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unitaPfitzner\Public First Dropbox\Policy and Research Team\Polling\Client Tables\Flood Resilience\booster\"/>
    </mc:Choice>
  </mc:AlternateContent>
  <xr:revisionPtr revIDLastSave="0" documentId="13_ncr:1_{76AFB1AB-430E-47E5-A1FF-0E7663B15E52}"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203" l="1"/>
  <c r="B21" i="202"/>
  <c r="B21" i="201"/>
  <c r="B21" i="200"/>
  <c r="B21" i="199"/>
  <c r="B22" i="198"/>
  <c r="B21" i="197"/>
  <c r="B21" i="196"/>
  <c r="B21" i="195"/>
  <c r="B21" i="194"/>
  <c r="B21" i="193"/>
  <c r="B22" i="192"/>
  <c r="B21" i="191"/>
  <c r="B21" i="190"/>
  <c r="B21" i="189"/>
  <c r="B21" i="188"/>
  <c r="B21" i="187"/>
  <c r="B22" i="186"/>
  <c r="B21" i="185"/>
  <c r="B21" i="184"/>
  <c r="B21" i="183"/>
  <c r="B22" i="182"/>
  <c r="B21" i="181"/>
  <c r="B21" i="180"/>
  <c r="B21" i="179"/>
  <c r="B22" i="178"/>
  <c r="B21" i="177"/>
  <c r="B21" i="176"/>
  <c r="B21" i="175"/>
  <c r="B22" i="174"/>
  <c r="B17" i="173"/>
  <c r="B17" i="172"/>
  <c r="B17" i="171"/>
  <c r="B17" i="170"/>
  <c r="B17" i="169"/>
  <c r="B17" i="168"/>
  <c r="B17" i="167"/>
  <c r="B17" i="166"/>
  <c r="B18" i="165"/>
  <c r="B17" i="164"/>
  <c r="B17" i="163"/>
  <c r="B21" i="162"/>
  <c r="B21" i="161"/>
  <c r="B21" i="160"/>
  <c r="B21" i="159"/>
  <c r="B21" i="158"/>
  <c r="B21" i="157"/>
  <c r="B21" i="156"/>
  <c r="B21" i="155"/>
  <c r="B21" i="154"/>
  <c r="B21" i="153"/>
  <c r="B22" i="152"/>
  <c r="B18" i="151"/>
  <c r="B16" i="150"/>
  <c r="B16" i="149"/>
  <c r="B24" i="148"/>
  <c r="B17" i="147"/>
  <c r="B16" i="146"/>
  <c r="B20" i="145"/>
  <c r="B15" i="144"/>
  <c r="B28" i="143"/>
  <c r="B24" i="142"/>
  <c r="B18" i="141"/>
  <c r="B18" i="140"/>
  <c r="B18" i="139"/>
  <c r="B18" i="138"/>
  <c r="B18" i="137"/>
  <c r="B18" i="136"/>
  <c r="B18" i="135"/>
  <c r="B18" i="134"/>
  <c r="B19" i="133"/>
  <c r="B18" i="132"/>
  <c r="B18" i="131"/>
  <c r="B18" i="130"/>
  <c r="B18" i="129"/>
  <c r="B18" i="128"/>
  <c r="B18" i="127"/>
  <c r="B18" i="126"/>
  <c r="B18" i="125"/>
  <c r="B19" i="124"/>
  <c r="B21" i="123"/>
  <c r="B21" i="122"/>
  <c r="B21" i="121"/>
  <c r="B21" i="120"/>
  <c r="B21" i="119"/>
  <c r="B22" i="118"/>
  <c r="B23" i="117"/>
  <c r="B17" i="116"/>
  <c r="B17" i="115"/>
  <c r="B17" i="114"/>
  <c r="B17" i="113"/>
  <c r="B17" i="112"/>
  <c r="B17" i="111"/>
  <c r="B17" i="110"/>
  <c r="B17" i="109"/>
  <c r="B17" i="108"/>
  <c r="B17" i="107"/>
  <c r="B17" i="106"/>
  <c r="B17" i="105"/>
  <c r="B17" i="104"/>
  <c r="B18" i="103"/>
  <c r="B17" i="102"/>
  <c r="B17" i="101"/>
  <c r="B17" i="100"/>
  <c r="B17" i="99"/>
  <c r="B17" i="98"/>
  <c r="B17" i="97"/>
  <c r="B17" i="96"/>
  <c r="B17" i="95"/>
  <c r="B17" i="94"/>
  <c r="B17" i="93"/>
  <c r="B17" i="92"/>
  <c r="B17" i="91"/>
  <c r="B17" i="90"/>
  <c r="B17" i="89"/>
  <c r="B17" i="88"/>
  <c r="B17" i="87"/>
  <c r="B18" i="86"/>
  <c r="B28" i="85"/>
  <c r="B28" i="84"/>
  <c r="B17" i="83"/>
  <c r="B17" i="82"/>
  <c r="B17" i="81"/>
  <c r="B17" i="80"/>
  <c r="B17" i="79"/>
  <c r="B17" i="78"/>
  <c r="B17" i="77"/>
  <c r="B17" i="76"/>
  <c r="B18" i="75"/>
  <c r="B22" i="74"/>
  <c r="B16" i="73"/>
  <c r="B17" i="72"/>
  <c r="B16" i="71"/>
  <c r="B16" i="70"/>
  <c r="B16" i="69"/>
  <c r="B17" i="68"/>
  <c r="B17" i="67"/>
  <c r="B17" i="66"/>
  <c r="B17" i="65"/>
  <c r="B17" i="64"/>
  <c r="B17" i="63"/>
  <c r="B17" i="62"/>
  <c r="B17" i="61"/>
  <c r="B17" i="60"/>
  <c r="B17" i="59"/>
  <c r="B18" i="58"/>
  <c r="B18" i="57"/>
  <c r="B18" i="56"/>
  <c r="B18" i="55"/>
  <c r="B18" i="54"/>
  <c r="B18" i="53"/>
  <c r="B18" i="52"/>
  <c r="B18" i="51"/>
  <c r="B18" i="50"/>
  <c r="B19" i="49"/>
  <c r="B17" i="48"/>
  <c r="B16" i="47"/>
  <c r="B21" i="46"/>
  <c r="B21" i="45"/>
  <c r="B22" i="44"/>
  <c r="B20" i="43"/>
  <c r="B20" i="42"/>
  <c r="B20" i="41"/>
  <c r="B20" i="40"/>
  <c r="B20" i="39"/>
  <c r="B20" i="38"/>
  <c r="B20" i="37"/>
  <c r="B20" i="36"/>
  <c r="B20" i="35"/>
  <c r="B21" i="34"/>
  <c r="B17" i="33"/>
  <c r="B17" i="32"/>
  <c r="B17" i="31"/>
  <c r="B17" i="30"/>
  <c r="B17" i="29"/>
  <c r="B17" i="28"/>
  <c r="B17" i="27"/>
  <c r="B17" i="26"/>
  <c r="B17" i="25"/>
  <c r="B18" i="24"/>
  <c r="B18" i="23"/>
  <c r="B18" i="22"/>
  <c r="B18" i="21"/>
  <c r="B18" i="20"/>
  <c r="B18" i="19"/>
  <c r="B18" i="18"/>
  <c r="B18" i="17"/>
  <c r="B18" i="16"/>
  <c r="B18" i="15"/>
  <c r="B18" i="14"/>
  <c r="B19" i="13"/>
  <c r="B28" i="12"/>
  <c r="B27" i="11"/>
  <c r="B17" i="10"/>
  <c r="B19" i="9"/>
  <c r="B15" i="8"/>
  <c r="B15" i="7"/>
  <c r="B15" i="6"/>
  <c r="B15" i="5"/>
  <c r="B16" i="4"/>
  <c r="E208" i="2"/>
  <c r="D208" i="2"/>
  <c r="E207" i="2"/>
  <c r="D207" i="2"/>
  <c r="E206" i="2"/>
  <c r="D206" i="2"/>
  <c r="E205" i="2"/>
  <c r="D205" i="2"/>
  <c r="E204" i="2"/>
  <c r="D204" i="2"/>
  <c r="D203" i="2"/>
  <c r="E202" i="2"/>
  <c r="D202" i="2"/>
  <c r="E201" i="2"/>
  <c r="D201" i="2"/>
  <c r="E200" i="2"/>
  <c r="D200" i="2"/>
  <c r="E199" i="2"/>
  <c r="D199" i="2"/>
  <c r="E198" i="2"/>
  <c r="D198" i="2"/>
  <c r="D197" i="2"/>
  <c r="E196" i="2"/>
  <c r="D196" i="2"/>
  <c r="E195" i="2"/>
  <c r="D195" i="2"/>
  <c r="E194" i="2"/>
  <c r="D194" i="2"/>
  <c r="E193" i="2"/>
  <c r="D193" i="2"/>
  <c r="E192" i="2"/>
  <c r="D192" i="2"/>
  <c r="D191" i="2"/>
  <c r="E190" i="2"/>
  <c r="D190" i="2"/>
  <c r="E189" i="2"/>
  <c r="D189" i="2"/>
  <c r="E188" i="2"/>
  <c r="D188" i="2"/>
  <c r="D187" i="2"/>
  <c r="E186" i="2"/>
  <c r="D186" i="2"/>
  <c r="E185" i="2"/>
  <c r="D185" i="2"/>
  <c r="E184" i="2"/>
  <c r="D184" i="2"/>
  <c r="D183" i="2"/>
  <c r="E182" i="2"/>
  <c r="D182" i="2"/>
  <c r="E181" i="2"/>
  <c r="D181" i="2"/>
  <c r="E180" i="2"/>
  <c r="D180" i="2"/>
  <c r="D179" i="2"/>
  <c r="E178" i="2"/>
  <c r="D178" i="2"/>
  <c r="E177" i="2"/>
  <c r="D177" i="2"/>
  <c r="E176" i="2"/>
  <c r="D176" i="2"/>
  <c r="E175" i="2"/>
  <c r="D175" i="2"/>
  <c r="E174" i="2"/>
  <c r="D174" i="2"/>
  <c r="E173" i="2"/>
  <c r="D173" i="2"/>
  <c r="E172" i="2"/>
  <c r="D172" i="2"/>
  <c r="E171" i="2"/>
  <c r="D171"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D91" i="2"/>
  <c r="E90" i="2"/>
  <c r="D90" i="2"/>
  <c r="E89" i="2"/>
  <c r="D89" i="2"/>
  <c r="E88" i="2"/>
  <c r="D88" i="2"/>
  <c r="E87"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D63" i="2"/>
  <c r="E62" i="2"/>
  <c r="D62" i="2"/>
  <c r="E61" i="2"/>
  <c r="D61" i="2"/>
  <c r="E60" i="2"/>
  <c r="D60" i="2"/>
  <c r="E59" i="2"/>
  <c r="D59" i="2"/>
  <c r="E58" i="2"/>
  <c r="D58" i="2"/>
  <c r="E57" i="2"/>
  <c r="D57" i="2"/>
  <c r="E56" i="2"/>
  <c r="D56" i="2"/>
  <c r="E55" i="2"/>
  <c r="D55" i="2"/>
  <c r="D54" i="2"/>
  <c r="E53" i="2"/>
  <c r="D53" i="2"/>
  <c r="E52" i="2"/>
  <c r="D52" i="2"/>
  <c r="E51" i="2"/>
  <c r="D51" i="2"/>
  <c r="E50" i="2"/>
  <c r="D50" i="2"/>
  <c r="D49" i="2"/>
  <c r="E48" i="2"/>
  <c r="D48" i="2"/>
  <c r="E47"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<sst xmlns="http://schemas.openxmlformats.org/spreadsheetml/2006/main" count="9859" uniqueCount="583">
  <si>
    <t>Fieldwork:</t>
  </si>
  <si>
    <t>21st Feb - 3rd Mar 2025</t>
  </si>
  <si>
    <t xml:space="preserve">Interview Method: </t>
  </si>
  <si>
    <t>Online Survey</t>
  </si>
  <si>
    <t>Population represented:</t>
  </si>
  <si>
    <t>UK Adults in the most vulnerable constitutencies to flooding</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</si>
  <si>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</si>
  <si>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</si>
  <si>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</si>
  <si>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</si>
  <si>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</si>
  <si>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</si>
  <si>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</si>
  <si>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</si>
  <si>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</si>
  <si>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</si>
  <si>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</si>
  <si>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</si>
  <si>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</si>
  <si>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18-24</t>
  </si>
  <si>
    <t>25-34</t>
  </si>
  <si>
    <t>35-44</t>
  </si>
  <si>
    <t>45-54</t>
  </si>
  <si>
    <t>55-64</t>
  </si>
  <si>
    <t>65+</t>
  </si>
  <si>
    <t>AB</t>
  </si>
  <si>
    <t>C1</t>
  </si>
  <si>
    <t>C2</t>
  </si>
  <si>
    <t>DE</t>
  </si>
  <si>
    <t>Labour</t>
  </si>
  <si>
    <t>Conservative</t>
  </si>
  <si>
    <t>Liberal Democrats</t>
  </si>
  <si>
    <t>Reform UK</t>
  </si>
  <si>
    <t>The Green Party</t>
  </si>
  <si>
    <t>Don't Know</t>
  </si>
  <si>
    <t>Yes</t>
  </si>
  <si>
    <t>No</t>
  </si>
  <si>
    <t>Gender</t>
  </si>
  <si>
    <t>Age</t>
  </si>
  <si>
    <t>Social Grade</t>
  </si>
  <si>
    <t>Vote Intention</t>
  </si>
  <si>
    <t>Most vulnerable constituency</t>
  </si>
  <si>
    <t>Experienced local flooding</t>
  </si>
  <si>
    <t xml:space="preserve"> £500</t>
  </si>
  <si>
    <t xml:space="preserve"> £1,000</t>
  </si>
  <si>
    <t xml:space="preserve"> £5,000</t>
  </si>
  <si>
    <t>Could easily afford</t>
  </si>
  <si>
    <t>Could afford, but with some difficulty</t>
  </si>
  <si>
    <t>Could not afford</t>
  </si>
  <si>
    <t>Grid Summary: If your household had to find money for an unexpected emergency expense, could you afford to pay the following amounts?This might be to pay for something like urgent home or car repairs, or to deal with a health problem etc. </t>
  </si>
  <si>
    <t>Fieldwork:  21st Feb - 3rd Mar 2025</t>
  </si>
  <si>
    <t>Data unweighted</t>
  </si>
  <si>
    <t>BASE: All Respondents</t>
  </si>
  <si>
    <t>If your household had to find money for an unexpected emergency expense, could you afford to pay the following amounts?This might be to pay for something like urgent home or car repairs, or to deal with a health problem etc. : £500</t>
  </si>
  <si>
    <t>If your household had to find money for an unexpected emergency expense, could you afford to pay the following amounts?This might be to pay for something like urgent home or car repairs, or to deal with a health problem etc. : £1,000</t>
  </si>
  <si>
    <t>If your household had to find money for an unexpected emergency expense, could you afford to pay the following amounts?This might be to pay for something like urgent home or car repairs, or to deal with a health problem etc. : £5,000</t>
  </si>
  <si>
    <t>Don’t know</t>
  </si>
  <si>
    <t xml:space="preserve"> Are you currently working in a job in which you are able to work from home or work remotely?</t>
  </si>
  <si>
    <t>BASE: Employed</t>
  </si>
  <si>
    <t>For less than 12 months</t>
  </si>
  <si>
    <t>For another 1-2 years</t>
  </si>
  <si>
    <t>For another 3-5 years</t>
  </si>
  <si>
    <t>For another 6-10 years</t>
  </si>
  <si>
    <t>For another 11-15 years</t>
  </si>
  <si>
    <t>For more than 15 years</t>
  </si>
  <si>
    <t xml:space="preserve"> How long are you planning to stay in your current property?  </t>
  </si>
  <si>
    <t>BASE: Homeowners</t>
  </si>
  <si>
    <t>I plan to buy a home within the next 12 months</t>
  </si>
  <si>
    <t>I plan to buy a home in 1-5 years from now</t>
  </si>
  <si>
    <t>I plan to buy a home more than 5 years from now</t>
  </si>
  <si>
    <t>I do not plan to buy a home</t>
  </si>
  <si>
    <t xml:space="preserve"> Which of the following best describes your current situation?</t>
  </si>
  <si>
    <t>Cost of living</t>
  </si>
  <si>
    <t>Quality of the NHS</t>
  </si>
  <si>
    <t>State of the economy</t>
  </si>
  <si>
    <t>Levels of immigration</t>
  </si>
  <si>
    <t>Threat of climate change</t>
  </si>
  <si>
    <t>Britain leaving the EU</t>
  </si>
  <si>
    <t>Levels of crime</t>
  </si>
  <si>
    <t>Availability of housing</t>
  </si>
  <si>
    <t>Level of taxation</t>
  </si>
  <si>
    <t>State of Britain’s Armed Forces</t>
  </si>
  <si>
    <t>Number of people on welfare</t>
  </si>
  <si>
    <t>Threat of terrorism</t>
  </si>
  <si>
    <t>Access to good pensions</t>
  </si>
  <si>
    <t>Quality of and access to schools / universities</t>
  </si>
  <si>
    <t>Quality / cost of public transport</t>
  </si>
  <si>
    <t>Which of the following do you think are the most important issues facing the country at this time?Please select up to three</t>
  </si>
  <si>
    <t>Shops and businesses closing down</t>
  </si>
  <si>
    <t>Availability and affordability of housing</t>
  </si>
  <si>
    <t>Quality of the roads</t>
  </si>
  <si>
    <t>Crime and anti-social behaviour</t>
  </si>
  <si>
    <t>Quality of local healthcare</t>
  </si>
  <si>
    <t>Availability of good jobs and employment</t>
  </si>
  <si>
    <t>Opportunities for young people</t>
  </si>
  <si>
    <t>Too many local developments or infrastructure</t>
  </si>
  <si>
    <t>Quality and affordability of public transport</t>
  </si>
  <si>
    <t>Quality of education and schools</t>
  </si>
  <si>
    <t>Weather events, such as floods and water shortages</t>
  </si>
  <si>
    <t>Lack of local leadership</t>
  </si>
  <si>
    <t>Too few local developments or infrastructure</t>
  </si>
  <si>
    <t>Access to and quality of nature / green spaces</t>
  </si>
  <si>
    <t>None of the above</t>
  </si>
  <si>
    <t>Don't know</t>
  </si>
  <si>
    <t>Which of the following do you think are the most important issues facing your local area at this time?Please select up to three</t>
  </si>
  <si>
    <t xml:space="preserve"> Growing the national economy</t>
  </si>
  <si>
    <t xml:space="preserve"> Preparing the UK to deal with damaging weather events that are happening right now</t>
  </si>
  <si>
    <t xml:space="preserve"> Preparing the UK to deal with damaging weather events that will happen in the future</t>
  </si>
  <si>
    <t xml:space="preserve"> If you're paying attention, select "2 - Poorly"</t>
  </si>
  <si>
    <t xml:space="preserve"> Reducing NHS waiting times</t>
  </si>
  <si>
    <t xml:space="preserve"> Creating opportunities for young people</t>
  </si>
  <si>
    <t xml:space="preserve"> Improving the quality of schools</t>
  </si>
  <si>
    <t xml:space="preserve"> Lowering greenhouse gas emissions</t>
  </si>
  <si>
    <t xml:space="preserve"> Tackling criminal activity</t>
  </si>
  <si>
    <t xml:space="preserve"> Revitalizing my local area</t>
  </si>
  <si>
    <t>1 - Very poorly</t>
  </si>
  <si>
    <t>2 - Poorly</t>
  </si>
  <si>
    <t>3 - Neither well nor poorly</t>
  </si>
  <si>
    <t>4 - Well</t>
  </si>
  <si>
    <t>5 - Very well</t>
  </si>
  <si>
    <t>Grid Summary: How well do you think the current Labour government is doing in each of the following areas?</t>
  </si>
  <si>
    <t>How well do you think the current Labour government is doing in each of the following areas?: Growing the national economy</t>
  </si>
  <si>
    <t>How well do you think the current Labour government is doing in each of the following areas?: Preparing the UK to deal with damaging weather events that are happening right now</t>
  </si>
  <si>
    <t>How well do you think the current Labour government is doing in each of the following areas?: Preparing the UK to deal with damaging weather events that will happen in the future</t>
  </si>
  <si>
    <t>How well do you think the current Labour government is doing in each of the following areas?: If you're paying attention, select "2 - Poorly"</t>
  </si>
  <si>
    <t>How well do you think the current Labour government is doing in each of the following areas?: Reducing NHS waiting times</t>
  </si>
  <si>
    <t>How well do you think the current Labour government is doing in each of the following areas?: Creating opportunities for young people</t>
  </si>
  <si>
    <t>How well do you think the current Labour government is doing in each of the following areas?: Improving the quality of schools</t>
  </si>
  <si>
    <t>How well do you think the current Labour government is doing in each of the following areas?: Lowering greenhouse gas emissions</t>
  </si>
  <si>
    <t>How well do you think the current Labour government is doing in each of the following areas?: Tackling criminal activity</t>
  </si>
  <si>
    <t>How well do you think the current Labour government is doing in each of the following areas?: Revitalizing my local area</t>
  </si>
  <si>
    <t xml:space="preserve"> Lowering emissions</t>
  </si>
  <si>
    <t>Not at all important</t>
  </si>
  <si>
    <t>Not very important</t>
  </si>
  <si>
    <t>Somewhat important</t>
  </si>
  <si>
    <t>Very important</t>
  </si>
  <si>
    <t>Grid Summary: How important or unimportant do you think each of the following areas is to the current Labour government?</t>
  </si>
  <si>
    <t>How important or unimportant do you think each of the following areas is to the current Labour government?: Growing the national economy</t>
  </si>
  <si>
    <t>How important or unimportant do you think each of the following areas is to the current Labour government?: Preparing the UK to deal with damaging weather events that are happening right now</t>
  </si>
  <si>
    <t>How important or unimportant do you think each of the following areas is to the current Labour government?: Preparing the UK to deal with damaging weather events that will happen in the future</t>
  </si>
  <si>
    <t>How important or unimportant do you think each of the following areas is to the current Labour government?: Reducing NHS waiting times</t>
  </si>
  <si>
    <t>How important or unimportant do you think each of the following areas is to the current Labour government?: Creating opportunities for young people</t>
  </si>
  <si>
    <t>How important or unimportant do you think each of the following areas is to the current Labour government?: Improving the quality of schools</t>
  </si>
  <si>
    <t>How important or unimportant do you think each of the following areas is to the current Labour government?: Lowering emissions</t>
  </si>
  <si>
    <t>How important or unimportant do you think each of the following areas is to the current Labour government?: Tackling criminal activity</t>
  </si>
  <si>
    <t>How important or unimportant do you think each of the following areas is to the current Labour government?: Revitalizing my local area</t>
  </si>
  <si>
    <t>Other</t>
  </si>
  <si>
    <t>None of these</t>
  </si>
  <si>
    <t>Grid Summary: And which political party, if they were in Government, would you trust most to accomplish each of the following?</t>
  </si>
  <si>
    <t>And which political party, if they were in Government, would you trust most to accomplish each of the following?: Growing the national economy</t>
  </si>
  <si>
    <t>And which political party, if they were in Government, would you trust most to accomplish each of the following?: Preparing the UK to deal with damaging weather events that are happening right now</t>
  </si>
  <si>
    <t>And which political party, if they were in Government, would you trust most to accomplish each of the following?: Preparing the UK to deal with damaging weather events that will happen in the future</t>
  </si>
  <si>
    <t>And which political party, if they were in Government, would you trust most to accomplish each of the following?: Reducing NHS waiting times</t>
  </si>
  <si>
    <t>And which political party, if they were in Government, would you trust most to accomplish each of the following?: Creating opportunities for young people</t>
  </si>
  <si>
    <t>And which political party, if they were in Government, would you trust most to accomplish each of the following?: Improving the quality of schools</t>
  </si>
  <si>
    <t>And which political party, if they were in Government, would you trust most to accomplish each of the following?: Lowering emissions</t>
  </si>
  <si>
    <t>And which political party, if they were in Government, would you trust most to accomplish each of the following?: Tackling criminal activity</t>
  </si>
  <si>
    <t>And which political party, if they were in Government, would you trust most to accomplish each of the following?: Revitalizing my local area</t>
  </si>
  <si>
    <t xml:space="preserve"> The Government doesn’t care enough about solving local issues</t>
  </si>
  <si>
    <t xml:space="preserve"> The Government cares more about getting reelected than it does about solving the issues facing the UK</t>
  </si>
  <si>
    <t>Strongly agree</t>
  </si>
  <si>
    <t>Somewhat agree</t>
  </si>
  <si>
    <t>Neither agree nor disagree</t>
  </si>
  <si>
    <t>Somewhat disagree</t>
  </si>
  <si>
    <t>Strongly disagree</t>
  </si>
  <si>
    <t>Total Agree:</t>
  </si>
  <si>
    <t>Total Disagree:</t>
  </si>
  <si>
    <t>Net:</t>
  </si>
  <si>
    <t>Grid Summary: To what extent do you agree or disagree with the following statements?</t>
  </si>
  <si>
    <t>To what extent do you agree or disagree with the following statements?: The Government doesn’t care enough about solving local issues</t>
  </si>
  <si>
    <t>To what extent do you agree or disagree with the following statements?: The Government cares more about getting reelected than it does about solving the issues facing the UK</t>
  </si>
  <si>
    <t>The Government should prioritize preparing for the future</t>
  </si>
  <si>
    <t>The Government should prioritize dealing with issues we’re facing in the present</t>
  </si>
  <si>
    <t>The Government should give equal attention to present challenges and future goals</t>
  </si>
  <si>
    <t xml:space="preserve"> Which of the following comes closest to your view?</t>
  </si>
  <si>
    <t>The government is more effective at preparing for future crises than responding to crises that have already occurred</t>
  </si>
  <si>
    <t>The government is more effective at responding to crises that have already occurred than preparing for future crises</t>
  </si>
  <si>
    <t>The government is equally effective at both preparing for and responding to crises</t>
  </si>
  <si>
    <t>The government is equally ineffective at both preparing for and responding to crises</t>
  </si>
  <si>
    <t xml:space="preserve"> Drainage system</t>
  </si>
  <si>
    <t xml:space="preserve"> Flood defences and management</t>
  </si>
  <si>
    <t xml:space="preserve"> Electricity cables and pylons</t>
  </si>
  <si>
    <t xml:space="preserve"> Railways</t>
  </si>
  <si>
    <t xml:space="preserve"> Main roads and motorways</t>
  </si>
  <si>
    <t xml:space="preserve"> Sewage system</t>
  </si>
  <si>
    <t xml:space="preserve"> Telephone lines</t>
  </si>
  <si>
    <t xml:space="preserve"> Broadband systems</t>
  </si>
  <si>
    <t>Improved significantly</t>
  </si>
  <si>
    <t>Improved slightly</t>
  </si>
  <si>
    <t>Not changed</t>
  </si>
  <si>
    <t>Worsened slightly</t>
  </si>
  <si>
    <t>Worsened significantly</t>
  </si>
  <si>
    <t>Grid Summary: In your view, how has the quality of public infrastructure over the past ten years changed?</t>
  </si>
  <si>
    <t>In your view, how has the quality of public infrastructure over the past ten years changed?: Drainage system</t>
  </si>
  <si>
    <t>In your view, how has the quality of public infrastructure over the past ten years changed?: Flood defences and management</t>
  </si>
  <si>
    <t>In your view, how has the quality of public infrastructure over the past ten years changed?: Electricity cables and pylons</t>
  </si>
  <si>
    <t>In your view, how has the quality of public infrastructure over the past ten years changed?: Railways</t>
  </si>
  <si>
    <t>In your view, how has the quality of public infrastructure over the past ten years changed?: Main roads and motorways</t>
  </si>
  <si>
    <t>In your view, how has the quality of public infrastructure over the past ten years changed?: Sewage system</t>
  </si>
  <si>
    <t>In your view, how has the quality of public infrastructure over the past ten years changed?: Telephone lines</t>
  </si>
  <si>
    <t>In your view, how has the quality of public infrastructure over the past ten years changed?: Broadband systems</t>
  </si>
  <si>
    <t xml:space="preserve"> Extreme weather events</t>
  </si>
  <si>
    <t xml:space="preserve"> Cyberwarfare and threats to cybersecurity</t>
  </si>
  <si>
    <t xml:space="preserve"> Wars and armed conflict</t>
  </si>
  <si>
    <t xml:space="preserve"> Pandemics and infectious diseases</t>
  </si>
  <si>
    <t xml:space="preserve"> Protests, social movements, and political instability in other parts of the world</t>
  </si>
  <si>
    <t xml:space="preserve"> Threats to financial stability and economic downturn</t>
  </si>
  <si>
    <t xml:space="preserve"> Misinformation and disinformation</t>
  </si>
  <si>
    <t xml:space="preserve"> Loss of biodiversity and ecosystem collapse</t>
  </si>
  <si>
    <t xml:space="preserve"> Food shortages and food insecurity</t>
  </si>
  <si>
    <t xml:space="preserve"> Risks related to artificial intelligence</t>
  </si>
  <si>
    <t>Very prepared</t>
  </si>
  <si>
    <t>Somewhat prepared</t>
  </si>
  <si>
    <t>Not very prepared</t>
  </si>
  <si>
    <t>Not at all prepared</t>
  </si>
  <si>
    <t>Grid Summary: How prepared or unprepared do you think the current Labour government is to deal with the following issues?</t>
  </si>
  <si>
    <t>How prepared or unprepared do you think the current Labour government is to deal with the following issues?: Extreme weather events</t>
  </si>
  <si>
    <t>How prepared or unprepared do you think the current Labour government is to deal with the following issues?: Cyberwarfare and threats to cybersecurity</t>
  </si>
  <si>
    <t>How prepared or unprepared do you think the current Labour government is to deal with the following issues?: Wars and armed conflict</t>
  </si>
  <si>
    <t>How prepared or unprepared do you think the current Labour government is to deal with the following issues?: Pandemics and infectious diseases</t>
  </si>
  <si>
    <t>How prepared or unprepared do you think the current Labour government is to deal with the following issues?: Protests, social movements, and political instability in other parts of the world</t>
  </si>
  <si>
    <t>How prepared or unprepared do you think the current Labour government is to deal with the following issues?: Threats to financial stability and economic downturn</t>
  </si>
  <si>
    <t>How prepared or unprepared do you think the current Labour government is to deal with the following issues?: Misinformation and disinformation</t>
  </si>
  <si>
    <t>How prepared or unprepared do you think the current Labour government is to deal with the following issues?: Loss of biodiversity and ecosystem collapse</t>
  </si>
  <si>
    <t>How prepared or unprepared do you think the current Labour government is to deal with the following issues?: Food shortages and food insecurity</t>
  </si>
  <si>
    <t>How prepared or unprepared do you think the current Labour government is to deal with the following issues?: Risks related to artificial intelligence</t>
  </si>
  <si>
    <t>Yes, in the past 12 months</t>
  </si>
  <si>
    <t>Yes, but not in the past 12 months</t>
  </si>
  <si>
    <t>No, my area has never been affected by flooding</t>
  </si>
  <si>
    <t xml:space="preserve"> Has your local area ever been affected by flooding?When thinking about your ‘local area’, please consider your neighbourhood, parks, high street, shopping centre, or any other place that you typically visit in your daily life. </t>
  </si>
  <si>
    <t>Yes, in my current home</t>
  </si>
  <si>
    <t>Yes, but not in my current home</t>
  </si>
  <si>
    <t>No, I have never lived in a house that was flooded</t>
  </si>
  <si>
    <t xml:space="preserve"> Have you ever lived in a house that was flooded?</t>
  </si>
  <si>
    <t>Within the last 12 months</t>
  </si>
  <si>
    <t>Between 1 - 5 years ago</t>
  </si>
  <si>
    <t>More than 5 years ago</t>
  </si>
  <si>
    <t>0</t>
  </si>
  <si>
    <t>*</t>
  </si>
  <si>
    <t xml:space="preserve"> You said your current home has flooded. What was the most recent time this flooding occurred?</t>
  </si>
  <si>
    <t>BASE: Live in a home that was flooded</t>
  </si>
  <si>
    <t>Once</t>
  </si>
  <si>
    <t>Twice</t>
  </si>
  <si>
    <t>3 - 5 times</t>
  </si>
  <si>
    <t>More than 5 times</t>
  </si>
  <si>
    <t xml:space="preserve"> And how often has your home been flooded while you have lived there?</t>
  </si>
  <si>
    <t>Not applicable - I have never worked</t>
  </si>
  <si>
    <t xml:space="preserve"> Has your place of work or business ever been flooded?If you are not currently working but have previously been in work, please think about your most recent workplace. If you have never worked, please select not applicable.</t>
  </si>
  <si>
    <t>None of the above, I have not experienced any of these</t>
  </si>
  <si>
    <t>I’ve traveled past an area that has been flooded while going somewhere via car, train, or bus</t>
  </si>
  <si>
    <t>I travelled (via car or bus) through a road that was flooded / covered in floodwater</t>
  </si>
  <si>
    <t>I had to take a different route somewhere because the road I usually take was affected by flooding</t>
  </si>
  <si>
    <t>I have received a flood warning in my area</t>
  </si>
  <si>
    <t>Someone I know has had their home affected by flooding</t>
  </si>
  <si>
    <t>An event I was going to attend (football match, community group, etc.) was cancelled as a result of flooding</t>
  </si>
  <si>
    <t>I couldn’t shop where I usually do because the shop or carpark was affected by flooding</t>
  </si>
  <si>
    <t>I couldn’t go to work because my workplace was affected by flooding</t>
  </si>
  <si>
    <t>Which of the following have you experienced in the last five years, if any?Please select all that apply</t>
  </si>
  <si>
    <t xml:space="preserve"> I had to take a different route somewhere because the road I usually take was affected by flooding</t>
  </si>
  <si>
    <t xml:space="preserve"> I travelled (via car or bus) through a road that was flooded / covered in floodwater</t>
  </si>
  <si>
    <t xml:space="preserve"> Someone I know has had their home affected by flooding</t>
  </si>
  <si>
    <t xml:space="preserve"> I couldn’t shop where I usually do because the shop or carpark was affected by flooding</t>
  </si>
  <si>
    <t xml:space="preserve"> I couldn’t go to work because my workplace was affected by flooding</t>
  </si>
  <si>
    <t xml:space="preserve"> I’ve traveled past an area that has been flooded while going somewhere via car, train, or bus</t>
  </si>
  <si>
    <t xml:space="preserve"> I have received a flood warning in my area</t>
  </si>
  <si>
    <t xml:space="preserve"> An event I was going to attend (football match, community group, etc.) was cancelled as a result of flooding</t>
  </si>
  <si>
    <t>I have experienced this, but not in the past five years</t>
  </si>
  <si>
    <t>I have experienced this within the past five years but not in the past year</t>
  </si>
  <si>
    <t>I have experienced this within the last year</t>
  </si>
  <si>
    <t>I have not experienced this</t>
  </si>
  <si>
    <t>Not enough flood defences are being built for when floods do occur</t>
  </si>
  <si>
    <t>Not enough flood prevention measures are being built to minimise flooding before it occurs</t>
  </si>
  <si>
    <t>Existing flood defences are not being maintained well enough</t>
  </si>
  <si>
    <t>Climate change is making extreme weather and rainfall more frequent</t>
  </si>
  <si>
    <t>Climate change is making extreme weather and rainfall more severe</t>
  </si>
  <si>
    <t>Climate change is making sea levels rise</t>
  </si>
  <si>
    <t>Damage or loss of natural spaces like woodlands and wetlands means water can't be absorbed or drained naturally</t>
  </si>
  <si>
    <t>New housing developments are being built in flood-prone areas without suitable drainage</t>
  </si>
  <si>
    <t>More development and concrete surfaces mean water can't be drained and absorbed naturally</t>
  </si>
  <si>
    <t>Local drainage systems are outdated</t>
  </si>
  <si>
    <t>Local drainage systems are not properly cleaned and maintained</t>
  </si>
  <si>
    <t>Rivers and waterways aren't properly maintained</t>
  </si>
  <si>
    <t>There isn't enough funding for flood prevention</t>
  </si>
  <si>
    <t>Other (please specify)</t>
  </si>
  <si>
    <t>None of the above, I don't think flooding will get worse in my area</t>
  </si>
  <si>
    <t>Grid Summary: You said you’ve experienced flooding. How frequently, if at all, have you experienced any of the following?</t>
  </si>
  <si>
    <t>BASE: Experienced local flooding</t>
  </si>
  <si>
    <t>You said you’ve experienced flooding. How frequently, if at all, have you experienced any of the following?: I had to take a different route somewhere because the road I usually take was affected by flooding</t>
  </si>
  <si>
    <t>You said you’ve experienced flooding. How frequently, if at all, have you experienced any of the following?: I travelled (via car or bus) through a road that was flooded / covered in floodwater</t>
  </si>
  <si>
    <t>You said you’ve experienced flooding. How frequently, if at all, have you experienced any of the following?: Someone I know has had their home affected by flooding</t>
  </si>
  <si>
    <t>You said you’ve experienced flooding. How frequently, if at all, have you experienced any of the following?: I couldn’t shop where I usually do because the shop or carpark was affected by flooding</t>
  </si>
  <si>
    <t>You said you’ve experienced flooding. How frequently, if at all, have you experienced any of the following?: I couldn’t go to work because my workplace was affected by flooding</t>
  </si>
  <si>
    <t>You said you’ve experienced flooding. How frequently, if at all, have you experienced any of the following?: I’ve traveled past an area that has been flooded while going somewhere via car, train, or bus</t>
  </si>
  <si>
    <t>You said you’ve experienced flooding. How frequently, if at all, have you experienced any of the following?: I have received a flood warning in my area</t>
  </si>
  <si>
    <t>You said you’ve experienced flooding. How frequently, if at all, have you experienced any of the following?: An event I was going to attend (football match, community group, etc.) was cancelled as a result of flooding</t>
  </si>
  <si>
    <t>Which of the following best explains why flooding might get worse in your local area in the next ten years?Select all that apply</t>
  </si>
  <si>
    <t>Deforestation and the destruction of wetlands and forests means water can't be absorbed or drained naturally</t>
  </si>
  <si>
    <t>Rivers and waterways aren't properly dredged and maintained</t>
  </si>
  <si>
    <t>None of the above, I don't expect flooding to get worse in my area</t>
  </si>
  <si>
    <t xml:space="preserve"> And if you had to point towards the main reason that you think flooding would get worse in your local area in the next ten years, which would you choose? Select one.</t>
  </si>
  <si>
    <t xml:space="preserve"> Not being able to sell my house</t>
  </si>
  <si>
    <t xml:space="preserve"> Businesses moving away from my local area </t>
  </si>
  <si>
    <t xml:space="preserve"> Having to move house</t>
  </si>
  <si>
    <t xml:space="preserve"> Having to move out of the local area</t>
  </si>
  <si>
    <t xml:space="preserve"> Local funding being spent on emergency response and rebuilding the community instead of being able to solve other issues</t>
  </si>
  <si>
    <t xml:space="preserve"> Losing my belongings</t>
  </si>
  <si>
    <t xml:space="preserve"> Not being able to access or afford insurance on my home</t>
  </si>
  <si>
    <t xml:space="preserve"> Disruptions to transport and infrastructure (e.g., roads, rail, utilities)</t>
  </si>
  <si>
    <t xml:space="preserve"> Negative impact on my mental and physical health</t>
  </si>
  <si>
    <t xml:space="preserve"> More frequent school and workplace closures due to flooding</t>
  </si>
  <si>
    <t xml:space="preserve"> Negative impact on local wildlife and natural spaces</t>
  </si>
  <si>
    <t xml:space="preserve"> Not being able to go to the shops for food when I need to</t>
  </si>
  <si>
    <t xml:space="preserve"> Not being able to go to my workplace when I need to</t>
  </si>
  <si>
    <t xml:space="preserve"> Not being able to travel to visit my friends and family when I need to</t>
  </si>
  <si>
    <t xml:space="preserve"> My children not being able to get to school</t>
  </si>
  <si>
    <t xml:space="preserve"> Disruptions to food supply chain leading to food shortages in my local shops</t>
  </si>
  <si>
    <t>Very concerned by this</t>
  </si>
  <si>
    <t>Somewhat concerned by this</t>
  </si>
  <si>
    <t>Not very concerned by this</t>
  </si>
  <si>
    <t>Not at all concerned by this</t>
  </si>
  <si>
    <t>Grid Summary: Imagine that flooding in your local area was to increase in frequency and severity over the next few years. To what extent would each of the following concern you, if at all?</t>
  </si>
  <si>
    <t>BASE: Question randomly assigned to respondents</t>
  </si>
  <si>
    <t>Imagine that flooding in your local area was to increase in frequency and severity over the next few years. To what extent would each of the following concern you, if at all?: Not being able to sell my house</t>
  </si>
  <si>
    <t xml:space="preserve">Imagine that flooding in your local area was to increase in frequency and severity over the next few years. To what extent would each of the following concern you, if at all?: Businesses moving away from my local area </t>
  </si>
  <si>
    <t>Imagine that flooding in your local area was to increase in frequency and severity over the next few years. To what extent would each of the following concern you, if at all?: Having to move house</t>
  </si>
  <si>
    <t>Imagine that flooding in your local area was to increase in frequency and severity over the next few years. To what extent would each of the following concern you, if at all?: Having to move out of the local area</t>
  </si>
  <si>
    <t>Imagine that flooding in your local area was to increase in frequency and severity over the next few years. To what extent would each of the following concern you, if at all?: Local funding being spent on emergency response and rebuilding the community instead of being able to solve other issues</t>
  </si>
  <si>
    <t>Imagine that flooding in your local area was to increase in frequency and severity over the next few years. To what extent would each of the following concern you, if at all?: Losing my belongings</t>
  </si>
  <si>
    <t>Imagine that flooding in your local area was to increase in frequency and severity over the next few years. To what extent would each of the following concern you, if at all?: Not being able to access or afford insurance on my home</t>
  </si>
  <si>
    <t>Imagine that flooding in your local area was to increase in frequency and severity over the next few years. To what extent would each of the following concern you, if at all?: Disruptions to transport and infrastructure (e.g., roads, rail, utilities)</t>
  </si>
  <si>
    <t>Imagine that flooding in your local area was to increase in frequency and severity over the next few years. To what extent would each of the following concern you, if at all?: Negative impact on my mental and physical health</t>
  </si>
  <si>
    <t>Imagine that flooding in your local area was to increase in frequency and severity over the next few years. To what extent would each of the following concern you, if at all?: More frequent school and workplace closures due to flooding</t>
  </si>
  <si>
    <t>Imagine that flooding in your local area was to increase in frequency and severity over the next few years. To what extent would each of the following concern you, if at all?: Negative impact on local wildlife and natural spaces</t>
  </si>
  <si>
    <t>Imagine that flooding in your local area was to increase in frequency and severity over the next few years. To what extent would each of the following concern you, if at all?: Not being able to go to the shops for food when I need to</t>
  </si>
  <si>
    <t>Imagine that flooding in your local area was to increase in frequency and severity over the next few years. To what extent would each of the following concern you, if at all?: Not being able to go to my workplace when I need to</t>
  </si>
  <si>
    <t>Imagine that flooding in your local area was to increase in frequency and severity over the next few years. To what extent would each of the following concern you, if at all?: Not being able to travel to visit my friends and family when I need to</t>
  </si>
  <si>
    <t>Imagine that flooding in your local area was to increase in frequency and severity over the next few years. To what extent would each of the following concern you, if at all?: My children not being able to get to school</t>
  </si>
  <si>
    <t>Imagine that flooding in your local area was to increase in frequency and severity over the next few years. To what extent would each of the following concern you, if at all?: Disruptions to food supply chain leading to food shortages in my local shops</t>
  </si>
  <si>
    <t xml:space="preserve"> Businesses moving out of the country</t>
  </si>
  <si>
    <t xml:space="preserve"> Government funds being spent on emergency response and rebuilding the country instead of being able to solve other issues</t>
  </si>
  <si>
    <t xml:space="preserve"> Potentially losing historical sites and national landmarks</t>
  </si>
  <si>
    <t xml:space="preserve"> More people without insurance if a flood occurs in their area and are no longer covered</t>
  </si>
  <si>
    <t xml:space="preserve"> Higher insurance premiums making coverage unaffordable</t>
  </si>
  <si>
    <t xml:space="preserve"> Disruptions to national transport and infrastructure (e.g., roads, rail, utilities)</t>
  </si>
  <si>
    <t xml:space="preserve"> Increased risk to health and safety from contaminated floodwater or mould</t>
  </si>
  <si>
    <t xml:space="preserve"> Negative impact on national wildlife and natural spaces</t>
  </si>
  <si>
    <t xml:space="preserve"> Disruptions to the food supply chain leading to food shortages</t>
  </si>
  <si>
    <t xml:space="preserve"> Losing food crops from damaged farmland</t>
  </si>
  <si>
    <t xml:space="preserve"> Energy insecurity caused by outages during extreme weather events</t>
  </si>
  <si>
    <t>Grid Summary: Imagine that flooding across the UK was to increase in frequency and severity over the next few years. To what extent would each of the following concern you, if at all?  </t>
  </si>
  <si>
    <t>Imagine that flooding across the UK was to increase in frequency and severity over the next few years. To what extent would each of the following concern you, if at all?  : Not being able to sell my house</t>
  </si>
  <si>
    <t>Imagine that flooding across the UK was to increase in frequency and severity over the next few years. To what extent would each of the following concern you, if at all?  : Businesses moving out of the country</t>
  </si>
  <si>
    <t>Imagine that flooding across the UK was to increase in frequency and severity over the next few years. To what extent would each of the following concern you, if at all?  : Government funds being spent on emergency response and rebuilding the country instead of being able to solve other issues</t>
  </si>
  <si>
    <t>Imagine that flooding across the UK was to increase in frequency and severity over the next few years. To what extent would each of the following concern you, if at all?  : Potentially losing historical sites and national landmarks</t>
  </si>
  <si>
    <t>Imagine that flooding across the UK was to increase in frequency and severity over the next few years. To what extent would each of the following concern you, if at all?  : More people without insurance if a flood occurs in their area and are no longer covered</t>
  </si>
  <si>
    <t>Imagine that flooding across the UK was to increase in frequency and severity over the next few years. To what extent would each of the following concern you, if at all?  : Higher insurance premiums making coverage unaffordable</t>
  </si>
  <si>
    <t>Imagine that flooding across the UK was to increase in frequency and severity over the next few years. To what extent would each of the following concern you, if at all?  : Disruptions to national transport and infrastructure (e.g., roads, rail, utilities)</t>
  </si>
  <si>
    <t>Imagine that flooding across the UK was to increase in frequency and severity over the next few years. To what extent would each of the following concern you, if at all?  : Increased risk to health and safety from contaminated floodwater or mould</t>
  </si>
  <si>
    <t>Imagine that flooding across the UK was to increase in frequency and severity over the next few years. To what extent would each of the following concern you, if at all?  : More frequent school and workplace closures due to flooding</t>
  </si>
  <si>
    <t>Imagine that flooding across the UK was to increase in frequency and severity over the next few years. To what extent would each of the following concern you, if at all?  : Negative impact on national wildlife and natural spaces</t>
  </si>
  <si>
    <t>Imagine that flooding across the UK was to increase in frequency and severity over the next few years. To what extent would each of the following concern you, if at all?  : Disruptions to the food supply chain leading to food shortages</t>
  </si>
  <si>
    <t>Imagine that flooding across the UK was to increase in frequency and severity over the next few years. To what extent would each of the following concern you, if at all?  : Losing food crops from damaged farmland</t>
  </si>
  <si>
    <t>Imagine that flooding across the UK was to increase in frequency and severity over the next few years. To what extent would each of the following concern you, if at all?  : Energy insecurity caused by outages during extreme weather events</t>
  </si>
  <si>
    <t>Outdated drainage and sewage systems that aren’t equipped to deal with heavy rainfall</t>
  </si>
  <si>
    <t>Poorly maintained drainage and sewage systems (e.g. blocked drains that aren’t cleared)</t>
  </si>
  <si>
    <t>Climate change</t>
  </si>
  <si>
    <t>Blocked and poorly maintained rivers and streams</t>
  </si>
  <si>
    <t>Existing flood defences aren’t effective</t>
  </si>
  <si>
    <t>Increased urban development (e.g. more roads, buildings, concrete areas)</t>
  </si>
  <si>
    <t>New housing development in flood risk areas</t>
  </si>
  <si>
    <t>Deforestation and the destruction of wetlands and forests</t>
  </si>
  <si>
    <t>Agricultural runoff from farming</t>
  </si>
  <si>
    <t>As far as you are aware, what do you think are the main causes of flooding in the UK?Please select up to three</t>
  </si>
  <si>
    <t xml:space="preserve"> Across the UK, flooding is more severe and causes more damages than it used to</t>
  </si>
  <si>
    <t xml:space="preserve"> Across the UK, flooding is occurring more frequently now than it used to</t>
  </si>
  <si>
    <t xml:space="preserve"> I’m worried more housebuilding will lead to more flooding in my area</t>
  </si>
  <si>
    <t xml:space="preserve"> In my local area, flooding is occurring more frequently now than it used to</t>
  </si>
  <si>
    <t xml:space="preserve"> In my local area, flooding is more severe and causes more damages than it used to</t>
  </si>
  <si>
    <t>Grid Summary: To what extent do you agree or disagree with the following statements?  </t>
  </si>
  <si>
    <t>To what extent do you agree or disagree with the following statements?  : Across the UK, flooding is occurring more frequently now than it used to</t>
  </si>
  <si>
    <t>To what extent do you agree or disagree with the following statements?  : In my local area, flooding is occurring more frequently now than it used to</t>
  </si>
  <si>
    <t>To what extent do you agree or disagree with the following statements?  : Across the UK, flooding is more severe and causes more damages than it used to</t>
  </si>
  <si>
    <t>To what extent do you agree or disagree with the following statements?  : In my local area, flooding is more severe and causes more damages than it used to</t>
  </si>
  <si>
    <t>To what extent do you agree or disagree with the following statements?  : I’m worried more housebuilding will lead to more flooding in my area</t>
  </si>
  <si>
    <t xml:space="preserve"> Flooding</t>
  </si>
  <si>
    <t xml:space="preserve"> Heatwaves</t>
  </si>
  <si>
    <t xml:space="preserve"> Cold snaps</t>
  </si>
  <si>
    <t xml:space="preserve"> Water shortages</t>
  </si>
  <si>
    <t xml:space="preserve"> Wildfires</t>
  </si>
  <si>
    <t xml:space="preserve"> Wind and rain storms</t>
  </si>
  <si>
    <t xml:space="preserve"> Sea level rise</t>
  </si>
  <si>
    <t xml:space="preserve"> Air pollution</t>
  </si>
  <si>
    <t>Significantly better</t>
  </si>
  <si>
    <t>Somewhat better</t>
  </si>
  <si>
    <t>No change</t>
  </si>
  <si>
    <t>Somewhat worse</t>
  </si>
  <si>
    <t>Significantly worse</t>
  </si>
  <si>
    <t>Grid Summary: Thinking about your local area, do you expect the following issues to get better or worse in the next five years?  </t>
  </si>
  <si>
    <t>Thinking about your local area, do you expect the following issues to get better or worse in the next five years?  : Flooding</t>
  </si>
  <si>
    <t>Thinking about your local area, do you expect the following issues to get better or worse in the next five years?  : Heatwaves</t>
  </si>
  <si>
    <t>Thinking about your local area, do you expect the following issues to get better or worse in the next five years?  : Cold snaps</t>
  </si>
  <si>
    <t>Thinking about your local area, do you expect the following issues to get better or worse in the next five years?  : Water shortages</t>
  </si>
  <si>
    <t>Thinking about your local area, do you expect the following issues to get better or worse in the next five years?  : Wildfires</t>
  </si>
  <si>
    <t>Thinking about your local area, do you expect the following issues to get better or worse in the next five years?  : Wind and rain storms</t>
  </si>
  <si>
    <t>Thinking about your local area, do you expect the following issues to get better or worse in the next five years?  : Sea level rise</t>
  </si>
  <si>
    <t>Thinking about your local area, do you expect the following issues to get better or worse in the next five years?  : Air pollution</t>
  </si>
  <si>
    <t>Grid Summary: Thinking about the UK, do you expect the following issues to get better or worse in the next five years?</t>
  </si>
  <si>
    <t>Thinking about the UK, do you expect the following issues to get better or worse in the next five years?: Flooding</t>
  </si>
  <si>
    <t>Thinking about the UK, do you expect the following issues to get better or worse in the next five years?: Heatwaves</t>
  </si>
  <si>
    <t>Thinking about the UK, do you expect the following issues to get better or worse in the next five years?: Cold snaps</t>
  </si>
  <si>
    <t>Thinking about the UK, do you expect the following issues to get better or worse in the next five years?: Water shortages</t>
  </si>
  <si>
    <t>Thinking about the UK, do you expect the following issues to get better or worse in the next five years?: Wildfires</t>
  </si>
  <si>
    <t>Thinking about the UK, do you expect the following issues to get better or worse in the next five years?: Wind and rain storms</t>
  </si>
  <si>
    <t>Thinking about the UK, do you expect the following issues to get better or worse in the next five years?: Sea level rise</t>
  </si>
  <si>
    <t>Thinking about the UK, do you expect the following issues to get better or worse in the next five years?: Air pollution</t>
  </si>
  <si>
    <t>Water companies</t>
  </si>
  <si>
    <t>The national government</t>
  </si>
  <si>
    <t>Environmental agencies</t>
  </si>
  <si>
    <t>Local council</t>
  </si>
  <si>
    <t>Infrastructure and housing developers</t>
  </si>
  <si>
    <t>Local MPs</t>
  </si>
  <si>
    <t>Fossil fuel companies</t>
  </si>
  <si>
    <t>Individuals / households</t>
  </si>
  <si>
    <t>Businesses</t>
  </si>
  <si>
    <t>Insurance companies</t>
  </si>
  <si>
    <t>Which of the following actors should be most responsible for improving flood defences and flood prevention?Select all that apply</t>
  </si>
  <si>
    <t>Protecting and restoring nature in the UK</t>
  </si>
  <si>
    <t>Ensuring food security by protecting agricultural land from flooding</t>
  </si>
  <si>
    <t>Preventing disruptions to roads, trains, and other transportation systems</t>
  </si>
  <si>
    <t>Improving long-term climate resilience to deal with other extreme weather events</t>
  </si>
  <si>
    <t>Keeping my home protected from damages</t>
  </si>
  <si>
    <t>Reducing insurance costs</t>
  </si>
  <si>
    <t>Enabling future economic growth</t>
  </si>
  <si>
    <t>Keeping my neighbours and loved ones safe</t>
  </si>
  <si>
    <t>Encouraging investment and development of an area</t>
  </si>
  <si>
    <t>Increasing or maintaining property values</t>
  </si>
  <si>
    <t>Ensuring businesses don’t move away</t>
  </si>
  <si>
    <t>Increasing national security</t>
  </si>
  <si>
    <t>Reducing my stress that a severe flood could happen at any time</t>
  </si>
  <si>
    <t>None of the above, there are no benefits to installing flood defences</t>
  </si>
  <si>
    <t>And which of the following do you see as benefits of improving flood defences and prevention measures both in your local area and across the country?Select all that apply </t>
  </si>
  <si>
    <t>No matter how much money is invested, flooding will always cause significant damages</t>
  </si>
  <si>
    <t>The effects of flooding can be minimised with the right investment and funding</t>
  </si>
  <si>
    <t>Flooding is caused by climate change which is irreversible</t>
  </si>
  <si>
    <t>Urban development has made flooding unavoidable</t>
  </si>
  <si>
    <t>Solutions to flooding aren’t permanent</t>
  </si>
  <si>
    <t>I don’t trust that the money will be spent effectively</t>
  </si>
  <si>
    <t>Flood prevention measures aren’t effective</t>
  </si>
  <si>
    <t>Flooding has always happened in the UK so I don’t see it changing</t>
  </si>
  <si>
    <t>You said you think flooding will always cause significant damages no matter how much money is invested in prevention measures. Which of the following best explains why you feel this way? Select all that apply</t>
  </si>
  <si>
    <t>BASE: Sceptical about flood investment</t>
  </si>
  <si>
    <t>Local councils have the funding to deal with flooding and use it for flooding</t>
  </si>
  <si>
    <t>Local councils have the funding to deal with flooding but choose to prioritise other local issues</t>
  </si>
  <si>
    <t>Local councils lack the funding to deal with flooding</t>
  </si>
  <si>
    <t xml:space="preserve"> Which of the following comes closest to your view?   </t>
  </si>
  <si>
    <t>When it comes to flooding, I am most concerned about its effects on my local area, local economy, and local safety and security</t>
  </si>
  <si>
    <t>When it comes to flooding, I am most concerned about its effects on other parts of the country, the national economy, and national safety and security</t>
  </si>
  <si>
    <t>I am concerned about both of these equally</t>
  </si>
  <si>
    <t>NA - I am not at all concerned about flooding</t>
  </si>
  <si>
    <t xml:space="preserve"> And which of the following comes closest to your view?   </t>
  </si>
  <si>
    <t>Flooding</t>
  </si>
  <si>
    <t>Severe storms</t>
  </si>
  <si>
    <t>Sea level rise and coastal erosion</t>
  </si>
  <si>
    <t>Heatwaves</t>
  </si>
  <si>
    <t>Energy supply issues</t>
  </si>
  <si>
    <t>Disruption to food supply</t>
  </si>
  <si>
    <t>Loss of biodiversity</t>
  </si>
  <si>
    <t>Water shortages</t>
  </si>
  <si>
    <t>Air pollution</t>
  </si>
  <si>
    <t>Wildfires</t>
  </si>
  <si>
    <t>When thinking about the effects of climate change, which of the following do you think will have the greatest impact on the UK in the next ten years, if any?Select all that apply  </t>
  </si>
  <si>
    <t>The national government should focus its resources on preparing areas to deal with the effects of extreme weather events like flooding</t>
  </si>
  <si>
    <t>The national government should focus its resources on reducing the causes of extreme weather events like flooding</t>
  </si>
  <si>
    <t>The national government should focus on these more or less equally</t>
  </si>
  <si>
    <t xml:space="preserve"> Which of the following comes closest to your view?  </t>
  </si>
  <si>
    <t>The national government should focus its resources on preparing areas to deal with the effects of climate change</t>
  </si>
  <si>
    <t>The national government should focus its resources on reducing the causes of climate change</t>
  </si>
  <si>
    <t>It is already too late to stop climate change, even if governments, individuals and businesses completely changed their approach</t>
  </si>
  <si>
    <t>It is not too late to stop climate change, but it would require so much change from governments, businesses and individuals that it will be nearly impossible</t>
  </si>
  <si>
    <t>Climate change can be stopped with some further but achievable changes from Governments, businesses and individuals</t>
  </si>
  <si>
    <t>Climate change is going to be stopped with the changes that Governments, businesses and individuals are already making</t>
  </si>
  <si>
    <t>Climate change was never that much of a danger in the first place</t>
  </si>
  <si>
    <t xml:space="preserve"> There are more extreme weather events now than there used to be</t>
  </si>
  <si>
    <t xml:space="preserve"> I worry about the impact of climate change on the economy</t>
  </si>
  <si>
    <t xml:space="preserve"> Seeing devastating floods happening in other parts of the world makes me worried that it will happen in the UK</t>
  </si>
  <si>
    <t xml:space="preserve"> Climate change will affect other countries more than it will affect the UK</t>
  </si>
  <si>
    <t xml:space="preserve"> As a country, we’re doing our part to stop climate change already but not to adapt to its effects</t>
  </si>
  <si>
    <t xml:space="preserve"> Seeing devastating floods happening in other parts of the country makes me worried that it will happen in my local area</t>
  </si>
  <si>
    <t xml:space="preserve"> I worry about the next extreme weather event or natural disaster happening in my area</t>
  </si>
  <si>
    <t xml:space="preserve"> Extreme weather events like flooding have always happened, they’re nothing new</t>
  </si>
  <si>
    <t xml:space="preserve"> I feel hopeless when I think too much about climate change</t>
  </si>
  <si>
    <t xml:space="preserve"> I am less likely to have children because I’m worried about them growing up in a world impacted by climate change</t>
  </si>
  <si>
    <t>To what extent do you agree or disagree with the following statements?: As a country, we’re doing our part to stop climate change already but not to adapt to its effects</t>
  </si>
  <si>
    <t>To what extent do you agree or disagree with the following statements?: I feel hopeless when I think too much about climate change</t>
  </si>
  <si>
    <t>To what extent do you agree or disagree with the following statements?: Climate change will affect other countries more than it will affect the UK</t>
  </si>
  <si>
    <t>To what extent do you agree or disagree with the following statements?: Extreme weather events like flooding have always happened, they’re nothing new</t>
  </si>
  <si>
    <t>To what extent do you agree or disagree with the following statements?: I am less likely to have children because I’m worried about them growing up in a world impacted by climate change</t>
  </si>
  <si>
    <t>To what extent do you agree or disagree with the following statements?: I worry about the next extreme weather event or natural disaster happening in my area</t>
  </si>
  <si>
    <t>To what extent do you agree or disagree with the following statements?: There are more extreme weather events now than there used to be</t>
  </si>
  <si>
    <t>To what extent do you agree or disagree with the following statements?: I worry about the impact of climate change on the economy</t>
  </si>
  <si>
    <t>To what extent do you agree or disagree with the following statements?: Seeing devastating floods happening in other parts of the world makes me worried that it will happen in the UK</t>
  </si>
  <si>
    <t>To what extent do you agree or disagree with the following statements?: Seeing devastating floods happening in other parts of the country makes me worried that it will happen in my local area</t>
  </si>
  <si>
    <t>I would strongly consider moving away from my area</t>
  </si>
  <si>
    <t>I would consider moving away from my area</t>
  </si>
  <si>
    <t>I would consider moving away from my area a bit, but not much</t>
  </si>
  <si>
    <t>I would not consider moving away from my area at all</t>
  </si>
  <si>
    <t xml:space="preserve"> Imagine that the area you live in becomes prone to flooding in the next few years. To what extent would you consider moving to a different area?  </t>
  </si>
  <si>
    <t>I would strongly consider moving to this area</t>
  </si>
  <si>
    <t>I would consider moving to this area</t>
  </si>
  <si>
    <t>I would consider moving to this area a bit, but not much</t>
  </si>
  <si>
    <t>I would not consider moving to this area at all</t>
  </si>
  <si>
    <t xml:space="preserve"> Imagine that you want to move to a new area but the area is considered to be prone to flooding. To what extent would you consider moving to this area?  </t>
  </si>
  <si>
    <t>Grid Summary: To what extent do you feel your local area would be prepared or unprepared for dealing with the following types of extreme weather?</t>
  </si>
  <si>
    <t>To what extent do you feel your local area would be prepared or unprepared for dealing with the following types of extreme weather?: Flooding</t>
  </si>
  <si>
    <t>To what extent do you feel your local area would be prepared or unprepared for dealing with the following types of extreme weather?: Heatwaves</t>
  </si>
  <si>
    <t>To what extent do you feel your local area would be prepared or unprepared for dealing with the following types of extreme weather?: Cold snaps</t>
  </si>
  <si>
    <t>To what extent do you feel your local area would be prepared or unprepared for dealing with the following types of extreme weather?: Water shortages</t>
  </si>
  <si>
    <t>To what extent do you feel your local area would be prepared or unprepared for dealing with the following types of extreme weather?: Wildfires</t>
  </si>
  <si>
    <t>To what extent do you feel your local area would be prepared or unprepared for dealing with the following types of extreme weather?: Wind and rain storms</t>
  </si>
  <si>
    <t>To what extent do you feel your local area would be prepared or unprepared for dealing with the following types of extreme weather?: Sea level rise</t>
  </si>
  <si>
    <t>To what extent do you feel your local area would be prepared or unprepared for dealing with the following types of extreme weather?: Air pollution</t>
  </si>
  <si>
    <t xml:space="preserve"> Communities that are affected by flooding won’t benefit from national economic growth due to the costs of repairs and damages</t>
  </si>
  <si>
    <t xml:space="preserve"> When it comes to economic growth, the UK is behind other similar countries</t>
  </si>
  <si>
    <t xml:space="preserve"> The UK won’t be able to grow the economy until we deal with the immediate impacts of flooding</t>
  </si>
  <si>
    <t>To what extent do you agree or disagree with the following statements?  : The UK won’t be able to grow the economy until we deal with the immediate impacts of flooding</t>
  </si>
  <si>
    <t>To what extent do you agree or disagree with the following statements?  : When it comes to economic growth, the UK is behind other similar countries</t>
  </si>
  <si>
    <t>To what extent do you agree or disagree with the following statements?  : Communities that are affected by flooding won’t benefit from national economic growth due to the costs of repairs and damages</t>
  </si>
  <si>
    <t xml:space="preserve"> If new homes are built in places that are at risk of flooding, no one is going to want to buy them</t>
  </si>
  <si>
    <t xml:space="preserve"> There is not enough housing in the UK for the population</t>
  </si>
  <si>
    <t xml:space="preserve"> Affordable housing should be built in areas that are at higher risk of flooding</t>
  </si>
  <si>
    <t>To what extent do you agree or disagree with the following statements?  : There is not enough housing in the UK for the population</t>
  </si>
  <si>
    <t>To what extent do you agree or disagree with the following statements?  : If new homes are built in places that are at risk of flooding, no one is going to want to buy them</t>
  </si>
  <si>
    <t>To what extent do you agree or disagree with the following statements?  : Affordable housing should be built in areas that are at higher risk of flooding</t>
  </si>
  <si>
    <t xml:space="preserve"> As a country, we spend too much money on reducing emissions and not enough on making the UK resilient to the effects of climate change, like flooding</t>
  </si>
  <si>
    <t xml:space="preserve"> As a country, we spend too much money on making the UK resilient to the effects of climate change, like flooding and not enough on reducing greenhouse gas emissions</t>
  </si>
  <si>
    <t xml:space="preserve"> There is no point in investing money to stop climate change when it is already happening</t>
  </si>
  <si>
    <t>To what extent do you agree or disagree with the following statements?  : As a country, we spend too much money on reducing emissions and not enough on making the UK resilient to the effects of climate change, like flooding</t>
  </si>
  <si>
    <t>To what extent do you agree or disagree with the following statements?  : There is no point in investing money to stop climate change when it is already happening</t>
  </si>
  <si>
    <t>To what extent do you agree or disagree with the following statements?  : As a country, we spend too much money on making the UK resilient to the effects of climate change, like flooding and not enough on reducing greenhouse gas emissions</t>
  </si>
  <si>
    <t xml:space="preserve"> Extreme weather events like flooding should be dealt with to ensure the safety of British citizens</t>
  </si>
  <si>
    <t xml:space="preserve"> Extreme weather events should be dealt with so that people no longer have to live in fear of them happening</t>
  </si>
  <si>
    <t xml:space="preserve"> Some of my belongings or heirlooms are priceless and I would be devastated if anything happened to them</t>
  </si>
  <si>
    <t xml:space="preserve"> The thought of an extreme weather event happening in my area makes me anxious</t>
  </si>
  <si>
    <t xml:space="preserve"> When I can’t leave my house (due to illness, bad weather, etc.), I become stressed or uneasy</t>
  </si>
  <si>
    <t>To what extent do you agree or disagree with the following statements?  : Some of my belongings or heirlooms are priceless and I would be devastated if anything happened to them</t>
  </si>
  <si>
    <t>To what extent do you agree or disagree with the following statements?  : The thought of an extreme weather event happening in my area makes me anxious</t>
  </si>
  <si>
    <t>To what extent do you agree or disagree with the following statements?  : When I can’t leave my house (due to illness, bad weather, etc.), I become stressed or uneasy</t>
  </si>
  <si>
    <t>To what extent do you agree or disagree with the following statements?  : Extreme weather events should be dealt with so that people no longer have to live in fear of them happening</t>
  </si>
  <si>
    <t>To what extent do you agree or disagree with the following statements?  : Extreme weather events like flooding should be dealt with to ensure the safety of British citizens</t>
  </si>
  <si>
    <t xml:space="preserve"> Flooding must be managed to protect agricultural land and support British farmers</t>
  </si>
  <si>
    <t xml:space="preserve"> Flooding must be managed to prevent food shortages across the country</t>
  </si>
  <si>
    <t xml:space="preserve"> Power outages, internet outages and disruptions to energy supply systems due to flooding would seriously damage the economy</t>
  </si>
  <si>
    <t xml:space="preserve"> Flooding must be managed because power outages and disruptions to energy supply systems would cause a security risk</t>
  </si>
  <si>
    <t xml:space="preserve"> Flooding must be managed because if other countries are able to deal with it, the UK will fall behind</t>
  </si>
  <si>
    <t>To what extent do you agree or disagree with the following statements?  : Flooding must be managed to protect agricultural land and support British farmers</t>
  </si>
  <si>
    <t>To what extent do you agree or disagree with the following statements?  : Flooding must be managed to prevent food shortages across the country</t>
  </si>
  <si>
    <t>To what extent do you agree or disagree with the following statements?  : Power outages, internet outages and disruptions to energy supply systems due to flooding would seriously damage the economy</t>
  </si>
  <si>
    <t>To what extent do you agree or disagree with the following statements?  : Flooding must be managed because if other countries are able to deal with it, the UK will fall behind</t>
  </si>
  <si>
    <t>To what extent do you agree or disagree with the following statements?  : Flooding must be managed because power outages and disruptions to energy supply systems would cause a security risk</t>
  </si>
  <si>
    <t xml:space="preserve"> It feels like the Government changes their goals every few weeks</t>
  </si>
  <si>
    <t xml:space="preserve"> When the Government sets a goal, I expect they will achieve it</t>
  </si>
  <si>
    <t xml:space="preserve"> The Government knows best what needs to be done for the country</t>
  </si>
  <si>
    <t xml:space="preserve"> I trust the Government to listen to what the people want and then to act on that</t>
  </si>
  <si>
    <t>To what extent do you agree or disagree with the following statements?  : The Government knows best what needs to be done for the country</t>
  </si>
  <si>
    <t>To what extent do you agree or disagree with the following statements?  : I trust the Government to listen to what the people want and then to act on that</t>
  </si>
  <si>
    <t>To what extent do you agree or disagree with the following statements?  : When the Government sets a goal, I expect they will achieve it</t>
  </si>
  <si>
    <t>To what extent do you agree or disagree with the following statements?  : It feels like the Government changes their goals every few weeks</t>
  </si>
  <si>
    <t>Flooding must be managed to protect agricultural land and support British farmers</t>
  </si>
  <si>
    <t>Flooding must be managed to ensure the safety of British citizens</t>
  </si>
  <si>
    <t>Flooding must be managed because the UK needs to prepare and adapt to the effects of climate change</t>
  </si>
  <si>
    <t>Flooding must be managed because we won't be able to grow the economy if we have to keep spending money to repair flood-related damages</t>
  </si>
  <si>
    <t>Flooding must be managed because power outages and disruptions to energy supply systems would seriously damage the economy</t>
  </si>
  <si>
    <t>Flooding must be managed to prevent food shortages across the country</t>
  </si>
  <si>
    <t>Flooding must be managed because we shouldn't have to live in fear of the next big disaster happening</t>
  </si>
  <si>
    <t>Flooding must be managed because power outages and disruptions to energy supply systems would cause a security risk</t>
  </si>
  <si>
    <t>Flooding must be managed so new housing can be built and not be at risk of flood damages</t>
  </si>
  <si>
    <t>None of the above are convincing</t>
  </si>
  <si>
    <t>Flooding must be managed because the government announced they would do something about it and when they announce their goals, I expect them to deliver on it</t>
  </si>
  <si>
    <t>Flooding must be managed because if other countries are able to deal with it, the UK will fall behind</t>
  </si>
  <si>
    <t>Which of the following arguments for increasing Government investment in flood defences and prevention (including maintaining existing infrastructure and building new defences) do you find most convincing?Select only TWO of the following</t>
  </si>
  <si>
    <t>Full Results</t>
  </si>
  <si>
    <t>BASE: Non-homeowners</t>
  </si>
  <si>
    <t>Public First Poll for EFF + QCF - Flood Resilience Booster in top 10% most vulnerable constituencies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</si>
</sst>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2" xfId="0" applyFont="1" applyBorder="1"/>
    <xf numFmtId="0" fontId="8" fillId="0" borderId="1" xfId="0" applyFont="1" applyBorder="1" applyAlignment="1">
      <alignment horizontal="center" vertical="center" wrapText="1"/>
    </xf>
    <xf numFmtId="0" fontId="9" fillId="0" borderId="0" xfId="0" applyFont="1" applyAlignment="1">
      <alignment horizontal="center"/>
    </xf>
    <xf numFmtId="0" fontId="8" fillId="0" borderId="2" xfId="0" applyFont="1" applyBorder="1" applyAlignment="1">
      <alignment horizontal="center" vertical="center"/>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10" fillId="0" borderId="0" xfId="0" applyFont="1" applyAlignment="1">
      <alignment vertical="top" wrapText="1"/>
    </xf>
    <xf numFmtId="0" fontId="8" fillId="0" borderId="2" xfId="0" applyFont="1" applyBorder="1" applyAlignment="1">
      <alignment horizontal="center" vertical="center"/>
    </xf>
    <xf numFmtId="0" fontId="8" fillId="0" borderId="0" xfId="0" applyFont="1" applyBorder="1"/>
    <xf numFmtId="0" fontId="8" fillId="0" borderId="4" xfId="0" applyFont="1" applyBorder="1" applyAlignment="1">
      <alignment horizontal="center" vertical="center" wrapText="1"/>
    </xf>
    <xf numFmtId="9" fontId="8"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calcChain" Target="calcChain.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20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E7" sqref="E7"/>
    </sheetView>
  </sheetViews>
  <sheetFormatPr defaultColWidth="11.5546875" defaultRowHeight="14.4" x14ac:dyDescent="0.3"/>
  <sheetData>
    <row r="7" spans="6:12" ht="48.6" customHeight="1" x14ac:dyDescent="0.3">
      <c r="F7" s="24" t="s">
        <v>582</v>
      </c>
      <c r="G7" s="25"/>
      <c r="H7" s="25"/>
      <c r="I7" s="25"/>
      <c r="J7" s="25"/>
      <c r="K7" s="25"/>
      <c r="L7" s="25"/>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253</v>
      </c>
    </row>
    <row r="14" spans="6:12" ht="18" x14ac:dyDescent="0.35">
      <c r="F14" s="2"/>
    </row>
    <row r="15" spans="6:12" ht="18" x14ac:dyDescent="0.35">
      <c r="F15" s="2"/>
    </row>
    <row r="16" spans="6:12" ht="18" x14ac:dyDescent="0.35">
      <c r="F16" s="2" t="s">
        <v>7</v>
      </c>
    </row>
    <row r="17" spans="6:13" ht="49.95" customHeight="1" x14ac:dyDescent="0.3">
      <c r="F17" s="26" t="s">
        <v>8</v>
      </c>
      <c r="G17" s="25"/>
      <c r="H17" s="25"/>
      <c r="I17" s="25"/>
      <c r="J17" s="25"/>
      <c r="K17" s="25"/>
      <c r="L17" s="25"/>
      <c r="M17" s="25"/>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08"/>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"Grid Summary: If your household had to find money for an unexpected emergency expense, could you afford to pay the following amounts?This might be to pay for something like urgent home or car repairs, or to deal with a health problem etc. ")</f>
        <v>Grid Summary: If your household had to find money for an unexpected emergency expense, could you afford to pay the following amounts?This might be to pay for something like urgent home or car repairs, or to deal with a health problem etc. </v>
      </c>
      <c r="E9" s="7"/>
      <c r="F9" t="s">
        <v>52</v>
      </c>
    </row>
    <row r="10" spans="3:6" x14ac:dyDescent="0.3">
      <c r="C10">
        <v>2</v>
      </c>
      <c r="D10" s="8" t="str">
        <f>HYPERLINK("#'Table 2'!A1", "If your household had to find money for an unexpected emergency expense, could you afford to pay the following amounts?This might be to pay for something like urgent home or car repairs, or to deal with a health problem etc. : £500")</f>
        <v>If your household had to find money for an unexpected emergency expense, could you afford to pay the following amounts?This might be to pay for something like urgent home or car repairs, or to deal with a health problem etc. : £500</v>
      </c>
      <c r="E10" s="17" t="str">
        <f>HYPERLINK("#'Full Results'!A10", "10")</f>
        <v>10</v>
      </c>
      <c r="F10" t="s">
        <v>52</v>
      </c>
    </row>
    <row r="11" spans="3:6" x14ac:dyDescent="0.3">
      <c r="C11">
        <v>3</v>
      </c>
      <c r="D11" s="8" t="str">
        <f>HYPERLINK("#'Table 3'!A1", "If your household had to find money for an unexpected emergency expense, could you afford to pay the following amounts?This might be to pay for something like urgent home or car repairs, or to deal with a health problem etc. : £1,000")</f>
        <v>If your household had to find money for an unexpected emergency expense, could you afford to pay the following amounts?This might be to pay for something like urgent home or car repairs, or to deal with a health problem etc. : £1,000</v>
      </c>
      <c r="E11" s="17" t="str">
        <f>HYPERLINK("#'Full Results'!A16", "16")</f>
        <v>16</v>
      </c>
      <c r="F11" t="s">
        <v>52</v>
      </c>
    </row>
    <row r="12" spans="3:6" x14ac:dyDescent="0.3">
      <c r="C12">
        <v>4</v>
      </c>
      <c r="D12" s="8" t="str">
        <f>HYPERLINK("#'Table 4'!A1", "If your household had to find money for an unexpected emergency expense, could you afford to pay the following amounts?This might be to pay for something like urgent home or car repairs, or to deal with a health problem etc. : £5,000")</f>
        <v>If your household had to find money for an unexpected emergency expense, could you afford to pay the following amounts?This might be to pay for something like urgent home or car repairs, or to deal with a health problem etc. : £5,000</v>
      </c>
      <c r="E12" s="17" t="str">
        <f>HYPERLINK("#'Full Results'!A22", "22")</f>
        <v>22</v>
      </c>
      <c r="F12" t="s">
        <v>52</v>
      </c>
    </row>
    <row r="13" spans="3:6" x14ac:dyDescent="0.3">
      <c r="C13">
        <v>5</v>
      </c>
      <c r="D13" s="8" t="str">
        <f>HYPERLINK("#'Table 5'!A1", " Are you currently working in a job in which you are able to work from home or work remotely?")</f>
        <v xml:space="preserve"> Are you currently working in a job in which you are able to work from home or work remotely?</v>
      </c>
      <c r="E13" s="17" t="str">
        <f>HYPERLINK("#'Full Results'!A28", "28")</f>
        <v>28</v>
      </c>
      <c r="F13" t="s">
        <v>58</v>
      </c>
    </row>
    <row r="14" spans="3:6" x14ac:dyDescent="0.3">
      <c r="C14">
        <v>6</v>
      </c>
      <c r="D14" s="8" t="str">
        <f>HYPERLINK("#'Table 6'!A1", " How long are you planning to stay in your current property?  ")</f>
        <v xml:space="preserve"> How long are you planning to stay in your current property?  </v>
      </c>
      <c r="E14" s="17" t="str">
        <f>HYPERLINK("#'Full Results'!A34", "34")</f>
        <v>34</v>
      </c>
      <c r="F14" t="s">
        <v>66</v>
      </c>
    </row>
    <row r="15" spans="3:6" x14ac:dyDescent="0.3">
      <c r="C15">
        <v>7</v>
      </c>
      <c r="D15" s="8" t="str">
        <f>HYPERLINK("#'Table 7'!A1", " Which of the following best describes your current situation?")</f>
        <v xml:space="preserve"> Which of the following best describes your current situation?</v>
      </c>
      <c r="E15" s="17" t="str">
        <f>HYPERLINK("#'Full Results'!A44", "44")</f>
        <v>44</v>
      </c>
      <c r="F15" t="s">
        <v>581</v>
      </c>
    </row>
    <row r="16" spans="3:6" x14ac:dyDescent="0.3">
      <c r="C16">
        <v>8</v>
      </c>
      <c r="D16" s="8" t="str">
        <f>HYPERLINK("#'Table 8'!A1", "Which of the following do you think are the most important issues facing the country at this time?Please select up to three")</f>
        <v>Which of the following do you think are the most important issues facing the country at this time?Please select up to three</v>
      </c>
      <c r="E16" s="17" t="str">
        <f>HYPERLINK("#'Full Results'!A52", "52")</f>
        <v>52</v>
      </c>
      <c r="F16" t="s">
        <v>52</v>
      </c>
    </row>
    <row r="17" spans="3:6" x14ac:dyDescent="0.3">
      <c r="C17">
        <v>9</v>
      </c>
      <c r="D17" s="8" t="str">
        <f>HYPERLINK("#'Table 9'!A1", "Which of the following do you think are the most important issues facing your local area at this time?Please select up to three")</f>
        <v>Which of the following do you think are the most important issues facing your local area at this time?Please select up to three</v>
      </c>
      <c r="E17" s="17" t="str">
        <f>HYPERLINK("#'Full Results'!A70", "70")</f>
        <v>70</v>
      </c>
      <c r="F17" t="s">
        <v>52</v>
      </c>
    </row>
    <row r="18" spans="3:6" x14ac:dyDescent="0.3">
      <c r="C18">
        <v>10</v>
      </c>
      <c r="D18" s="8" t="str">
        <f>HYPERLINK("#'Table 10'!A1", "Grid Summary: How well do you think the current Labour government is doing in each of the following areas?")</f>
        <v>Grid Summary: How well do you think the current Labour government is doing in each of the following areas?</v>
      </c>
      <c r="E18" s="7"/>
      <c r="F18" t="s">
        <v>52</v>
      </c>
    </row>
    <row r="19" spans="3:6" x14ac:dyDescent="0.3">
      <c r="C19">
        <v>11</v>
      </c>
      <c r="D19" s="8" t="str">
        <f>HYPERLINK("#'Table 11'!A1", "How well do you think the current Labour government is doing in each of the following areas?: Growing the national economy")</f>
        <v>How well do you think the current Labour government is doing in each of the following areas?: Growing the national economy</v>
      </c>
      <c r="E19" s="17" t="str">
        <f>HYPERLINK("#'Full Results'!A89", "89")</f>
        <v>89</v>
      </c>
      <c r="F19" t="s">
        <v>52</v>
      </c>
    </row>
    <row r="20" spans="3:6" x14ac:dyDescent="0.3">
      <c r="C20">
        <v>12</v>
      </c>
      <c r="D20" s="8" t="str">
        <f>HYPERLINK("#'Table 12'!A1", "How well do you think the current Labour government is doing in each of the following areas?: Preparing the UK to deal with damaging weather events that are happening right now")</f>
        <v>How well do you think the current Labour government is doing in each of the following areas?: Preparing the UK to deal with damaging weather events that are happening right now</v>
      </c>
      <c r="E20" s="17" t="str">
        <f>HYPERLINK("#'Full Results'!A98", "98")</f>
        <v>98</v>
      </c>
      <c r="F20" t="s">
        <v>52</v>
      </c>
    </row>
    <row r="21" spans="3:6" x14ac:dyDescent="0.3">
      <c r="C21">
        <v>13</v>
      </c>
      <c r="D21" s="8" t="str">
        <f>HYPERLINK("#'Table 13'!A1", "How well do you think the current Labour government is doing in each of the following areas?: Preparing the UK to deal with damaging weather events that will happen in the future")</f>
        <v>How well do you think the current Labour government is doing in each of the following areas?: Preparing the UK to deal with damaging weather events that will happen in the future</v>
      </c>
      <c r="E21" s="17" t="str">
        <f>HYPERLINK("#'Full Results'!A107", "107")</f>
        <v>107</v>
      </c>
      <c r="F21" t="s">
        <v>52</v>
      </c>
    </row>
    <row r="22" spans="3:6" x14ac:dyDescent="0.3">
      <c r="C22">
        <v>14</v>
      </c>
      <c r="D22" s="8" t="str">
        <f>HYPERLINK("#'Table 14'!A1", "How well do you think the current Labour government is doing in each of the following areas?: If you're paying attention, select ""2 - Poorly""")</f>
        <v>How well do you think the current Labour government is doing in each of the following areas?: If you're paying attention, select "2 - Poorly"</v>
      </c>
      <c r="E22" s="17" t="str">
        <f>HYPERLINK("#'Full Results'!A116", "116")</f>
        <v>116</v>
      </c>
      <c r="F22" t="s">
        <v>52</v>
      </c>
    </row>
    <row r="23" spans="3:6" x14ac:dyDescent="0.3">
      <c r="C23">
        <v>15</v>
      </c>
      <c r="D23" s="8" t="str">
        <f>HYPERLINK("#'Table 15'!A1", "How well do you think the current Labour government is doing in each of the following areas?: Reducing NHS waiting times")</f>
        <v>How well do you think the current Labour government is doing in each of the following areas?: Reducing NHS waiting times</v>
      </c>
      <c r="E23" s="17" t="str">
        <f>HYPERLINK("#'Full Results'!A125", "125")</f>
        <v>125</v>
      </c>
      <c r="F23" t="s">
        <v>52</v>
      </c>
    </row>
    <row r="24" spans="3:6" x14ac:dyDescent="0.3">
      <c r="C24">
        <v>16</v>
      </c>
      <c r="D24" s="8" t="str">
        <f>HYPERLINK("#'Table 16'!A1", "How well do you think the current Labour government is doing in each of the following areas?: Creating opportunities for young people")</f>
        <v>How well do you think the current Labour government is doing in each of the following areas?: Creating opportunities for young people</v>
      </c>
      <c r="E24" s="17" t="str">
        <f>HYPERLINK("#'Full Results'!A134", "134")</f>
        <v>134</v>
      </c>
      <c r="F24" t="s">
        <v>52</v>
      </c>
    </row>
    <row r="25" spans="3:6" x14ac:dyDescent="0.3">
      <c r="C25">
        <v>17</v>
      </c>
      <c r="D25" s="8" t="str">
        <f>HYPERLINK("#'Table 17'!A1", "How well do you think the current Labour government is doing in each of the following areas?: Improving the quality of schools")</f>
        <v>How well do you think the current Labour government is doing in each of the following areas?: Improving the quality of schools</v>
      </c>
      <c r="E25" s="17" t="str">
        <f>HYPERLINK("#'Full Results'!A143", "143")</f>
        <v>143</v>
      </c>
      <c r="F25" t="s">
        <v>52</v>
      </c>
    </row>
    <row r="26" spans="3:6" x14ac:dyDescent="0.3">
      <c r="C26">
        <v>18</v>
      </c>
      <c r="D26" s="8" t="str">
        <f>HYPERLINK("#'Table 18'!A1", "How well do you think the current Labour government is doing in each of the following areas?: Lowering greenhouse gas emissions")</f>
        <v>How well do you think the current Labour government is doing in each of the following areas?: Lowering greenhouse gas emissions</v>
      </c>
      <c r="E26" s="17" t="str">
        <f>HYPERLINK("#'Full Results'!A152", "152")</f>
        <v>152</v>
      </c>
      <c r="F26" t="s">
        <v>52</v>
      </c>
    </row>
    <row r="27" spans="3:6" x14ac:dyDescent="0.3">
      <c r="C27">
        <v>19</v>
      </c>
      <c r="D27" s="8" t="str">
        <f>HYPERLINK("#'Table 19'!A1", "How well do you think the current Labour government is doing in each of the following areas?: Tackling criminal activity")</f>
        <v>How well do you think the current Labour government is doing in each of the following areas?: Tackling criminal activity</v>
      </c>
      <c r="E27" s="17" t="str">
        <f>HYPERLINK("#'Full Results'!A161", "161")</f>
        <v>161</v>
      </c>
      <c r="F27" t="s">
        <v>52</v>
      </c>
    </row>
    <row r="28" spans="3:6" x14ac:dyDescent="0.3">
      <c r="C28">
        <v>20</v>
      </c>
      <c r="D28" s="8" t="str">
        <f>HYPERLINK("#'Table 20'!A1", "How well do you think the current Labour government is doing in each of the following areas?: Revitalizing my local area")</f>
        <v>How well do you think the current Labour government is doing in each of the following areas?: Revitalizing my local area</v>
      </c>
      <c r="E28" s="17" t="str">
        <f>HYPERLINK("#'Full Results'!A170", "170")</f>
        <v>170</v>
      </c>
      <c r="F28" t="s">
        <v>52</v>
      </c>
    </row>
    <row r="29" spans="3:6" x14ac:dyDescent="0.3">
      <c r="C29">
        <v>21</v>
      </c>
      <c r="D29" s="8" t="str">
        <f>HYPERLINK("#'Table 21'!A1", "Grid Summary: How important or unimportant do you think each of the following areas is to the current Labour government?")</f>
        <v>Grid Summary: How important or unimportant do you think each of the following areas is to the current Labour government?</v>
      </c>
      <c r="E29" s="7"/>
      <c r="F29" t="s">
        <v>52</v>
      </c>
    </row>
    <row r="30" spans="3:6" x14ac:dyDescent="0.3">
      <c r="C30">
        <v>22</v>
      </c>
      <c r="D30" s="8" t="str">
        <f>HYPERLINK("#'Table 22'!A1", "How important or unimportant do you think each of the following areas is to the current Labour government?: Growing the national economy")</f>
        <v>How important or unimportant do you think each of the following areas is to the current Labour government?: Growing the national economy</v>
      </c>
      <c r="E30" s="17" t="str">
        <f>HYPERLINK("#'Full Results'!A179", "179")</f>
        <v>179</v>
      </c>
      <c r="F30" t="s">
        <v>52</v>
      </c>
    </row>
    <row r="31" spans="3:6" x14ac:dyDescent="0.3">
      <c r="C31">
        <v>23</v>
      </c>
      <c r="D31" s="8" t="str">
        <f>HYPERLINK("#'Table 23'!A1", "How important or unimportant do you think each of the following areas is to the current Labour government?: Preparing the UK to deal with damaging weather events that are happening right now")</f>
        <v>How important or unimportant do you think each of the following areas is to the current Labour government?: Preparing the UK to deal with damaging weather events that are happening right now</v>
      </c>
      <c r="E31" s="17" t="str">
        <f>HYPERLINK("#'Full Results'!A187", "187")</f>
        <v>187</v>
      </c>
      <c r="F31" t="s">
        <v>52</v>
      </c>
    </row>
    <row r="32" spans="3:6" x14ac:dyDescent="0.3">
      <c r="C32">
        <v>24</v>
      </c>
      <c r="D32" s="8" t="str">
        <f>HYPERLINK("#'Table 24'!A1", "How important or unimportant do you think each of the following areas is to the current Labour government?: Preparing the UK to deal with damaging weather events that will happen in the future")</f>
        <v>How important or unimportant do you think each of the following areas is to the current Labour government?: Preparing the UK to deal with damaging weather events that will happen in the future</v>
      </c>
      <c r="E32" s="17" t="str">
        <f>HYPERLINK("#'Full Results'!A195", "195")</f>
        <v>195</v>
      </c>
      <c r="F32" t="s">
        <v>52</v>
      </c>
    </row>
    <row r="33" spans="3:6" x14ac:dyDescent="0.3">
      <c r="C33">
        <v>25</v>
      </c>
      <c r="D33" s="8" t="str">
        <f>HYPERLINK("#'Table 25'!A1", "How important or unimportant do you think each of the following areas is to the current Labour government?: Reducing NHS waiting times")</f>
        <v>How important or unimportant do you think each of the following areas is to the current Labour government?: Reducing NHS waiting times</v>
      </c>
      <c r="E33" s="17" t="str">
        <f>HYPERLINK("#'Full Results'!A203", "203")</f>
        <v>203</v>
      </c>
      <c r="F33" t="s">
        <v>52</v>
      </c>
    </row>
    <row r="34" spans="3:6" x14ac:dyDescent="0.3">
      <c r="C34">
        <v>26</v>
      </c>
      <c r="D34" s="8" t="str">
        <f>HYPERLINK("#'Table 26'!A1", "How important or unimportant do you think each of the following areas is to the current Labour government?: Creating opportunities for young people")</f>
        <v>How important or unimportant do you think each of the following areas is to the current Labour government?: Creating opportunities for young people</v>
      </c>
      <c r="E34" s="17" t="str">
        <f>HYPERLINK("#'Full Results'!A211", "211")</f>
        <v>211</v>
      </c>
      <c r="F34" t="s">
        <v>52</v>
      </c>
    </row>
    <row r="35" spans="3:6" x14ac:dyDescent="0.3">
      <c r="C35">
        <v>27</v>
      </c>
      <c r="D35" s="8" t="str">
        <f>HYPERLINK("#'Table 27'!A1", "How important or unimportant do you think each of the following areas is to the current Labour government?: Improving the quality of schools")</f>
        <v>How important or unimportant do you think each of the following areas is to the current Labour government?: Improving the quality of schools</v>
      </c>
      <c r="E35" s="17" t="str">
        <f>HYPERLINK("#'Full Results'!A219", "219")</f>
        <v>219</v>
      </c>
      <c r="F35" t="s">
        <v>52</v>
      </c>
    </row>
    <row r="36" spans="3:6" x14ac:dyDescent="0.3">
      <c r="C36">
        <v>28</v>
      </c>
      <c r="D36" s="8" t="str">
        <f>HYPERLINK("#'Table 28'!A1", "How important or unimportant do you think each of the following areas is to the current Labour government?: Lowering emissions")</f>
        <v>How important or unimportant do you think each of the following areas is to the current Labour government?: Lowering emissions</v>
      </c>
      <c r="E36" s="17" t="str">
        <f>HYPERLINK("#'Full Results'!A227", "227")</f>
        <v>227</v>
      </c>
      <c r="F36" t="s">
        <v>52</v>
      </c>
    </row>
    <row r="37" spans="3:6" x14ac:dyDescent="0.3">
      <c r="C37">
        <v>29</v>
      </c>
      <c r="D37" s="8" t="str">
        <f>HYPERLINK("#'Table 29'!A1", "How important or unimportant do you think each of the following areas is to the current Labour government?: Tackling criminal activity")</f>
        <v>How important or unimportant do you think each of the following areas is to the current Labour government?: Tackling criminal activity</v>
      </c>
      <c r="E37" s="17" t="str">
        <f>HYPERLINK("#'Full Results'!A235", "235")</f>
        <v>235</v>
      </c>
      <c r="F37" t="s">
        <v>52</v>
      </c>
    </row>
    <row r="38" spans="3:6" x14ac:dyDescent="0.3">
      <c r="C38">
        <v>30</v>
      </c>
      <c r="D38" s="8" t="str">
        <f>HYPERLINK("#'Table 30'!A1", "How important or unimportant do you think each of the following areas is to the current Labour government?: Revitalizing my local area")</f>
        <v>How important or unimportant do you think each of the following areas is to the current Labour government?: Revitalizing my local area</v>
      </c>
      <c r="E38" s="17" t="str">
        <f>HYPERLINK("#'Full Results'!A243", "243")</f>
        <v>243</v>
      </c>
      <c r="F38" t="s">
        <v>52</v>
      </c>
    </row>
    <row r="39" spans="3:6" x14ac:dyDescent="0.3">
      <c r="C39">
        <v>31</v>
      </c>
      <c r="D39" s="8" t="str">
        <f>HYPERLINK("#'Table 31'!A1", "Grid Summary: And which political party, if they were in Government, would you trust most to accomplish each of the following?")</f>
        <v>Grid Summary: And which political party, if they were in Government, would you trust most to accomplish each of the following?</v>
      </c>
      <c r="E39" s="7"/>
      <c r="F39" t="s">
        <v>52</v>
      </c>
    </row>
    <row r="40" spans="3:6" x14ac:dyDescent="0.3">
      <c r="C40">
        <v>32</v>
      </c>
      <c r="D40" s="8" t="str">
        <f>HYPERLINK("#'Table 32'!A1", "And which political party, if they were in Government, would you trust most to accomplish each of the following?: Growing the national economy")</f>
        <v>And which political party, if they were in Government, would you trust most to accomplish each of the following?: Growing the national economy</v>
      </c>
      <c r="E40" s="17" t="str">
        <f>HYPERLINK("#'Full Results'!A251", "251")</f>
        <v>251</v>
      </c>
      <c r="F40" t="s">
        <v>52</v>
      </c>
    </row>
    <row r="41" spans="3:6" x14ac:dyDescent="0.3">
      <c r="C41">
        <v>33</v>
      </c>
      <c r="D41" s="8" t="str">
        <f>HYPERLINK("#'Table 33'!A1", "And which political party, if they were in Government, would you trust most to accomplish each of the following?: Preparing the UK to deal with damaging weather events that are happening right now")</f>
        <v>And which political party, if they were in Government, would you trust most to accomplish each of the following?: Preparing the UK to deal with damaging weather events that are happening right now</v>
      </c>
      <c r="E41" s="17" t="str">
        <f>HYPERLINK("#'Full Results'!A262", "262")</f>
        <v>262</v>
      </c>
      <c r="F41" t="s">
        <v>52</v>
      </c>
    </row>
    <row r="42" spans="3:6" x14ac:dyDescent="0.3">
      <c r="C42">
        <v>34</v>
      </c>
      <c r="D42" s="8" t="str">
        <f>HYPERLINK("#'Table 34'!A1", "And which political party, if they were in Government, would you trust most to accomplish each of the following?: Preparing the UK to deal with damaging weather events that will happen in the future")</f>
        <v>And which political party, if they were in Government, would you trust most to accomplish each of the following?: Preparing the UK to deal with damaging weather events that will happen in the future</v>
      </c>
      <c r="E42" s="17" t="str">
        <f>HYPERLINK("#'Full Results'!A273", "273")</f>
        <v>273</v>
      </c>
      <c r="F42" t="s">
        <v>52</v>
      </c>
    </row>
    <row r="43" spans="3:6" x14ac:dyDescent="0.3">
      <c r="C43">
        <v>35</v>
      </c>
      <c r="D43" s="8" t="str">
        <f>HYPERLINK("#'Table 35'!A1", "And which political party, if they were in Government, would you trust most to accomplish each of the following?: Reducing NHS waiting times")</f>
        <v>And which political party, if they were in Government, would you trust most to accomplish each of the following?: Reducing NHS waiting times</v>
      </c>
      <c r="E43" s="17" t="str">
        <f>HYPERLINK("#'Full Results'!A284", "284")</f>
        <v>284</v>
      </c>
      <c r="F43" t="s">
        <v>52</v>
      </c>
    </row>
    <row r="44" spans="3:6" x14ac:dyDescent="0.3">
      <c r="C44">
        <v>36</v>
      </c>
      <c r="D44" s="8" t="str">
        <f>HYPERLINK("#'Table 36'!A1", "And which political party, if they were in Government, would you trust most to accomplish each of the following?: Creating opportunities for young people")</f>
        <v>And which political party, if they were in Government, would you trust most to accomplish each of the following?: Creating opportunities for young people</v>
      </c>
      <c r="E44" s="17" t="str">
        <f>HYPERLINK("#'Full Results'!A295", "295")</f>
        <v>295</v>
      </c>
      <c r="F44" t="s">
        <v>52</v>
      </c>
    </row>
    <row r="45" spans="3:6" x14ac:dyDescent="0.3">
      <c r="C45">
        <v>37</v>
      </c>
      <c r="D45" s="8" t="str">
        <f>HYPERLINK("#'Table 37'!A1", "And which political party, if they were in Government, would you trust most to accomplish each of the following?: Improving the quality of schools")</f>
        <v>And which political party, if they were in Government, would you trust most to accomplish each of the following?: Improving the quality of schools</v>
      </c>
      <c r="E45" s="17" t="str">
        <f>HYPERLINK("#'Full Results'!A306", "306")</f>
        <v>306</v>
      </c>
      <c r="F45" t="s">
        <v>52</v>
      </c>
    </row>
    <row r="46" spans="3:6" x14ac:dyDescent="0.3">
      <c r="C46">
        <v>38</v>
      </c>
      <c r="D46" s="8" t="str">
        <f>HYPERLINK("#'Table 38'!A1", "And which political party, if they were in Government, would you trust most to accomplish each of the following?: Lowering emissions")</f>
        <v>And which political party, if they were in Government, would you trust most to accomplish each of the following?: Lowering emissions</v>
      </c>
      <c r="E46" s="17" t="str">
        <f>HYPERLINK("#'Full Results'!A317", "317")</f>
        <v>317</v>
      </c>
      <c r="F46" t="s">
        <v>52</v>
      </c>
    </row>
    <row r="47" spans="3:6" x14ac:dyDescent="0.3">
      <c r="C47">
        <v>39</v>
      </c>
      <c r="D47" s="8" t="str">
        <f>HYPERLINK("#'Table 39'!A1", "And which political party, if they were in Government, would you trust most to accomplish each of the following?: Tackling criminal activity")</f>
        <v>And which political party, if they were in Government, would you trust most to accomplish each of the following?: Tackling criminal activity</v>
      </c>
      <c r="E47" s="17" t="str">
        <f>HYPERLINK("#'Full Results'!A328", "328")</f>
        <v>328</v>
      </c>
      <c r="F47" t="s">
        <v>52</v>
      </c>
    </row>
    <row r="48" spans="3:6" x14ac:dyDescent="0.3">
      <c r="C48">
        <v>40</v>
      </c>
      <c r="D48" s="8" t="str">
        <f>HYPERLINK("#'Table 40'!A1", "And which political party, if they were in Government, would you trust most to accomplish each of the following?: Revitalizing my local area")</f>
        <v>And which political party, if they were in Government, would you trust most to accomplish each of the following?: Revitalizing my local area</v>
      </c>
      <c r="E48" s="17" t="str">
        <f>HYPERLINK("#'Full Results'!A339", "339")</f>
        <v>339</v>
      </c>
      <c r="F48" t="s">
        <v>52</v>
      </c>
    </row>
    <row r="49" spans="3:6" x14ac:dyDescent="0.3">
      <c r="C49">
        <v>41</v>
      </c>
      <c r="D49" s="8" t="str">
        <f>HYPERLINK("#'Table 41'!A1", "Grid Summary: To what extent do you agree or disagree with the following statements?")</f>
        <v>Grid Summary: To what extent do you agree or disagree with the following statements?</v>
      </c>
      <c r="E49" s="7"/>
      <c r="F49" t="s">
        <v>52</v>
      </c>
    </row>
    <row r="50" spans="3:6" x14ac:dyDescent="0.3">
      <c r="C50">
        <v>42</v>
      </c>
      <c r="D50" s="8" t="str">
        <f>HYPERLINK("#'Table 42'!A1", "To what extent do you agree or disagree with the following statements?: The Government doesn’t care enough about solving local issues")</f>
        <v>To what extent do you agree or disagree with the following statements?: The Government doesn’t care enough about solving local issues</v>
      </c>
      <c r="E50" s="17" t="str">
        <f>HYPERLINK("#'Full Results'!A350", "350")</f>
        <v>350</v>
      </c>
      <c r="F50" t="s">
        <v>52</v>
      </c>
    </row>
    <row r="51" spans="3:6" x14ac:dyDescent="0.3">
      <c r="C51">
        <v>43</v>
      </c>
      <c r="D51" s="8" t="str">
        <f>HYPERLINK("#'Table 43'!A1", "To what extent do you agree or disagree with the following statements?: The Government cares more about getting reelected than it does about solving the issues facing the UK")</f>
        <v>To what extent do you agree or disagree with the following statements?: The Government cares more about getting reelected than it does about solving the issues facing the UK</v>
      </c>
      <c r="E51" s="17" t="str">
        <f>HYPERLINK("#'Full Results'!A362", "362")</f>
        <v>362</v>
      </c>
      <c r="F51" t="s">
        <v>52</v>
      </c>
    </row>
    <row r="52" spans="3:6" x14ac:dyDescent="0.3">
      <c r="C52">
        <v>44</v>
      </c>
      <c r="D52" s="8" t="str">
        <f>HYPERLINK("#'Table 44'!A1", " Which of the following comes closest to your view?")</f>
        <v xml:space="preserve"> Which of the following comes closest to your view?</v>
      </c>
      <c r="E52" s="17" t="str">
        <f>HYPERLINK("#'Full Results'!A374", "374")</f>
        <v>374</v>
      </c>
      <c r="F52" t="s">
        <v>52</v>
      </c>
    </row>
    <row r="53" spans="3:6" x14ac:dyDescent="0.3">
      <c r="C53">
        <v>45</v>
      </c>
      <c r="D53" s="8" t="str">
        <f>HYPERLINK("#'Table 45'!A1", " Which of the following comes closest to your view?")</f>
        <v xml:space="preserve"> Which of the following comes closest to your view?</v>
      </c>
      <c r="E53" s="17" t="str">
        <f>HYPERLINK("#'Full Results'!A381", "381")</f>
        <v>381</v>
      </c>
      <c r="F53" t="s">
        <v>52</v>
      </c>
    </row>
    <row r="54" spans="3:6" x14ac:dyDescent="0.3">
      <c r="C54">
        <v>46</v>
      </c>
      <c r="D54" s="8" t="str">
        <f>HYPERLINK("#'Table 46'!A1", "Grid Summary: In your view, how has the quality of public infrastructure over the past ten years changed?")</f>
        <v>Grid Summary: In your view, how has the quality of public infrastructure over the past ten years changed?</v>
      </c>
      <c r="E54" s="7"/>
      <c r="F54" t="s">
        <v>52</v>
      </c>
    </row>
    <row r="55" spans="3:6" x14ac:dyDescent="0.3">
      <c r="C55">
        <v>47</v>
      </c>
      <c r="D55" s="8" t="str">
        <f>HYPERLINK("#'Table 47'!A1", "In your view, how has the quality of public infrastructure over the past ten years changed?: Drainage system")</f>
        <v>In your view, how has the quality of public infrastructure over the past ten years changed?: Drainage system</v>
      </c>
      <c r="E55" s="17" t="str">
        <f>HYPERLINK("#'Full Results'!A389", "389")</f>
        <v>389</v>
      </c>
      <c r="F55" t="s">
        <v>52</v>
      </c>
    </row>
    <row r="56" spans="3:6" x14ac:dyDescent="0.3">
      <c r="C56">
        <v>48</v>
      </c>
      <c r="D56" s="8" t="str">
        <f>HYPERLINK("#'Table 48'!A1", "In your view, how has the quality of public infrastructure over the past ten years changed?: Flood defences and management")</f>
        <v>In your view, how has the quality of public infrastructure over the past ten years changed?: Flood defences and management</v>
      </c>
      <c r="E56" s="17" t="str">
        <f>HYPERLINK("#'Full Results'!A398", "398")</f>
        <v>398</v>
      </c>
      <c r="F56" t="s">
        <v>52</v>
      </c>
    </row>
    <row r="57" spans="3:6" x14ac:dyDescent="0.3">
      <c r="C57">
        <v>49</v>
      </c>
      <c r="D57" s="8" t="str">
        <f>HYPERLINK("#'Table 49'!A1", "In your view, how has the quality of public infrastructure over the past ten years changed?: Electricity cables and pylons")</f>
        <v>In your view, how has the quality of public infrastructure over the past ten years changed?: Electricity cables and pylons</v>
      </c>
      <c r="E57" s="17" t="str">
        <f>HYPERLINK("#'Full Results'!A407", "407")</f>
        <v>407</v>
      </c>
      <c r="F57" t="s">
        <v>52</v>
      </c>
    </row>
    <row r="58" spans="3:6" x14ac:dyDescent="0.3">
      <c r="C58">
        <v>50</v>
      </c>
      <c r="D58" s="8" t="str">
        <f>HYPERLINK("#'Table 50'!A1", "In your view, how has the quality of public infrastructure over the past ten years changed?: Railways")</f>
        <v>In your view, how has the quality of public infrastructure over the past ten years changed?: Railways</v>
      </c>
      <c r="E58" s="17" t="str">
        <f>HYPERLINK("#'Full Results'!A416", "416")</f>
        <v>416</v>
      </c>
      <c r="F58" t="s">
        <v>52</v>
      </c>
    </row>
    <row r="59" spans="3:6" x14ac:dyDescent="0.3">
      <c r="C59">
        <v>51</v>
      </c>
      <c r="D59" s="8" t="str">
        <f>HYPERLINK("#'Table 51'!A1", "In your view, how has the quality of public infrastructure over the past ten years changed?: Main roads and motorways")</f>
        <v>In your view, how has the quality of public infrastructure over the past ten years changed?: Main roads and motorways</v>
      </c>
      <c r="E59" s="17" t="str">
        <f>HYPERLINK("#'Full Results'!A425", "425")</f>
        <v>425</v>
      </c>
      <c r="F59" t="s">
        <v>52</v>
      </c>
    </row>
    <row r="60" spans="3:6" x14ac:dyDescent="0.3">
      <c r="C60">
        <v>52</v>
      </c>
      <c r="D60" s="8" t="str">
        <f>HYPERLINK("#'Table 52'!A1", "In your view, how has the quality of public infrastructure over the past ten years changed?: Sewage system")</f>
        <v>In your view, how has the quality of public infrastructure over the past ten years changed?: Sewage system</v>
      </c>
      <c r="E60" s="17" t="str">
        <f>HYPERLINK("#'Full Results'!A434", "434")</f>
        <v>434</v>
      </c>
      <c r="F60" t="s">
        <v>52</v>
      </c>
    </row>
    <row r="61" spans="3:6" x14ac:dyDescent="0.3">
      <c r="C61">
        <v>53</v>
      </c>
      <c r="D61" s="8" t="str">
        <f>HYPERLINK("#'Table 53'!A1", "In your view, how has the quality of public infrastructure over the past ten years changed?: Telephone lines")</f>
        <v>In your view, how has the quality of public infrastructure over the past ten years changed?: Telephone lines</v>
      </c>
      <c r="E61" s="17" t="str">
        <f>HYPERLINK("#'Full Results'!A443", "443")</f>
        <v>443</v>
      </c>
      <c r="F61" t="s">
        <v>52</v>
      </c>
    </row>
    <row r="62" spans="3:6" x14ac:dyDescent="0.3">
      <c r="C62">
        <v>54</v>
      </c>
      <c r="D62" s="8" t="str">
        <f>HYPERLINK("#'Table 54'!A1", "In your view, how has the quality of public infrastructure over the past ten years changed?: Broadband systems")</f>
        <v>In your view, how has the quality of public infrastructure over the past ten years changed?: Broadband systems</v>
      </c>
      <c r="E62" s="17" t="str">
        <f>HYPERLINK("#'Full Results'!A452", "452")</f>
        <v>452</v>
      </c>
      <c r="F62" t="s">
        <v>52</v>
      </c>
    </row>
    <row r="63" spans="3:6" x14ac:dyDescent="0.3">
      <c r="C63">
        <v>55</v>
      </c>
      <c r="D63" s="8" t="str">
        <f>HYPERLINK("#'Table 55'!A1", "Grid Summary: How prepared or unprepared do you think the current Labour government is to deal with the following issues?")</f>
        <v>Grid Summary: How prepared or unprepared do you think the current Labour government is to deal with the following issues?</v>
      </c>
      <c r="E63" s="7"/>
      <c r="F63" t="s">
        <v>52</v>
      </c>
    </row>
    <row r="64" spans="3:6" x14ac:dyDescent="0.3">
      <c r="C64">
        <v>56</v>
      </c>
      <c r="D64" s="8" t="str">
        <f>HYPERLINK("#'Table 56'!A1", "How prepared or unprepared do you think the current Labour government is to deal with the following issues?: Extreme weather events")</f>
        <v>How prepared or unprepared do you think the current Labour government is to deal with the following issues?: Extreme weather events</v>
      </c>
      <c r="E64" s="17" t="str">
        <f>HYPERLINK("#'Full Results'!A461", "461")</f>
        <v>461</v>
      </c>
      <c r="F64" t="s">
        <v>52</v>
      </c>
    </row>
    <row r="65" spans="3:6" x14ac:dyDescent="0.3">
      <c r="C65">
        <v>57</v>
      </c>
      <c r="D65" s="8" t="str">
        <f>HYPERLINK("#'Table 57'!A1", "How prepared or unprepared do you think the current Labour government is to deal with the following issues?: Cyberwarfare and threats to cybersecurity")</f>
        <v>How prepared or unprepared do you think the current Labour government is to deal with the following issues?: Cyberwarfare and threats to cybersecurity</v>
      </c>
      <c r="E65" s="17" t="str">
        <f>HYPERLINK("#'Full Results'!A469", "469")</f>
        <v>469</v>
      </c>
      <c r="F65" t="s">
        <v>52</v>
      </c>
    </row>
    <row r="66" spans="3:6" x14ac:dyDescent="0.3">
      <c r="C66">
        <v>58</v>
      </c>
      <c r="D66" s="8" t="str">
        <f>HYPERLINK("#'Table 58'!A1", "How prepared or unprepared do you think the current Labour government is to deal with the following issues?: Wars and armed conflict")</f>
        <v>How prepared or unprepared do you think the current Labour government is to deal with the following issues?: Wars and armed conflict</v>
      </c>
      <c r="E66" s="17" t="str">
        <f>HYPERLINK("#'Full Results'!A477", "477")</f>
        <v>477</v>
      </c>
      <c r="F66" t="s">
        <v>52</v>
      </c>
    </row>
    <row r="67" spans="3:6" x14ac:dyDescent="0.3">
      <c r="C67">
        <v>59</v>
      </c>
      <c r="D67" s="8" t="str">
        <f>HYPERLINK("#'Table 59'!A1", "How prepared or unprepared do you think the current Labour government is to deal with the following issues?: Pandemics and infectious diseases")</f>
        <v>How prepared or unprepared do you think the current Labour government is to deal with the following issues?: Pandemics and infectious diseases</v>
      </c>
      <c r="E67" s="17" t="str">
        <f>HYPERLINK("#'Full Results'!A485", "485")</f>
        <v>485</v>
      </c>
      <c r="F67" t="s">
        <v>52</v>
      </c>
    </row>
    <row r="68" spans="3:6" x14ac:dyDescent="0.3">
      <c r="C68">
        <v>60</v>
      </c>
      <c r="D68" s="8" t="str">
        <f>HYPERLINK("#'Table 60'!A1", "How prepared or unprepared do you think the current Labour government is to deal with the following issues?: Protests, social movements, and political instability in other parts of the world")</f>
        <v>How prepared or unprepared do you think the current Labour government is to deal with the following issues?: Protests, social movements, and political instability in other parts of the world</v>
      </c>
      <c r="E68" s="17" t="str">
        <f>HYPERLINK("#'Full Results'!A493", "493")</f>
        <v>493</v>
      </c>
      <c r="F68" t="s">
        <v>52</v>
      </c>
    </row>
    <row r="69" spans="3:6" x14ac:dyDescent="0.3">
      <c r="C69">
        <v>61</v>
      </c>
      <c r="D69" s="8" t="str">
        <f>HYPERLINK("#'Table 61'!A1", "How prepared or unprepared do you think the current Labour government is to deal with the following issues?: Threats to financial stability and economic downturn")</f>
        <v>How prepared or unprepared do you think the current Labour government is to deal with the following issues?: Threats to financial stability and economic downturn</v>
      </c>
      <c r="E69" s="17" t="str">
        <f>HYPERLINK("#'Full Results'!A501", "501")</f>
        <v>501</v>
      </c>
      <c r="F69" t="s">
        <v>52</v>
      </c>
    </row>
    <row r="70" spans="3:6" x14ac:dyDescent="0.3">
      <c r="C70">
        <v>62</v>
      </c>
      <c r="D70" s="8" t="str">
        <f>HYPERLINK("#'Table 62'!A1", "How prepared or unprepared do you think the current Labour government is to deal with the following issues?: Misinformation and disinformation")</f>
        <v>How prepared or unprepared do you think the current Labour government is to deal with the following issues?: Misinformation and disinformation</v>
      </c>
      <c r="E70" s="17" t="str">
        <f>HYPERLINK("#'Full Results'!A509", "509")</f>
        <v>509</v>
      </c>
      <c r="F70" t="s">
        <v>52</v>
      </c>
    </row>
    <row r="71" spans="3:6" x14ac:dyDescent="0.3">
      <c r="C71">
        <v>63</v>
      </c>
      <c r="D71" s="8" t="str">
        <f>HYPERLINK("#'Table 63'!A1", "How prepared or unprepared do you think the current Labour government is to deal with the following issues?: Loss of biodiversity and ecosystem collapse")</f>
        <v>How prepared or unprepared do you think the current Labour government is to deal with the following issues?: Loss of biodiversity and ecosystem collapse</v>
      </c>
      <c r="E71" s="17" t="str">
        <f>HYPERLINK("#'Full Results'!A517", "517")</f>
        <v>517</v>
      </c>
      <c r="F71" t="s">
        <v>52</v>
      </c>
    </row>
    <row r="72" spans="3:6" x14ac:dyDescent="0.3">
      <c r="C72">
        <v>64</v>
      </c>
      <c r="D72" s="8" t="str">
        <f>HYPERLINK("#'Table 64'!A1", "How prepared or unprepared do you think the current Labour government is to deal with the following issues?: Food shortages and food insecurity")</f>
        <v>How prepared or unprepared do you think the current Labour government is to deal with the following issues?: Food shortages and food insecurity</v>
      </c>
      <c r="E72" s="17" t="str">
        <f>HYPERLINK("#'Full Results'!A525", "525")</f>
        <v>525</v>
      </c>
      <c r="F72" t="s">
        <v>52</v>
      </c>
    </row>
    <row r="73" spans="3:6" x14ac:dyDescent="0.3">
      <c r="C73">
        <v>65</v>
      </c>
      <c r="D73" s="8" t="str">
        <f>HYPERLINK("#'Table 65'!A1", "How prepared or unprepared do you think the current Labour government is to deal with the following issues?: Risks related to artificial intelligence")</f>
        <v>How prepared or unprepared do you think the current Labour government is to deal with the following issues?: Risks related to artificial intelligence</v>
      </c>
      <c r="E73" s="17" t="str">
        <f>HYPERLINK("#'Full Results'!A533", "533")</f>
        <v>533</v>
      </c>
      <c r="F73" t="s">
        <v>52</v>
      </c>
    </row>
    <row r="74" spans="3:6" x14ac:dyDescent="0.3">
      <c r="C74">
        <v>66</v>
      </c>
      <c r="D74" s="8" t="str">
        <f>HYPERLINK("#'Table 66'!A1", " Has your local area ever been affected by flooding?When thinking about your ‘local area’, please consider your neighbourhood, parks, high street, shopping centre, or any other place that you typically visit in your daily life. ")</f>
        <v xml:space="preserve"> Has your local area ever been affected by flooding?When thinking about your ‘local area’, please consider your neighbourhood, parks, high street, shopping centre, or any other place that you typically visit in your daily life. </v>
      </c>
      <c r="E74" s="17" t="str">
        <f>HYPERLINK("#'Full Results'!A541", "541")</f>
        <v>541</v>
      </c>
      <c r="F74" t="s">
        <v>52</v>
      </c>
    </row>
    <row r="75" spans="3:6" x14ac:dyDescent="0.3">
      <c r="C75">
        <v>67</v>
      </c>
      <c r="D75" s="8" t="str">
        <f>HYPERLINK("#'Table 67'!A1", " Have you ever lived in a house that was flooded?")</f>
        <v xml:space="preserve"> Have you ever lived in a house that was flooded?</v>
      </c>
      <c r="E75" s="17" t="str">
        <f>HYPERLINK("#'Full Results'!A548", "548")</f>
        <v>548</v>
      </c>
      <c r="F75" t="s">
        <v>52</v>
      </c>
    </row>
    <row r="76" spans="3:6" x14ac:dyDescent="0.3">
      <c r="C76">
        <v>68</v>
      </c>
      <c r="D76" s="8" t="str">
        <f>HYPERLINK("#'Table 68'!A1", " You said your current home has flooded. What was the most recent time this flooding occurred?")</f>
        <v xml:space="preserve"> You said your current home has flooded. What was the most recent time this flooding occurred?</v>
      </c>
      <c r="E76" s="17" t="str">
        <f>HYPERLINK("#'Full Results'!A555", "555")</f>
        <v>555</v>
      </c>
      <c r="F76" t="s">
        <v>240</v>
      </c>
    </row>
    <row r="77" spans="3:6" x14ac:dyDescent="0.3">
      <c r="C77">
        <v>69</v>
      </c>
      <c r="D77" s="8" t="str">
        <f>HYPERLINK("#'Table 69'!A1", " And how often has your home been flooded while you have lived there?")</f>
        <v xml:space="preserve"> And how often has your home been flooded while you have lived there?</v>
      </c>
      <c r="E77" s="17" t="str">
        <f>HYPERLINK("#'Full Results'!A562", "562")</f>
        <v>562</v>
      </c>
      <c r="F77" t="s">
        <v>240</v>
      </c>
    </row>
    <row r="78" spans="3:6" x14ac:dyDescent="0.3">
      <c r="C78">
        <v>70</v>
      </c>
      <c r="D78" s="8" t="str">
        <f>HYPERLINK("#'Table 70'!A1", " Has your place of work or business ever been flooded?If you are not currently working but have previously been in work, please think about your most recent workplace. If you have never worked, please select not applicable.")</f>
        <v xml:space="preserve"> Has your place of work or business ever been flooded?If you are not currently working but have previously been in work, please think about your most recent workplace. If you have never worked, please select not applicable.</v>
      </c>
      <c r="E78" s="17" t="str">
        <f>HYPERLINK("#'Full Results'!A570", "570")</f>
        <v>570</v>
      </c>
      <c r="F78" t="s">
        <v>52</v>
      </c>
    </row>
    <row r="79" spans="3:6" x14ac:dyDescent="0.3">
      <c r="C79">
        <v>71</v>
      </c>
      <c r="D79" s="8" t="str">
        <f>HYPERLINK("#'Table 71'!A1", "Which of the following have you experienced in the last five years, if any?Please select all that apply")</f>
        <v>Which of the following have you experienced in the last five years, if any?Please select all that apply</v>
      </c>
      <c r="E79" s="17" t="str">
        <f>HYPERLINK("#'Full Results'!A577", "577")</f>
        <v>577</v>
      </c>
      <c r="F79" t="s">
        <v>52</v>
      </c>
    </row>
    <row r="80" spans="3:6" x14ac:dyDescent="0.3">
      <c r="C80">
        <v>72</v>
      </c>
      <c r="D80" s="8" t="str">
        <f>HYPERLINK("#'Table 72'!A1", "Grid Summary: You said you’ve experienced flooding. How frequently, if at all, have you experienced any of the following?")</f>
        <v>Grid Summary: You said you’ve experienced flooding. How frequently, if at all, have you experienced any of the following?</v>
      </c>
      <c r="E80" s="7"/>
      <c r="F80" t="s">
        <v>286</v>
      </c>
    </row>
    <row r="81" spans="3:6" x14ac:dyDescent="0.3">
      <c r="C81">
        <v>73</v>
      </c>
      <c r="D81" s="8" t="str">
        <f>HYPERLINK("#'Table 73'!A1", "You said you’ve experienced flooding. How frequently, if at all, have you experienced any of the following?: I had to take a different route somewhere because the road I usually take was affected by flooding")</f>
        <v>You said you’ve experienced flooding. How frequently, if at all, have you experienced any of the following?: I had to take a different route somewhere because the road I usually take was affected by flooding</v>
      </c>
      <c r="E81" s="17" t="str">
        <f>HYPERLINK("#'Full Results'!A590", "590")</f>
        <v>590</v>
      </c>
      <c r="F81" t="s">
        <v>286</v>
      </c>
    </row>
    <row r="82" spans="3:6" x14ac:dyDescent="0.3">
      <c r="C82">
        <v>74</v>
      </c>
      <c r="D82" s="8" t="str">
        <f>HYPERLINK("#'Table 74'!A1", "You said you’ve experienced flooding. How frequently, if at all, have you experienced any of the following?: I travelled (via car or bus) through a road that was flooded / covered in floodwater")</f>
        <v>You said you’ve experienced flooding. How frequently, if at all, have you experienced any of the following?: I travelled (via car or bus) through a road that was flooded / covered in floodwater</v>
      </c>
      <c r="E82" s="17" t="str">
        <f>HYPERLINK("#'Full Results'!A613", "613")</f>
        <v>613</v>
      </c>
      <c r="F82" t="s">
        <v>286</v>
      </c>
    </row>
    <row r="83" spans="3:6" x14ac:dyDescent="0.3">
      <c r="C83">
        <v>75</v>
      </c>
      <c r="D83" s="8" t="str">
        <f>HYPERLINK("#'Table 75'!A1", "You said you’ve experienced flooding. How frequently, if at all, have you experienced any of the following?: Someone I know has had their home affected by flooding")</f>
        <v>You said you’ve experienced flooding. How frequently, if at all, have you experienced any of the following?: Someone I know has had their home affected by flooding</v>
      </c>
      <c r="E83" s="17" t="str">
        <f>HYPERLINK("#'Full Results'!A636", "636")</f>
        <v>636</v>
      </c>
      <c r="F83" t="s">
        <v>286</v>
      </c>
    </row>
    <row r="84" spans="3:6" x14ac:dyDescent="0.3">
      <c r="C84">
        <v>76</v>
      </c>
      <c r="D84" s="8" t="str">
        <f>HYPERLINK("#'Table 76'!A1", "You said you’ve experienced flooding. How frequently, if at all, have you experienced any of the following?: I couldn’t shop where I usually do because the shop or carpark was affected by flooding")</f>
        <v>You said you’ve experienced flooding. How frequently, if at all, have you experienced any of the following?: I couldn’t shop where I usually do because the shop or carpark was affected by flooding</v>
      </c>
      <c r="E84" s="17" t="str">
        <f>HYPERLINK("#'Full Results'!A659", "659")</f>
        <v>659</v>
      </c>
      <c r="F84" t="s">
        <v>286</v>
      </c>
    </row>
    <row r="85" spans="3:6" x14ac:dyDescent="0.3">
      <c r="C85">
        <v>77</v>
      </c>
      <c r="D85" s="8" t="str">
        <f>HYPERLINK("#'Table 77'!A1", "You said you’ve experienced flooding. How frequently, if at all, have you experienced any of the following?: I couldn’t go to work because my workplace was affected by flooding")</f>
        <v>You said you’ve experienced flooding. How frequently, if at all, have you experienced any of the following?: I couldn’t go to work because my workplace was affected by flooding</v>
      </c>
      <c r="E85" s="17" t="str">
        <f>HYPERLINK("#'Full Results'!A682", "682")</f>
        <v>682</v>
      </c>
      <c r="F85" t="s">
        <v>286</v>
      </c>
    </row>
    <row r="86" spans="3:6" x14ac:dyDescent="0.3">
      <c r="C86">
        <v>78</v>
      </c>
      <c r="D86" s="8" t="str">
        <f>HYPERLINK("#'Table 78'!A1", "You said you’ve experienced flooding. How frequently, if at all, have you experienced any of the following?: I’ve traveled past an area that has been flooded while going somewhere via car, train, or bus")</f>
        <v>You said you’ve experienced flooding. How frequently, if at all, have you experienced any of the following?: I’ve traveled past an area that has been flooded while going somewhere via car, train, or bus</v>
      </c>
      <c r="E86" s="17" t="str">
        <f>HYPERLINK("#'Full Results'!A705", "705")</f>
        <v>705</v>
      </c>
      <c r="F86" t="s">
        <v>286</v>
      </c>
    </row>
    <row r="87" spans="3:6" x14ac:dyDescent="0.3">
      <c r="C87">
        <v>79</v>
      </c>
      <c r="D87" s="8" t="str">
        <f>HYPERLINK("#'Table 79'!A1", "You said you’ve experienced flooding. How frequently, if at all, have you experienced any of the following?: I have received a flood warning in my area")</f>
        <v>You said you’ve experienced flooding. How frequently, if at all, have you experienced any of the following?: I have received a flood warning in my area</v>
      </c>
      <c r="E87" s="17" t="str">
        <f>HYPERLINK("#'Full Results'!A728", "728")</f>
        <v>728</v>
      </c>
      <c r="F87" t="s">
        <v>286</v>
      </c>
    </row>
    <row r="88" spans="3:6" x14ac:dyDescent="0.3">
      <c r="C88">
        <v>80</v>
      </c>
      <c r="D88" s="8" t="str">
        <f>HYPERLINK("#'Table 80'!A1", "You said you’ve experienced flooding. How frequently, if at all, have you experienced any of the following?: An event I was going to attend (football match, community group, etc.) was cancelled as a result of flooding")</f>
        <v>You said you’ve experienced flooding. How frequently, if at all, have you experienced any of the following?: An event I was going to attend (football match, community group, etc.) was cancelled as a result of flooding</v>
      </c>
      <c r="E88" s="17" t="str">
        <f>HYPERLINK("#'Full Results'!A751", "751")</f>
        <v>751</v>
      </c>
      <c r="F88" t="s">
        <v>286</v>
      </c>
    </row>
    <row r="89" spans="3:6" x14ac:dyDescent="0.3">
      <c r="C89">
        <v>81</v>
      </c>
      <c r="D89" s="8" t="str">
        <f>HYPERLINK("#'Table 81'!A1", "Which of the following best explains why flooding might get worse in your local area in the next ten years?Select all that apply")</f>
        <v>Which of the following best explains why flooding might get worse in your local area in the next ten years?Select all that apply</v>
      </c>
      <c r="E89" s="17" t="str">
        <f>HYPERLINK("#'Full Results'!A774", "774")</f>
        <v>774</v>
      </c>
      <c r="F89" t="s">
        <v>52</v>
      </c>
    </row>
    <row r="90" spans="3:6" x14ac:dyDescent="0.3">
      <c r="C90">
        <v>82</v>
      </c>
      <c r="D90" s="8" t="str">
        <f>HYPERLINK("#'Table 82'!A1", " And if you had to point towards the main reason that you think flooding would get worse in your local area in the next ten years, which would you choose? Select one.")</f>
        <v xml:space="preserve"> And if you had to point towards the main reason that you think flooding would get worse in your local area in the next ten years, which would you choose? Select one.</v>
      </c>
      <c r="E90" s="17" t="str">
        <f>HYPERLINK("#'Full Results'!A793", "793")</f>
        <v>793</v>
      </c>
      <c r="F90" t="s">
        <v>52</v>
      </c>
    </row>
    <row r="91" spans="3:6" x14ac:dyDescent="0.3">
      <c r="C91">
        <v>83</v>
      </c>
      <c r="D91" s="8" t="str">
        <f>HYPERLINK("#'Table 83'!A1", "Grid Summary: Imagine that flooding in your local area was to increase in frequency and severity over the next few years. To what extent would each of the following concern you, if at all?")</f>
        <v>Grid Summary: Imagine that flooding in your local area was to increase in frequency and severity over the next few years. To what extent would each of the following concern you, if at all?</v>
      </c>
      <c r="E91" s="7"/>
      <c r="F91" t="s">
        <v>321</v>
      </c>
    </row>
    <row r="92" spans="3:6" x14ac:dyDescent="0.3">
      <c r="C92">
        <v>84</v>
      </c>
      <c r="D92" s="8" t="str">
        <f>HYPERLINK("#'Table 84'!A1", "Imagine that flooding in your local area was to increase in frequency and severity over the next few years. To what extent would each of the following concern you, if at all?: Not being able to sell my house")</f>
        <v>Imagine that flooding in your local area was to increase in frequency and severity over the next few years. To what extent would each of the following concern you, if at all?: Not being able to sell my house</v>
      </c>
      <c r="E92" s="17" t="str">
        <f>HYPERLINK("#'Full Results'!A812", "812")</f>
        <v>812</v>
      </c>
      <c r="F92" t="s">
        <v>321</v>
      </c>
    </row>
    <row r="93" spans="3:6" x14ac:dyDescent="0.3">
      <c r="C93">
        <v>85</v>
      </c>
      <c r="D93" s="8" t="str">
        <f>HYPERLINK("#'Table 85'!A1", "Imagine that flooding in your local area was to increase in frequency and severity over the next few years. To what extent would each of the following concern you, if at all?: Businesses moving away from my local area ")</f>
        <v xml:space="preserve">Imagine that flooding in your local area was to increase in frequency and severity over the next few years. To what extent would each of the following concern you, if at all?: Businesses moving away from my local area </v>
      </c>
      <c r="E93" s="17" t="str">
        <f>HYPERLINK("#'Full Results'!A820", "820")</f>
        <v>820</v>
      </c>
      <c r="F93" t="s">
        <v>321</v>
      </c>
    </row>
    <row r="94" spans="3:6" x14ac:dyDescent="0.3">
      <c r="C94">
        <v>86</v>
      </c>
      <c r="D94" s="8" t="str">
        <f>HYPERLINK("#'Table 86'!A1", "Imagine that flooding in your local area was to increase in frequency and severity over the next few years. To what extent would each of the following concern you, if at all?: Having to move house")</f>
        <v>Imagine that flooding in your local area was to increase in frequency and severity over the next few years. To what extent would each of the following concern you, if at all?: Having to move house</v>
      </c>
      <c r="E94" s="17" t="str">
        <f>HYPERLINK("#'Full Results'!A828", "828")</f>
        <v>828</v>
      </c>
      <c r="F94" t="s">
        <v>321</v>
      </c>
    </row>
    <row r="95" spans="3:6" x14ac:dyDescent="0.3">
      <c r="C95">
        <v>87</v>
      </c>
      <c r="D95" s="8" t="str">
        <f>HYPERLINK("#'Table 87'!A1", "Imagine that flooding in your local area was to increase in frequency and severity over the next few years. To what extent would each of the following concern you, if at all?: Having to move out of the local area")</f>
        <v>Imagine that flooding in your local area was to increase in frequency and severity over the next few years. To what extent would each of the following concern you, if at all?: Having to move out of the local area</v>
      </c>
      <c r="E95" s="17" t="str">
        <f>HYPERLINK("#'Full Results'!A836", "836")</f>
        <v>836</v>
      </c>
      <c r="F95" t="s">
        <v>321</v>
      </c>
    </row>
    <row r="96" spans="3:6" x14ac:dyDescent="0.3">
      <c r="C96">
        <v>88</v>
      </c>
      <c r="D96" s="8" t="str">
        <f>HYPERLINK("#'Table 88'!A1", "Imagine that flooding in your local area was to increase in frequency and severity over the next few years. To what extent would each of the following concern you, if at all?: Local funding being spent on emergency response and rebuilding the com...")</f>
        <v>Imagine that flooding in your local area was to increase in frequency and severity over the next few years. To what extent would each of the following concern you, if at all?: Local funding being spent on emergency response and rebuilding the com...</v>
      </c>
      <c r="E96" s="17" t="str">
        <f>HYPERLINK("#'Full Results'!A844", "844")</f>
        <v>844</v>
      </c>
      <c r="F96" t="s">
        <v>321</v>
      </c>
    </row>
    <row r="97" spans="3:6" x14ac:dyDescent="0.3">
      <c r="C97">
        <v>89</v>
      </c>
      <c r="D97" s="8" t="str">
        <f>HYPERLINK("#'Table 89'!A1", "Imagine that flooding in your local area was to increase in frequency and severity over the next few years. To what extent would each of the following concern you, if at all?: Losing my belongings")</f>
        <v>Imagine that flooding in your local area was to increase in frequency and severity over the next few years. To what extent would each of the following concern you, if at all?: Losing my belongings</v>
      </c>
      <c r="E97" s="17" t="str">
        <f>HYPERLINK("#'Full Results'!A852", "852")</f>
        <v>852</v>
      </c>
      <c r="F97" t="s">
        <v>321</v>
      </c>
    </row>
    <row r="98" spans="3:6" x14ac:dyDescent="0.3">
      <c r="C98">
        <v>90</v>
      </c>
      <c r="D98" s="8" t="str">
        <f>HYPERLINK("#'Table 90'!A1", "Imagine that flooding in your local area was to increase in frequency and severity over the next few years. To what extent would each of the following concern you, if at all?: Not being able to access or afford insurance on my home")</f>
        <v>Imagine that flooding in your local area was to increase in frequency and severity over the next few years. To what extent would each of the following concern you, if at all?: Not being able to access or afford insurance on my home</v>
      </c>
      <c r="E98" s="17" t="str">
        <f>HYPERLINK("#'Full Results'!A860", "860")</f>
        <v>860</v>
      </c>
      <c r="F98" t="s">
        <v>321</v>
      </c>
    </row>
    <row r="99" spans="3:6" x14ac:dyDescent="0.3">
      <c r="C99">
        <v>91</v>
      </c>
      <c r="D99" s="8" t="str">
        <f>HYPERLINK("#'Table 91'!A1", "Imagine that flooding in your local area was to increase in frequency and severity over the next few years. To what extent would each of the following concern you, if at all?: Disruptions to transport and infrastructure (e.g., roads, rail, utilit...")</f>
        <v>Imagine that flooding in your local area was to increase in frequency and severity over the next few years. To what extent would each of the following concern you, if at all?: Disruptions to transport and infrastructure (e.g., roads, rail, utilit...</v>
      </c>
      <c r="E99" s="17" t="str">
        <f>HYPERLINK("#'Full Results'!A868", "868")</f>
        <v>868</v>
      </c>
      <c r="F99" t="s">
        <v>321</v>
      </c>
    </row>
    <row r="100" spans="3:6" x14ac:dyDescent="0.3">
      <c r="C100">
        <v>92</v>
      </c>
      <c r="D100" s="8" t="str">
        <f>HYPERLINK("#'Table 92'!A1", "Imagine that flooding in your local area was to increase in frequency and severity over the next few years. To what extent would each of the following concern you, if at all?: Negative impact on my mental and physical health")</f>
        <v>Imagine that flooding in your local area was to increase in frequency and severity over the next few years. To what extent would each of the following concern you, if at all?: Negative impact on my mental and physical health</v>
      </c>
      <c r="E100" s="17" t="str">
        <f>HYPERLINK("#'Full Results'!A876", "876")</f>
        <v>876</v>
      </c>
      <c r="F100" t="s">
        <v>321</v>
      </c>
    </row>
    <row r="101" spans="3:6" x14ac:dyDescent="0.3">
      <c r="C101">
        <v>93</v>
      </c>
      <c r="D101" s="8" t="str">
        <f>HYPERLINK("#'Table 93'!A1", "Imagine that flooding in your local area was to increase in frequency and severity over the next few years. To what extent would each of the following concern you, if at all?: More frequent school and workplace closures due to flooding")</f>
        <v>Imagine that flooding in your local area was to increase in frequency and severity over the next few years. To what extent would each of the following concern you, if at all?: More frequent school and workplace closures due to flooding</v>
      </c>
      <c r="E101" s="17" t="str">
        <f>HYPERLINK("#'Full Results'!A884", "884")</f>
        <v>884</v>
      </c>
      <c r="F101" t="s">
        <v>321</v>
      </c>
    </row>
    <row r="102" spans="3:6" x14ac:dyDescent="0.3">
      <c r="C102">
        <v>94</v>
      </c>
      <c r="D102" s="8" t="str">
        <f>HYPERLINK("#'Table 94'!A1", "Imagine that flooding in your local area was to increase in frequency and severity over the next few years. To what extent would each of the following concern you, if at all?: Negative impact on local wildlife and natural spaces")</f>
        <v>Imagine that flooding in your local area was to increase in frequency and severity over the next few years. To what extent would each of the following concern you, if at all?: Negative impact on local wildlife and natural spaces</v>
      </c>
      <c r="E102" s="17" t="str">
        <f>HYPERLINK("#'Full Results'!A892", "892")</f>
        <v>892</v>
      </c>
      <c r="F102" t="s">
        <v>321</v>
      </c>
    </row>
    <row r="103" spans="3:6" x14ac:dyDescent="0.3">
      <c r="C103">
        <v>95</v>
      </c>
      <c r="D103" s="8" t="str">
        <f>HYPERLINK("#'Table 95'!A1", "Imagine that flooding in your local area was to increase in frequency and severity over the next few years. To what extent would each of the following concern you, if at all?: Not being able to go to the shops for food when I need to")</f>
        <v>Imagine that flooding in your local area was to increase in frequency and severity over the next few years. To what extent would each of the following concern you, if at all?: Not being able to go to the shops for food when I need to</v>
      </c>
      <c r="E103" s="17" t="str">
        <f>HYPERLINK("#'Full Results'!A900", "900")</f>
        <v>900</v>
      </c>
      <c r="F103" t="s">
        <v>321</v>
      </c>
    </row>
    <row r="104" spans="3:6" x14ac:dyDescent="0.3">
      <c r="C104">
        <v>96</v>
      </c>
      <c r="D104" s="8" t="str">
        <f>HYPERLINK("#'Table 96'!A1", "Imagine that flooding in your local area was to increase in frequency and severity over the next few years. To what extent would each of the following concern you, if at all?: Not being able to go to my workplace when I need to")</f>
        <v>Imagine that flooding in your local area was to increase in frequency and severity over the next few years. To what extent would each of the following concern you, if at all?: Not being able to go to my workplace when I need to</v>
      </c>
      <c r="E104" s="17" t="str">
        <f>HYPERLINK("#'Full Results'!A908", "908")</f>
        <v>908</v>
      </c>
      <c r="F104" t="s">
        <v>321</v>
      </c>
    </row>
    <row r="105" spans="3:6" x14ac:dyDescent="0.3">
      <c r="C105">
        <v>97</v>
      </c>
      <c r="D105" s="8" t="str">
        <f>HYPERLINK("#'Table 97'!A1", "Imagine that flooding in your local area was to increase in frequency and severity over the next few years. To what extent would each of the following concern you, if at all?: Not being able to travel to visit my friends and family when I need to")</f>
        <v>Imagine that flooding in your local area was to increase in frequency and severity over the next few years. To what extent would each of the following concern you, if at all?: Not being able to travel to visit my friends and family when I need to</v>
      </c>
      <c r="E105" s="17" t="str">
        <f>HYPERLINK("#'Full Results'!A916", "916")</f>
        <v>916</v>
      </c>
      <c r="F105" t="s">
        <v>321</v>
      </c>
    </row>
    <row r="106" spans="3:6" x14ac:dyDescent="0.3">
      <c r="C106">
        <v>98</v>
      </c>
      <c r="D106" s="8" t="str">
        <f>HYPERLINK("#'Table 98'!A1", "Imagine that flooding in your local area was to increase in frequency and severity over the next few years. To what extent would each of the following concern you, if at all?: My children not being able to get to school")</f>
        <v>Imagine that flooding in your local area was to increase in frequency and severity over the next few years. To what extent would each of the following concern you, if at all?: My children not being able to get to school</v>
      </c>
      <c r="E106" s="17" t="str">
        <f>HYPERLINK("#'Full Results'!A924", "924")</f>
        <v>924</v>
      </c>
      <c r="F106" t="s">
        <v>321</v>
      </c>
    </row>
    <row r="107" spans="3:6" x14ac:dyDescent="0.3">
      <c r="C107">
        <v>99</v>
      </c>
      <c r="D107" s="8" t="str">
        <f>HYPERLINK("#'Table 99'!A1", "Imagine that flooding in your local area was to increase in frequency and severity over the next few years. To what extent would each of the following concern you, if at all?: Disruptions to food supply chain leading to food shortages in my local...")</f>
        <v>Imagine that flooding in your local area was to increase in frequency and severity over the next few years. To what extent would each of the following concern you, if at all?: Disruptions to food supply chain leading to food shortages in my local...</v>
      </c>
      <c r="E107" s="17" t="str">
        <f>HYPERLINK("#'Full Results'!A932", "932")</f>
        <v>932</v>
      </c>
      <c r="F107" t="s">
        <v>321</v>
      </c>
    </row>
    <row r="108" spans="3:6" x14ac:dyDescent="0.3">
      <c r="C108">
        <v>100</v>
      </c>
      <c r="D108" s="8" t="str">
        <f>HYPERLINK("#'Table 100'!A1", "Grid Summary: Imagine that flooding across the UK was to increase in frequency and severity over the next few years. To what extent would each of the following concern you, if at all?  ")</f>
        <v>Grid Summary: Imagine that flooding across the UK was to increase in frequency and severity over the next few years. To what extent would each of the following concern you, if at all?  </v>
      </c>
      <c r="E108" s="7"/>
      <c r="F108" t="s">
        <v>321</v>
      </c>
    </row>
    <row r="109" spans="3:6" x14ac:dyDescent="0.3">
      <c r="C109">
        <v>101</v>
      </c>
      <c r="D109" s="8" t="str">
        <f>HYPERLINK("#'Table 101'!A1", "Imagine that flooding across the UK was to increase in frequency and severity over the next few years. To what extent would each of the following concern you, if at all?  : Not being able to sell my house")</f>
        <v>Imagine that flooding across the UK was to increase in frequency and severity over the next few years. To what extent would each of the following concern you, if at all?  : Not being able to sell my house</v>
      </c>
      <c r="E109" s="17" t="str">
        <f>HYPERLINK("#'Full Results'!A940", "940")</f>
        <v>940</v>
      </c>
      <c r="F109" t="s">
        <v>321</v>
      </c>
    </row>
    <row r="110" spans="3:6" x14ac:dyDescent="0.3">
      <c r="C110">
        <v>102</v>
      </c>
      <c r="D110" s="8" t="str">
        <f>HYPERLINK("#'Table 102'!A1", "Imagine that flooding across the UK was to increase in frequency and severity over the next few years. To what extent would each of the following concern you, if at all?  : Businesses moving out of the country")</f>
        <v>Imagine that flooding across the UK was to increase in frequency and severity over the next few years. To what extent would each of the following concern you, if at all?  : Businesses moving out of the country</v>
      </c>
      <c r="E110" s="17" t="str">
        <f>HYPERLINK("#'Full Results'!A948", "948")</f>
        <v>948</v>
      </c>
      <c r="F110" t="s">
        <v>321</v>
      </c>
    </row>
    <row r="111" spans="3:6" x14ac:dyDescent="0.3">
      <c r="C111">
        <v>103</v>
      </c>
      <c r="D111" s="8" t="str">
        <f>HYPERLINK("#'Table 103'!A1", "Imagine that flooding across the UK was to increase in frequency and severity over the next few years. To what extent would each of the following concern you, if at all?  : Government funds being spent on emergency response and rebuilding the cou...")</f>
        <v>Imagine that flooding across the UK was to increase in frequency and severity over the next few years. To what extent would each of the following concern you, if at all?  : Government funds being spent on emergency response and rebuilding the cou...</v>
      </c>
      <c r="E111" s="17" t="str">
        <f>HYPERLINK("#'Full Results'!A956", "956")</f>
        <v>956</v>
      </c>
      <c r="F111" t="s">
        <v>321</v>
      </c>
    </row>
    <row r="112" spans="3:6" x14ac:dyDescent="0.3">
      <c r="C112">
        <v>104</v>
      </c>
      <c r="D112" s="8" t="str">
        <f>HYPERLINK("#'Table 104'!A1", "Imagine that flooding across the UK was to increase in frequency and severity over the next few years. To what extent would each of the following concern you, if at all?  : Potentially losing historical sites and national landmarks")</f>
        <v>Imagine that flooding across the UK was to increase in frequency and severity over the next few years. To what extent would each of the following concern you, if at all?  : Potentially losing historical sites and national landmarks</v>
      </c>
      <c r="E112" s="17" t="str">
        <f>HYPERLINK("#'Full Results'!A964", "964")</f>
        <v>964</v>
      </c>
      <c r="F112" t="s">
        <v>321</v>
      </c>
    </row>
    <row r="113" spans="3:6" x14ac:dyDescent="0.3">
      <c r="C113">
        <v>105</v>
      </c>
      <c r="D113" s="8" t="str">
        <f>HYPERLINK("#'Table 105'!A1", "Imagine that flooding across the UK was to increase in frequency and severity over the next few years. To what extent would each of the following concern you, if at all?  : More people without insurance if a flood occurs in their area and are no ...")</f>
        <v>Imagine that flooding across the UK was to increase in frequency and severity over the next few years. To what extent would each of the following concern you, if at all?  : More people without insurance if a flood occurs in their area and are no ...</v>
      </c>
      <c r="E113" s="17" t="str">
        <f>HYPERLINK("#'Full Results'!A972", "972")</f>
        <v>972</v>
      </c>
      <c r="F113" t="s">
        <v>321</v>
      </c>
    </row>
    <row r="114" spans="3:6" x14ac:dyDescent="0.3">
      <c r="C114">
        <v>106</v>
      </c>
      <c r="D114" s="8" t="str">
        <f>HYPERLINK("#'Table 106'!A1", "Imagine that flooding across the UK was to increase in frequency and severity over the next few years. To what extent would each of the following concern you, if at all?  : Higher insurance premiums making coverage unaffordable")</f>
        <v>Imagine that flooding across the UK was to increase in frequency and severity over the next few years. To what extent would each of the following concern you, if at all?  : Higher insurance premiums making coverage unaffordable</v>
      </c>
      <c r="E114" s="17" t="str">
        <f>HYPERLINK("#'Full Results'!A980", "980")</f>
        <v>980</v>
      </c>
      <c r="F114" t="s">
        <v>321</v>
      </c>
    </row>
    <row r="115" spans="3:6" x14ac:dyDescent="0.3">
      <c r="C115">
        <v>107</v>
      </c>
      <c r="D115" s="8" t="str">
        <f>HYPERLINK("#'Table 107'!A1", "Imagine that flooding across the UK was to increase in frequency and severity over the next few years. To what extent would each of the following concern you, if at all?  : Disruptions to national transport and infrastructure (e.g., roads, rail, ...")</f>
        <v>Imagine that flooding across the UK was to increase in frequency and severity over the next few years. To what extent would each of the following concern you, if at all?  : Disruptions to national transport and infrastructure (e.g., roads, rail, ...</v>
      </c>
      <c r="E115" s="17" t="str">
        <f>HYPERLINK("#'Full Results'!A988", "988")</f>
        <v>988</v>
      </c>
      <c r="F115" t="s">
        <v>321</v>
      </c>
    </row>
    <row r="116" spans="3:6" x14ac:dyDescent="0.3">
      <c r="C116">
        <v>108</v>
      </c>
      <c r="D116" s="8" t="str">
        <f>HYPERLINK("#'Table 108'!A1", "Imagine that flooding across the UK was to increase in frequency and severity over the next few years. To what extent would each of the following concern you, if at all?  : Increased risk to health and safety from contaminated floodwater or mould")</f>
        <v>Imagine that flooding across the UK was to increase in frequency and severity over the next few years. To what extent would each of the following concern you, if at all?  : Increased risk to health and safety from contaminated floodwater or mould</v>
      </c>
      <c r="E116" s="17" t="str">
        <f>HYPERLINK("#'Full Results'!A996", "996")</f>
        <v>996</v>
      </c>
      <c r="F116" t="s">
        <v>321</v>
      </c>
    </row>
    <row r="117" spans="3:6" x14ac:dyDescent="0.3">
      <c r="C117">
        <v>109</v>
      </c>
      <c r="D117" s="8" t="str">
        <f>HYPERLINK("#'Table 109'!A1", "Imagine that flooding across the UK was to increase in frequency and severity over the next few years. To what extent would each of the following concern you, if at all?  : More frequent school and workplace closures due to flooding")</f>
        <v>Imagine that flooding across the UK was to increase in frequency and severity over the next few years. To what extent would each of the following concern you, if at all?  : More frequent school and workplace closures due to flooding</v>
      </c>
      <c r="E117" s="17" t="str">
        <f>HYPERLINK("#'Full Results'!A1004", "1004")</f>
        <v>1004</v>
      </c>
      <c r="F117" t="s">
        <v>321</v>
      </c>
    </row>
    <row r="118" spans="3:6" x14ac:dyDescent="0.3">
      <c r="C118">
        <v>110</v>
      </c>
      <c r="D118" s="8" t="str">
        <f>HYPERLINK("#'Table 110'!A1", "Imagine that flooding across the UK was to increase in frequency and severity over the next few years. To what extent would each of the following concern you, if at all?  : Negative impact on national wildlife and natural spaces")</f>
        <v>Imagine that flooding across the UK was to increase in frequency and severity over the next few years. To what extent would each of the following concern you, if at all?  : Negative impact on national wildlife and natural spaces</v>
      </c>
      <c r="E118" s="17" t="str">
        <f>HYPERLINK("#'Full Results'!A1012", "1012")</f>
        <v>1012</v>
      </c>
      <c r="F118" t="s">
        <v>321</v>
      </c>
    </row>
    <row r="119" spans="3:6" x14ac:dyDescent="0.3">
      <c r="C119">
        <v>111</v>
      </c>
      <c r="D119" s="8" t="str">
        <f>HYPERLINK("#'Table 111'!A1", "Imagine that flooding across the UK was to increase in frequency and severity over the next few years. To what extent would each of the following concern you, if at all?  : Disruptions to the food supply chain leading to food shortages")</f>
        <v>Imagine that flooding across the UK was to increase in frequency and severity over the next few years. To what extent would each of the following concern you, if at all?  : Disruptions to the food supply chain leading to food shortages</v>
      </c>
      <c r="E119" s="17" t="str">
        <f>HYPERLINK("#'Full Results'!A1020", "1020")</f>
        <v>1020</v>
      </c>
      <c r="F119" t="s">
        <v>321</v>
      </c>
    </row>
    <row r="120" spans="3:6" x14ac:dyDescent="0.3">
      <c r="C120">
        <v>112</v>
      </c>
      <c r="D120" s="8" t="str">
        <f>HYPERLINK("#'Table 112'!A1", "Imagine that flooding across the UK was to increase in frequency and severity over the next few years. To what extent would each of the following concern you, if at all?  : Losing food crops from damaged farmland")</f>
        <v>Imagine that flooding across the UK was to increase in frequency and severity over the next few years. To what extent would each of the following concern you, if at all?  : Losing food crops from damaged farmland</v>
      </c>
      <c r="E120" s="17" t="str">
        <f>HYPERLINK("#'Full Results'!A1028", "1028")</f>
        <v>1028</v>
      </c>
      <c r="F120" t="s">
        <v>321</v>
      </c>
    </row>
    <row r="121" spans="3:6" x14ac:dyDescent="0.3">
      <c r="C121">
        <v>113</v>
      </c>
      <c r="D121" s="8" t="str">
        <f>HYPERLINK("#'Table 113'!A1", "Imagine that flooding across the UK was to increase in frequency and severity over the next few years. To what extent would each of the following concern you, if at all?  : Energy insecurity caused by outages during extreme weather events")</f>
        <v>Imagine that flooding across the UK was to increase in frequency and severity over the next few years. To what extent would each of the following concern you, if at all?  : Energy insecurity caused by outages during extreme weather events</v>
      </c>
      <c r="E121" s="17" t="str">
        <f>HYPERLINK("#'Full Results'!A1036", "1036")</f>
        <v>1036</v>
      </c>
      <c r="F121" t="s">
        <v>321</v>
      </c>
    </row>
    <row r="122" spans="3:6" x14ac:dyDescent="0.3">
      <c r="C122">
        <v>114</v>
      </c>
      <c r="D122" s="8" t="str">
        <f>HYPERLINK("#'Table 114'!A1", "As far as you are aware, what do you think are the main causes of flooding in the UK?Please select up to three")</f>
        <v>As far as you are aware, what do you think are the main causes of flooding in the UK?Please select up to three</v>
      </c>
      <c r="E122" s="17" t="str">
        <f>HYPERLINK("#'Full Results'!A1044", "1044")</f>
        <v>1044</v>
      </c>
      <c r="F122" t="s">
        <v>52</v>
      </c>
    </row>
    <row r="123" spans="3:6" x14ac:dyDescent="0.3">
      <c r="C123">
        <v>115</v>
      </c>
      <c r="D123" s="8" t="str">
        <f>HYPERLINK("#'Table 115'!A1", "Grid Summary: To what extent do you agree or disagree with the following statements?  ")</f>
        <v>Grid Summary: To what extent do you agree or disagree with the following statements?  </v>
      </c>
      <c r="E123" s="7"/>
      <c r="F123" t="s">
        <v>52</v>
      </c>
    </row>
    <row r="124" spans="3:6" x14ac:dyDescent="0.3">
      <c r="C124">
        <v>116</v>
      </c>
      <c r="D124" s="8" t="str">
        <f>HYPERLINK("#'Table 116'!A1", "To what extent do you agree or disagree with the following statements?  : Across the UK, flooding is occurring more frequently now than it used to")</f>
        <v>To what extent do you agree or disagree with the following statements?  : Across the UK, flooding is occurring more frequently now than it used to</v>
      </c>
      <c r="E124" s="17" t="str">
        <f>HYPERLINK("#'Full Results'!A1058", "1058")</f>
        <v>1058</v>
      </c>
      <c r="F124" t="s">
        <v>52</v>
      </c>
    </row>
    <row r="125" spans="3:6" x14ac:dyDescent="0.3">
      <c r="C125">
        <v>117</v>
      </c>
      <c r="D125" s="8" t="str">
        <f>HYPERLINK("#'Table 117'!A1", "To what extent do you agree or disagree with the following statements?  : In my local area, flooding is occurring more frequently now than it used to")</f>
        <v>To what extent do you agree or disagree with the following statements?  : In my local area, flooding is occurring more frequently now than it used to</v>
      </c>
      <c r="E125" s="17" t="str">
        <f>HYPERLINK("#'Full Results'!A1070", "1070")</f>
        <v>1070</v>
      </c>
      <c r="F125" t="s">
        <v>52</v>
      </c>
    </row>
    <row r="126" spans="3:6" x14ac:dyDescent="0.3">
      <c r="C126">
        <v>118</v>
      </c>
      <c r="D126" s="8" t="str">
        <f>HYPERLINK("#'Table 118'!A1", "To what extent do you agree or disagree with the following statements?  : Across the UK, flooding is more severe and causes more damages than it used to")</f>
        <v>To what extent do you agree or disagree with the following statements?  : Across the UK, flooding is more severe and causes more damages than it used to</v>
      </c>
      <c r="E126" s="17" t="str">
        <f>HYPERLINK("#'Full Results'!A1082", "1082")</f>
        <v>1082</v>
      </c>
      <c r="F126" t="s">
        <v>52</v>
      </c>
    </row>
    <row r="127" spans="3:6" x14ac:dyDescent="0.3">
      <c r="C127">
        <v>119</v>
      </c>
      <c r="D127" s="8" t="str">
        <f>HYPERLINK("#'Table 119'!A1", "To what extent do you agree or disagree with the following statements?  : In my local area, flooding is more severe and causes more damages than it used to")</f>
        <v>To what extent do you agree or disagree with the following statements?  : In my local area, flooding is more severe and causes more damages than it used to</v>
      </c>
      <c r="E127" s="17" t="str">
        <f>HYPERLINK("#'Full Results'!A1094", "1094")</f>
        <v>1094</v>
      </c>
      <c r="F127" t="s">
        <v>52</v>
      </c>
    </row>
    <row r="128" spans="3:6" x14ac:dyDescent="0.3">
      <c r="C128">
        <v>120</v>
      </c>
      <c r="D128" s="8" t="str">
        <f>HYPERLINK("#'Table 120'!A1", "To what extent do you agree or disagree with the following statements?  : I’m worried more housebuilding will lead to more flooding in my area")</f>
        <v>To what extent do you agree or disagree with the following statements?  : I’m worried more housebuilding will lead to more flooding in my area</v>
      </c>
      <c r="E128" s="17" t="str">
        <f>HYPERLINK("#'Full Results'!A1106", "1106")</f>
        <v>1106</v>
      </c>
      <c r="F128" t="s">
        <v>52</v>
      </c>
    </row>
    <row r="129" spans="3:6" x14ac:dyDescent="0.3">
      <c r="C129">
        <v>121</v>
      </c>
      <c r="D129" s="8" t="str">
        <f>HYPERLINK("#'Table 121'!A1", "Grid Summary: Thinking about your local area, do you expect the following issues to get better or worse in the next five years?  ")</f>
        <v>Grid Summary: Thinking about your local area, do you expect the following issues to get better or worse in the next five years?  </v>
      </c>
      <c r="E129" s="7"/>
      <c r="F129" t="s">
        <v>321</v>
      </c>
    </row>
    <row r="130" spans="3:6" x14ac:dyDescent="0.3">
      <c r="C130">
        <v>122</v>
      </c>
      <c r="D130" s="8" t="str">
        <f>HYPERLINK("#'Table 122'!A1", "Thinking about your local area, do you expect the following issues to get better or worse in the next five years?  : Flooding")</f>
        <v>Thinking about your local area, do you expect the following issues to get better or worse in the next five years?  : Flooding</v>
      </c>
      <c r="E130" s="17" t="str">
        <f>HYPERLINK("#'Full Results'!A1118", "1118")</f>
        <v>1118</v>
      </c>
      <c r="F130" t="s">
        <v>321</v>
      </c>
    </row>
    <row r="131" spans="3:6" x14ac:dyDescent="0.3">
      <c r="C131">
        <v>123</v>
      </c>
      <c r="D131" s="8" t="str">
        <f>HYPERLINK("#'Table 123'!A1", "Thinking about your local area, do you expect the following issues to get better or worse in the next five years?  : Heatwaves")</f>
        <v>Thinking about your local area, do you expect the following issues to get better or worse in the next five years?  : Heatwaves</v>
      </c>
      <c r="E131" s="17" t="str">
        <f>HYPERLINK("#'Full Results'!A1127", "1127")</f>
        <v>1127</v>
      </c>
      <c r="F131" t="s">
        <v>321</v>
      </c>
    </row>
    <row r="132" spans="3:6" x14ac:dyDescent="0.3">
      <c r="C132">
        <v>124</v>
      </c>
      <c r="D132" s="8" t="str">
        <f>HYPERLINK("#'Table 124'!A1", "Thinking about your local area, do you expect the following issues to get better or worse in the next five years?  : Cold snaps")</f>
        <v>Thinking about your local area, do you expect the following issues to get better or worse in the next five years?  : Cold snaps</v>
      </c>
      <c r="E132" s="17" t="str">
        <f>HYPERLINK("#'Full Results'!A1136", "1136")</f>
        <v>1136</v>
      </c>
      <c r="F132" t="s">
        <v>321</v>
      </c>
    </row>
    <row r="133" spans="3:6" x14ac:dyDescent="0.3">
      <c r="C133">
        <v>125</v>
      </c>
      <c r="D133" s="8" t="str">
        <f>HYPERLINK("#'Table 125'!A1", "Thinking about your local area, do you expect the following issues to get better or worse in the next five years?  : Water shortages")</f>
        <v>Thinking about your local area, do you expect the following issues to get better or worse in the next five years?  : Water shortages</v>
      </c>
      <c r="E133" s="17" t="str">
        <f>HYPERLINK("#'Full Results'!A1145", "1145")</f>
        <v>1145</v>
      </c>
      <c r="F133" t="s">
        <v>321</v>
      </c>
    </row>
    <row r="134" spans="3:6" x14ac:dyDescent="0.3">
      <c r="C134">
        <v>126</v>
      </c>
      <c r="D134" s="8" t="str">
        <f>HYPERLINK("#'Table 126'!A1", "Thinking about your local area, do you expect the following issues to get better or worse in the next five years?  : Wildfires")</f>
        <v>Thinking about your local area, do you expect the following issues to get better or worse in the next five years?  : Wildfires</v>
      </c>
      <c r="E134" s="17" t="str">
        <f>HYPERLINK("#'Full Results'!A1154", "1154")</f>
        <v>1154</v>
      </c>
      <c r="F134" t="s">
        <v>321</v>
      </c>
    </row>
    <row r="135" spans="3:6" x14ac:dyDescent="0.3">
      <c r="C135">
        <v>127</v>
      </c>
      <c r="D135" s="8" t="str">
        <f>HYPERLINK("#'Table 127'!A1", "Thinking about your local area, do you expect the following issues to get better or worse in the next five years?  : Wind and rain storms")</f>
        <v>Thinking about your local area, do you expect the following issues to get better or worse in the next five years?  : Wind and rain storms</v>
      </c>
      <c r="E135" s="17" t="str">
        <f>HYPERLINK("#'Full Results'!A1163", "1163")</f>
        <v>1163</v>
      </c>
      <c r="F135" t="s">
        <v>321</v>
      </c>
    </row>
    <row r="136" spans="3:6" x14ac:dyDescent="0.3">
      <c r="C136">
        <v>128</v>
      </c>
      <c r="D136" s="8" t="str">
        <f>HYPERLINK("#'Table 128'!A1", "Thinking about your local area, do you expect the following issues to get better or worse in the next five years?  : Sea level rise")</f>
        <v>Thinking about your local area, do you expect the following issues to get better or worse in the next five years?  : Sea level rise</v>
      </c>
      <c r="E136" s="17" t="str">
        <f>HYPERLINK("#'Full Results'!A1172", "1172")</f>
        <v>1172</v>
      </c>
      <c r="F136" t="s">
        <v>321</v>
      </c>
    </row>
    <row r="137" spans="3:6" x14ac:dyDescent="0.3">
      <c r="C137">
        <v>129</v>
      </c>
      <c r="D137" s="8" t="str">
        <f>HYPERLINK("#'Table 129'!A1", "Thinking about your local area, do you expect the following issues to get better or worse in the next five years?  : Air pollution")</f>
        <v>Thinking about your local area, do you expect the following issues to get better or worse in the next five years?  : Air pollution</v>
      </c>
      <c r="E137" s="17" t="str">
        <f>HYPERLINK("#'Full Results'!A1181", "1181")</f>
        <v>1181</v>
      </c>
      <c r="F137" t="s">
        <v>321</v>
      </c>
    </row>
    <row r="138" spans="3:6" x14ac:dyDescent="0.3">
      <c r="C138">
        <v>130</v>
      </c>
      <c r="D138" s="8" t="str">
        <f>HYPERLINK("#'Table 130'!A1", "Grid Summary: Thinking about the UK, do you expect the following issues to get better or worse in the next five years?")</f>
        <v>Grid Summary: Thinking about the UK, do you expect the following issues to get better or worse in the next five years?</v>
      </c>
      <c r="E138" s="7"/>
      <c r="F138" t="s">
        <v>321</v>
      </c>
    </row>
    <row r="139" spans="3:6" x14ac:dyDescent="0.3">
      <c r="C139">
        <v>131</v>
      </c>
      <c r="D139" s="8" t="str">
        <f>HYPERLINK("#'Table 131'!A1", "Thinking about the UK, do you expect the following issues to get better or worse in the next five years?: Flooding")</f>
        <v>Thinking about the UK, do you expect the following issues to get better or worse in the next five years?: Flooding</v>
      </c>
      <c r="E139" s="17" t="str">
        <f>HYPERLINK("#'Full Results'!A1190", "1190")</f>
        <v>1190</v>
      </c>
      <c r="F139" t="s">
        <v>321</v>
      </c>
    </row>
    <row r="140" spans="3:6" x14ac:dyDescent="0.3">
      <c r="C140">
        <v>132</v>
      </c>
      <c r="D140" s="8" t="str">
        <f>HYPERLINK("#'Table 132'!A1", "Thinking about the UK, do you expect the following issues to get better or worse in the next five years?: Heatwaves")</f>
        <v>Thinking about the UK, do you expect the following issues to get better or worse in the next five years?: Heatwaves</v>
      </c>
      <c r="E140" s="17" t="str">
        <f>HYPERLINK("#'Full Results'!A1199", "1199")</f>
        <v>1199</v>
      </c>
      <c r="F140" t="s">
        <v>321</v>
      </c>
    </row>
    <row r="141" spans="3:6" x14ac:dyDescent="0.3">
      <c r="C141">
        <v>133</v>
      </c>
      <c r="D141" s="8" t="str">
        <f>HYPERLINK("#'Table 133'!A1", "Thinking about the UK, do you expect the following issues to get better or worse in the next five years?: Cold snaps")</f>
        <v>Thinking about the UK, do you expect the following issues to get better or worse in the next five years?: Cold snaps</v>
      </c>
      <c r="E141" s="17" t="str">
        <f>HYPERLINK("#'Full Results'!A1208", "1208")</f>
        <v>1208</v>
      </c>
      <c r="F141" t="s">
        <v>321</v>
      </c>
    </row>
    <row r="142" spans="3:6" x14ac:dyDescent="0.3">
      <c r="C142">
        <v>134</v>
      </c>
      <c r="D142" s="8" t="str">
        <f>HYPERLINK("#'Table 134'!A1", "Thinking about the UK, do you expect the following issues to get better or worse in the next five years?: Water shortages")</f>
        <v>Thinking about the UK, do you expect the following issues to get better or worse in the next five years?: Water shortages</v>
      </c>
      <c r="E142" s="17" t="str">
        <f>HYPERLINK("#'Full Results'!A1217", "1217")</f>
        <v>1217</v>
      </c>
      <c r="F142" t="s">
        <v>321</v>
      </c>
    </row>
    <row r="143" spans="3:6" x14ac:dyDescent="0.3">
      <c r="C143">
        <v>135</v>
      </c>
      <c r="D143" s="8" t="str">
        <f>HYPERLINK("#'Table 135'!A1", "Thinking about the UK, do you expect the following issues to get better or worse in the next five years?: Wildfires")</f>
        <v>Thinking about the UK, do you expect the following issues to get better or worse in the next five years?: Wildfires</v>
      </c>
      <c r="E143" s="17" t="str">
        <f>HYPERLINK("#'Full Results'!A1226", "1226")</f>
        <v>1226</v>
      </c>
      <c r="F143" t="s">
        <v>321</v>
      </c>
    </row>
    <row r="144" spans="3:6" x14ac:dyDescent="0.3">
      <c r="C144">
        <v>136</v>
      </c>
      <c r="D144" s="8" t="str">
        <f>HYPERLINK("#'Table 136'!A1", "Thinking about the UK, do you expect the following issues to get better or worse in the next five years?: Wind and rain storms")</f>
        <v>Thinking about the UK, do you expect the following issues to get better or worse in the next five years?: Wind and rain storms</v>
      </c>
      <c r="E144" s="17" t="str">
        <f>HYPERLINK("#'Full Results'!A1235", "1235")</f>
        <v>1235</v>
      </c>
      <c r="F144" t="s">
        <v>321</v>
      </c>
    </row>
    <row r="145" spans="3:6" x14ac:dyDescent="0.3">
      <c r="C145">
        <v>137</v>
      </c>
      <c r="D145" s="8" t="str">
        <f>HYPERLINK("#'Table 137'!A1", "Thinking about the UK, do you expect the following issues to get better or worse in the next five years?: Sea level rise")</f>
        <v>Thinking about the UK, do you expect the following issues to get better or worse in the next five years?: Sea level rise</v>
      </c>
      <c r="E145" s="17" t="str">
        <f>HYPERLINK("#'Full Results'!A1244", "1244")</f>
        <v>1244</v>
      </c>
      <c r="F145" t="s">
        <v>321</v>
      </c>
    </row>
    <row r="146" spans="3:6" x14ac:dyDescent="0.3">
      <c r="C146">
        <v>138</v>
      </c>
      <c r="D146" s="8" t="str">
        <f>HYPERLINK("#'Table 138'!A1", "Thinking about the UK, do you expect the following issues to get better or worse in the next five years?: Air pollution")</f>
        <v>Thinking about the UK, do you expect the following issues to get better or worse in the next five years?: Air pollution</v>
      </c>
      <c r="E146" s="17" t="str">
        <f>HYPERLINK("#'Full Results'!A1253", "1253")</f>
        <v>1253</v>
      </c>
      <c r="F146" t="s">
        <v>321</v>
      </c>
    </row>
    <row r="147" spans="3:6" x14ac:dyDescent="0.3">
      <c r="C147">
        <v>139</v>
      </c>
      <c r="D147" s="8" t="str">
        <f>HYPERLINK("#'Table 139'!A1", "Which of the following actors should be most responsible for improving flood defences and flood prevention?Select all that apply")</f>
        <v>Which of the following actors should be most responsible for improving flood defences and flood prevention?Select all that apply</v>
      </c>
      <c r="E147" s="17" t="str">
        <f>HYPERLINK("#'Full Results'!A1262", "1262")</f>
        <v>1262</v>
      </c>
      <c r="F147" t="s">
        <v>52</v>
      </c>
    </row>
    <row r="148" spans="3:6" x14ac:dyDescent="0.3">
      <c r="C148">
        <v>140</v>
      </c>
      <c r="D148" s="8" t="str">
        <f>HYPERLINK("#'Table 140'!A1", "And which of the following do you see as benefits of improving flood defences and prevention measures both in your local area and across the country?Select all that apply ")</f>
        <v>And which of the following do you see as benefits of improving flood defences and prevention measures both in your local area and across the country?Select all that apply </v>
      </c>
      <c r="E148" s="17" t="str">
        <f>HYPERLINK("#'Full Results'!A1277", "1277")</f>
        <v>1277</v>
      </c>
      <c r="F148" t="s">
        <v>52</v>
      </c>
    </row>
    <row r="149" spans="3:6" x14ac:dyDescent="0.3">
      <c r="C149">
        <v>141</v>
      </c>
      <c r="D149" s="8" t="str">
        <f>HYPERLINK("#'Table 141'!A1", " Which of the following comes closest to your view?")</f>
        <v xml:space="preserve"> Which of the following comes closest to your view?</v>
      </c>
      <c r="E149" s="17" t="str">
        <f>HYPERLINK("#'Full Results'!A1296", "1296")</f>
        <v>1296</v>
      </c>
      <c r="F149" t="s">
        <v>52</v>
      </c>
    </row>
    <row r="150" spans="3:6" x14ac:dyDescent="0.3">
      <c r="C150">
        <v>142</v>
      </c>
      <c r="D150" s="8" t="str">
        <f>HYPERLINK("#'Table 142'!A1", "You said you think flooding will always cause significant damages no matter how much money is invested in prevention measures. Which of the following best explains why you feel this way? Select all that apply")</f>
        <v>You said you think flooding will always cause significant damages no matter how much money is invested in prevention measures. Which of the following best explains why you feel this way? Select all that apply</v>
      </c>
      <c r="E150" s="17" t="str">
        <f>HYPERLINK("#'Full Results'!A1302", "1302")</f>
        <v>1302</v>
      </c>
      <c r="F150" t="s">
        <v>450</v>
      </c>
    </row>
    <row r="151" spans="3:6" x14ac:dyDescent="0.3">
      <c r="C151">
        <v>143</v>
      </c>
      <c r="D151" s="8" t="str">
        <f>HYPERLINK("#'Table 143'!A1", " Which of the following comes closest to your view?   ")</f>
        <v xml:space="preserve"> Which of the following comes closest to your view?   </v>
      </c>
      <c r="E151" s="17" t="str">
        <f>HYPERLINK("#'Full Results'!A1313", "1313")</f>
        <v>1313</v>
      </c>
      <c r="F151" t="s">
        <v>52</v>
      </c>
    </row>
    <row r="152" spans="3:6" x14ac:dyDescent="0.3">
      <c r="C152">
        <v>144</v>
      </c>
      <c r="D152" s="8" t="str">
        <f>HYPERLINK("#'Table 144'!A1", " And which of the following comes closest to your view?   ")</f>
        <v xml:space="preserve"> And which of the following comes closest to your view?   </v>
      </c>
      <c r="E152" s="17" t="str">
        <f>HYPERLINK("#'Full Results'!A1320", "1320")</f>
        <v>1320</v>
      </c>
      <c r="F152" t="s">
        <v>52</v>
      </c>
    </row>
    <row r="153" spans="3:6" x14ac:dyDescent="0.3">
      <c r="C153">
        <v>145</v>
      </c>
      <c r="D153" s="8" t="str">
        <f>HYPERLINK("#'Table 145'!A1", "When thinking about the effects of climate change, which of the following do you think will have the greatest impact on the UK in the next ten years, if any?Select all that apply  ")</f>
        <v>When thinking about the effects of climate change, which of the following do you think will have the greatest impact on the UK in the next ten years, if any?Select all that apply  </v>
      </c>
      <c r="E153" s="17" t="str">
        <f>HYPERLINK("#'Full Results'!A1328", "1328")</f>
        <v>1328</v>
      </c>
      <c r="F153" t="s">
        <v>52</v>
      </c>
    </row>
    <row r="154" spans="3:6" x14ac:dyDescent="0.3">
      <c r="C154">
        <v>146</v>
      </c>
      <c r="D154" s="8" t="str">
        <f>HYPERLINK("#'Table 146'!A1", " Which of the following comes closest to your view?  ")</f>
        <v xml:space="preserve"> Which of the following comes closest to your view?  </v>
      </c>
      <c r="E154" s="17" t="str">
        <f>HYPERLINK("#'Full Results'!A1343", "1343")</f>
        <v>1343</v>
      </c>
      <c r="F154" t="s">
        <v>321</v>
      </c>
    </row>
    <row r="155" spans="3:6" x14ac:dyDescent="0.3">
      <c r="C155">
        <v>147</v>
      </c>
      <c r="D155" s="8" t="str">
        <f>HYPERLINK("#'Table 147'!A1", " Which of the following comes closest to your view?  ")</f>
        <v xml:space="preserve"> Which of the following comes closest to your view?  </v>
      </c>
      <c r="E155" s="17" t="str">
        <f>HYPERLINK("#'Full Results'!A1350", "1350")</f>
        <v>1350</v>
      </c>
      <c r="F155" t="s">
        <v>321</v>
      </c>
    </row>
    <row r="156" spans="3:6" x14ac:dyDescent="0.3">
      <c r="C156">
        <v>148</v>
      </c>
      <c r="D156" s="8" t="str">
        <f>HYPERLINK("#'Table 148'!A1", " Which of the following comes closest to your view?")</f>
        <v xml:space="preserve"> Which of the following comes closest to your view?</v>
      </c>
      <c r="E156" s="17" t="str">
        <f>HYPERLINK("#'Full Results'!A1357", "1357")</f>
        <v>1357</v>
      </c>
      <c r="F156" t="s">
        <v>52</v>
      </c>
    </row>
    <row r="157" spans="3:6" x14ac:dyDescent="0.3">
      <c r="C157">
        <v>149</v>
      </c>
      <c r="D157" s="8" t="str">
        <f>HYPERLINK("#'Table 149'!A1", "Grid Summary: To what extent do you agree or disagree with the following statements?")</f>
        <v>Grid Summary: To what extent do you agree or disagree with the following statements?</v>
      </c>
      <c r="E157" s="7"/>
      <c r="F157" t="s">
        <v>52</v>
      </c>
    </row>
    <row r="158" spans="3:6" x14ac:dyDescent="0.3">
      <c r="C158">
        <v>150</v>
      </c>
      <c r="D158" s="8" t="str">
        <f>HYPERLINK("#'Table 150'!A1", "To what extent do you agree or disagree with the following statements?: As a country, we’re doing our part to stop climate change already but not to adapt to its effects")</f>
        <v>To what extent do you agree or disagree with the following statements?: As a country, we’re doing our part to stop climate change already but not to adapt to its effects</v>
      </c>
      <c r="E158" s="17" t="str">
        <f>HYPERLINK("#'Full Results'!A1366", "1366")</f>
        <v>1366</v>
      </c>
      <c r="F158" t="s">
        <v>52</v>
      </c>
    </row>
    <row r="159" spans="3:6" x14ac:dyDescent="0.3">
      <c r="C159">
        <v>151</v>
      </c>
      <c r="D159" s="8" t="str">
        <f>HYPERLINK("#'Table 151'!A1", "To what extent do you agree or disagree with the following statements?: I feel hopeless when I think too much about climate change")</f>
        <v>To what extent do you agree or disagree with the following statements?: I feel hopeless when I think too much about climate change</v>
      </c>
      <c r="E159" s="17" t="str">
        <f>HYPERLINK("#'Full Results'!A1378", "1378")</f>
        <v>1378</v>
      </c>
      <c r="F159" t="s">
        <v>52</v>
      </c>
    </row>
    <row r="160" spans="3:6" x14ac:dyDescent="0.3">
      <c r="C160">
        <v>152</v>
      </c>
      <c r="D160" s="8" t="str">
        <f>HYPERLINK("#'Table 152'!A1", "To what extent do you agree or disagree with the following statements?: Climate change will affect other countries more than it will affect the UK")</f>
        <v>To what extent do you agree or disagree with the following statements?: Climate change will affect other countries more than it will affect the UK</v>
      </c>
      <c r="E160" s="17" t="str">
        <f>HYPERLINK("#'Full Results'!A1390", "1390")</f>
        <v>1390</v>
      </c>
      <c r="F160" t="s">
        <v>52</v>
      </c>
    </row>
    <row r="161" spans="3:6" x14ac:dyDescent="0.3">
      <c r="C161">
        <v>153</v>
      </c>
      <c r="D161" s="8" t="str">
        <f>HYPERLINK("#'Table 153'!A1", "To what extent do you agree or disagree with the following statements?: Extreme weather events like flooding have always happened, they’re nothing new")</f>
        <v>To what extent do you agree or disagree with the following statements?: Extreme weather events like flooding have always happened, they’re nothing new</v>
      </c>
      <c r="E161" s="17" t="str">
        <f>HYPERLINK("#'Full Results'!A1402", "1402")</f>
        <v>1402</v>
      </c>
      <c r="F161" t="s">
        <v>52</v>
      </c>
    </row>
    <row r="162" spans="3:6" x14ac:dyDescent="0.3">
      <c r="C162">
        <v>154</v>
      </c>
      <c r="D162" s="8" t="str">
        <f>HYPERLINK("#'Table 154'!A1", "To what extent do you agree or disagree with the following statements?: I am less likely to have children because I’m worried about them growing up in a world impacted by climate change")</f>
        <v>To what extent do you agree or disagree with the following statements?: I am less likely to have children because I’m worried about them growing up in a world impacted by climate change</v>
      </c>
      <c r="E162" s="17" t="str">
        <f>HYPERLINK("#'Full Results'!A1414", "1414")</f>
        <v>1414</v>
      </c>
      <c r="F162" t="s">
        <v>52</v>
      </c>
    </row>
    <row r="163" spans="3:6" x14ac:dyDescent="0.3">
      <c r="C163">
        <v>155</v>
      </c>
      <c r="D163" s="8" t="str">
        <f>HYPERLINK("#'Table 155'!A1", "To what extent do you agree or disagree with the following statements?: I worry about the next extreme weather event or natural disaster happening in my area")</f>
        <v>To what extent do you agree or disagree with the following statements?: I worry about the next extreme weather event or natural disaster happening in my area</v>
      </c>
      <c r="E163" s="17" t="str">
        <f>HYPERLINK("#'Full Results'!A1426", "1426")</f>
        <v>1426</v>
      </c>
      <c r="F163" t="s">
        <v>52</v>
      </c>
    </row>
    <row r="164" spans="3:6" x14ac:dyDescent="0.3">
      <c r="C164">
        <v>156</v>
      </c>
      <c r="D164" s="8" t="str">
        <f>HYPERLINK("#'Table 156'!A1", "To what extent do you agree or disagree with the following statements?: There are more extreme weather events now than there used to be")</f>
        <v>To what extent do you agree or disagree with the following statements?: There are more extreme weather events now than there used to be</v>
      </c>
      <c r="E164" s="17" t="str">
        <f>HYPERLINK("#'Full Results'!A1438", "1438")</f>
        <v>1438</v>
      </c>
      <c r="F164" t="s">
        <v>52</v>
      </c>
    </row>
    <row r="165" spans="3:6" x14ac:dyDescent="0.3">
      <c r="C165">
        <v>157</v>
      </c>
      <c r="D165" s="8" t="str">
        <f>HYPERLINK("#'Table 157'!A1", "To what extent do you agree or disagree with the following statements?: I worry about the impact of climate change on the economy")</f>
        <v>To what extent do you agree or disagree with the following statements?: I worry about the impact of climate change on the economy</v>
      </c>
      <c r="E165" s="17" t="str">
        <f>HYPERLINK("#'Full Results'!A1450", "1450")</f>
        <v>1450</v>
      </c>
      <c r="F165" t="s">
        <v>52</v>
      </c>
    </row>
    <row r="166" spans="3:6" x14ac:dyDescent="0.3">
      <c r="C166">
        <v>158</v>
      </c>
      <c r="D166" s="8" t="str">
        <f>HYPERLINK("#'Table 158'!A1", "To what extent do you agree or disagree with the following statements?: Seeing devastating floods happening in other parts of the world makes me worried that it will happen in the UK")</f>
        <v>To what extent do you agree or disagree with the following statements?: Seeing devastating floods happening in other parts of the world makes me worried that it will happen in the UK</v>
      </c>
      <c r="E166" s="17" t="str">
        <f>HYPERLINK("#'Full Results'!A1462", "1462")</f>
        <v>1462</v>
      </c>
      <c r="F166" t="s">
        <v>52</v>
      </c>
    </row>
    <row r="167" spans="3:6" x14ac:dyDescent="0.3">
      <c r="C167">
        <v>159</v>
      </c>
      <c r="D167" s="8" t="str">
        <f>HYPERLINK("#'Table 159'!A1", "To what extent do you agree or disagree with the following statements?: Seeing devastating floods happening in other parts of the country makes me worried that it will happen in my local area")</f>
        <v>To what extent do you agree or disagree with the following statements?: Seeing devastating floods happening in other parts of the country makes me worried that it will happen in my local area</v>
      </c>
      <c r="E167" s="17" t="str">
        <f>HYPERLINK("#'Full Results'!A1474", "1474")</f>
        <v>1474</v>
      </c>
      <c r="F167" t="s">
        <v>52</v>
      </c>
    </row>
    <row r="168" spans="3:6" x14ac:dyDescent="0.3">
      <c r="C168">
        <v>160</v>
      </c>
      <c r="D168" s="8" t="str">
        <f>HYPERLINK("#'Table 160'!A1", " Imagine that the area you live in becomes prone to flooding in the next few years. To what extent would you consider moving to a different area?  ")</f>
        <v xml:space="preserve"> Imagine that the area you live in becomes prone to flooding in the next few years. To what extent would you consider moving to a different area?  </v>
      </c>
      <c r="E168" s="17" t="str">
        <f>HYPERLINK("#'Full Results'!A1486", "1486")</f>
        <v>1486</v>
      </c>
      <c r="F168" t="s">
        <v>321</v>
      </c>
    </row>
    <row r="169" spans="3:6" x14ac:dyDescent="0.3">
      <c r="C169">
        <v>161</v>
      </c>
      <c r="D169" s="8" t="str">
        <f>HYPERLINK("#'Table 161'!A1", " Imagine that you want to move to a new area but the area is considered to be prone to flooding. To what extent would you consider moving to this area?  ")</f>
        <v xml:space="preserve"> Imagine that you want to move to a new area but the area is considered to be prone to flooding. To what extent would you consider moving to this area?  </v>
      </c>
      <c r="E169" s="17" t="str">
        <f>HYPERLINK("#'Full Results'!A1494", "1494")</f>
        <v>1494</v>
      </c>
      <c r="F169" t="s">
        <v>321</v>
      </c>
    </row>
    <row r="170" spans="3:6" x14ac:dyDescent="0.3">
      <c r="C170">
        <v>162</v>
      </c>
      <c r="D170" s="8" t="str">
        <f>HYPERLINK("#'Table 162'!A1", "Grid Summary: To what extent do you feel your local area would be prepared or unprepared for dealing with the following types of extreme weather?")</f>
        <v>Grid Summary: To what extent do you feel your local area would be prepared or unprepared for dealing with the following types of extreme weather?</v>
      </c>
      <c r="E170" s="7"/>
      <c r="F170" t="s">
        <v>52</v>
      </c>
    </row>
    <row r="171" spans="3:6" x14ac:dyDescent="0.3">
      <c r="C171">
        <v>163</v>
      </c>
      <c r="D171" s="8" t="str">
        <f>HYPERLINK("#'Table 163'!A1", "To what extent do you feel your local area would be prepared or unprepared for dealing with the following types of extreme weather?: Flooding")</f>
        <v>To what extent do you feel your local area would be prepared or unprepared for dealing with the following types of extreme weather?: Flooding</v>
      </c>
      <c r="E171" s="17" t="str">
        <f>HYPERLINK("#'Full Results'!A1502", "1502")</f>
        <v>1502</v>
      </c>
      <c r="F171" t="s">
        <v>52</v>
      </c>
    </row>
    <row r="172" spans="3:6" x14ac:dyDescent="0.3">
      <c r="C172">
        <v>164</v>
      </c>
      <c r="D172" s="8" t="str">
        <f>HYPERLINK("#'Table 164'!A1", "To what extent do you feel your local area would be prepared or unprepared for dealing with the following types of extreme weather?: Heatwaves")</f>
        <v>To what extent do you feel your local area would be prepared or unprepared for dealing with the following types of extreme weather?: Heatwaves</v>
      </c>
      <c r="E172" s="17" t="str">
        <f>HYPERLINK("#'Full Results'!A1510", "1510")</f>
        <v>1510</v>
      </c>
      <c r="F172" t="s">
        <v>52</v>
      </c>
    </row>
    <row r="173" spans="3:6" x14ac:dyDescent="0.3">
      <c r="C173">
        <v>165</v>
      </c>
      <c r="D173" s="8" t="str">
        <f>HYPERLINK("#'Table 165'!A1", "To what extent do you feel your local area would be prepared or unprepared for dealing with the following types of extreme weather?: Cold snaps")</f>
        <v>To what extent do you feel your local area would be prepared or unprepared for dealing with the following types of extreme weather?: Cold snaps</v>
      </c>
      <c r="E173" s="17" t="str">
        <f>HYPERLINK("#'Full Results'!A1518", "1518")</f>
        <v>1518</v>
      </c>
      <c r="F173" t="s">
        <v>52</v>
      </c>
    </row>
    <row r="174" spans="3:6" x14ac:dyDescent="0.3">
      <c r="C174">
        <v>166</v>
      </c>
      <c r="D174" s="8" t="str">
        <f>HYPERLINK("#'Table 166'!A1", "To what extent do you feel your local area would be prepared or unprepared for dealing with the following types of extreme weather?: Water shortages")</f>
        <v>To what extent do you feel your local area would be prepared or unprepared for dealing with the following types of extreme weather?: Water shortages</v>
      </c>
      <c r="E174" s="17" t="str">
        <f>HYPERLINK("#'Full Results'!A1526", "1526")</f>
        <v>1526</v>
      </c>
      <c r="F174" t="s">
        <v>52</v>
      </c>
    </row>
    <row r="175" spans="3:6" x14ac:dyDescent="0.3">
      <c r="C175">
        <v>167</v>
      </c>
      <c r="D175" s="8" t="str">
        <f>HYPERLINK("#'Table 167'!A1", "To what extent do you feel your local area would be prepared or unprepared for dealing with the following types of extreme weather?: Wildfires")</f>
        <v>To what extent do you feel your local area would be prepared or unprepared for dealing with the following types of extreme weather?: Wildfires</v>
      </c>
      <c r="E175" s="17" t="str">
        <f>HYPERLINK("#'Full Results'!A1534", "1534")</f>
        <v>1534</v>
      </c>
      <c r="F175" t="s">
        <v>52</v>
      </c>
    </row>
    <row r="176" spans="3:6" x14ac:dyDescent="0.3">
      <c r="C176">
        <v>168</v>
      </c>
      <c r="D176" s="8" t="str">
        <f>HYPERLINK("#'Table 168'!A1", "To what extent do you feel your local area would be prepared or unprepared for dealing with the following types of extreme weather?: Wind and rain storms")</f>
        <v>To what extent do you feel your local area would be prepared or unprepared for dealing with the following types of extreme weather?: Wind and rain storms</v>
      </c>
      <c r="E176" s="17" t="str">
        <f>HYPERLINK("#'Full Results'!A1542", "1542")</f>
        <v>1542</v>
      </c>
      <c r="F176" t="s">
        <v>52</v>
      </c>
    </row>
    <row r="177" spans="3:6" x14ac:dyDescent="0.3">
      <c r="C177">
        <v>169</v>
      </c>
      <c r="D177" s="8" t="str">
        <f>HYPERLINK("#'Table 169'!A1", "To what extent do you feel your local area would be prepared or unprepared for dealing with the following types of extreme weather?: Sea level rise")</f>
        <v>To what extent do you feel your local area would be prepared or unprepared for dealing with the following types of extreme weather?: Sea level rise</v>
      </c>
      <c r="E177" s="17" t="str">
        <f>HYPERLINK("#'Full Results'!A1550", "1550")</f>
        <v>1550</v>
      </c>
      <c r="F177" t="s">
        <v>52</v>
      </c>
    </row>
    <row r="178" spans="3:6" x14ac:dyDescent="0.3">
      <c r="C178">
        <v>170</v>
      </c>
      <c r="D178" s="8" t="str">
        <f>HYPERLINK("#'Table 170'!A1", "To what extent do you feel your local area would be prepared or unprepared for dealing with the following types of extreme weather?: Air pollution")</f>
        <v>To what extent do you feel your local area would be prepared or unprepared for dealing with the following types of extreme weather?: Air pollution</v>
      </c>
      <c r="E178" s="17" t="str">
        <f>HYPERLINK("#'Full Results'!A1558", "1558")</f>
        <v>1558</v>
      </c>
      <c r="F178" t="s">
        <v>52</v>
      </c>
    </row>
    <row r="179" spans="3:6" x14ac:dyDescent="0.3">
      <c r="C179">
        <v>171</v>
      </c>
      <c r="D179" s="8" t="str">
        <f>HYPERLINK("#'Table 171'!A1", "Grid Summary: To what extent do you agree or disagree with the following statements?  ")</f>
        <v>Grid Summary: To what extent do you agree or disagree with the following statements?  </v>
      </c>
      <c r="E179" s="7"/>
      <c r="F179" t="s">
        <v>52</v>
      </c>
    </row>
    <row r="180" spans="3:6" x14ac:dyDescent="0.3">
      <c r="C180">
        <v>172</v>
      </c>
      <c r="D180" s="8" t="str">
        <f>HYPERLINK("#'Table 172'!A1", "To what extent do you agree or disagree with the following statements?  : The UK won’t be able to grow the economy until we deal with the immediate impacts of flooding")</f>
        <v>To what extent do you agree or disagree with the following statements?  : The UK won’t be able to grow the economy until we deal with the immediate impacts of flooding</v>
      </c>
      <c r="E180" s="17" t="str">
        <f>HYPERLINK("#'Full Results'!A1566", "1566")</f>
        <v>1566</v>
      </c>
      <c r="F180" t="s">
        <v>52</v>
      </c>
    </row>
    <row r="181" spans="3:6" x14ac:dyDescent="0.3">
      <c r="C181">
        <v>173</v>
      </c>
      <c r="D181" s="8" t="str">
        <f>HYPERLINK("#'Table 173'!A1", "To what extent do you agree or disagree with the following statements?  : When it comes to economic growth, the UK is behind other similar countries")</f>
        <v>To what extent do you agree or disagree with the following statements?  : When it comes to economic growth, the UK is behind other similar countries</v>
      </c>
      <c r="E181" s="17" t="str">
        <f>HYPERLINK("#'Full Results'!A1578", "1578")</f>
        <v>1578</v>
      </c>
      <c r="F181" t="s">
        <v>52</v>
      </c>
    </row>
    <row r="182" spans="3:6" x14ac:dyDescent="0.3">
      <c r="C182">
        <v>174</v>
      </c>
      <c r="D182" s="8" t="str">
        <f>HYPERLINK("#'Table 174'!A1", "To what extent do you agree or disagree with the following statements?  : Communities that are affected by flooding won’t benefit from national economic growth due to the costs of repairs and damages")</f>
        <v>To what extent do you agree or disagree with the following statements?  : Communities that are affected by flooding won’t benefit from national economic growth due to the costs of repairs and damages</v>
      </c>
      <c r="E182" s="17" t="str">
        <f>HYPERLINK("#'Full Results'!A1590", "1590")</f>
        <v>1590</v>
      </c>
      <c r="F182" t="s">
        <v>52</v>
      </c>
    </row>
    <row r="183" spans="3:6" x14ac:dyDescent="0.3">
      <c r="C183">
        <v>175</v>
      </c>
      <c r="D183" s="8" t="str">
        <f>HYPERLINK("#'Table 175'!A1", "Grid Summary: To what extent do you agree or disagree with the following statements?  ")</f>
        <v>Grid Summary: To what extent do you agree or disagree with the following statements?  </v>
      </c>
      <c r="E183" s="7"/>
      <c r="F183" t="s">
        <v>52</v>
      </c>
    </row>
    <row r="184" spans="3:6" x14ac:dyDescent="0.3">
      <c r="C184">
        <v>176</v>
      </c>
      <c r="D184" s="8" t="str">
        <f>HYPERLINK("#'Table 176'!A1", "To what extent do you agree or disagree with the following statements?  : There is not enough housing in the UK for the population")</f>
        <v>To what extent do you agree or disagree with the following statements?  : There is not enough housing in the UK for the population</v>
      </c>
      <c r="E184" s="17" t="str">
        <f>HYPERLINK("#'Full Results'!A1602", "1602")</f>
        <v>1602</v>
      </c>
      <c r="F184" t="s">
        <v>52</v>
      </c>
    </row>
    <row r="185" spans="3:6" x14ac:dyDescent="0.3">
      <c r="C185">
        <v>177</v>
      </c>
      <c r="D185" s="8" t="str">
        <f>HYPERLINK("#'Table 177'!A1", "To what extent do you agree or disagree with the following statements?  : If new homes are built in places that are at risk of flooding, no one is going to want to buy them")</f>
        <v>To what extent do you agree or disagree with the following statements?  : If new homes are built in places that are at risk of flooding, no one is going to want to buy them</v>
      </c>
      <c r="E185" s="17" t="str">
        <f>HYPERLINK("#'Full Results'!A1614", "1614")</f>
        <v>1614</v>
      </c>
      <c r="F185" t="s">
        <v>52</v>
      </c>
    </row>
    <row r="186" spans="3:6" x14ac:dyDescent="0.3">
      <c r="C186">
        <v>178</v>
      </c>
      <c r="D186" s="8" t="str">
        <f>HYPERLINK("#'Table 178'!A1", "To what extent do you agree or disagree with the following statements?  : Affordable housing should be built in areas that are at higher risk of flooding")</f>
        <v>To what extent do you agree or disagree with the following statements?  : Affordable housing should be built in areas that are at higher risk of flooding</v>
      </c>
      <c r="E186" s="17" t="str">
        <f>HYPERLINK("#'Full Results'!A1626", "1626")</f>
        <v>1626</v>
      </c>
      <c r="F186" t="s">
        <v>52</v>
      </c>
    </row>
    <row r="187" spans="3:6" x14ac:dyDescent="0.3">
      <c r="C187">
        <v>179</v>
      </c>
      <c r="D187" s="8" t="str">
        <f>HYPERLINK("#'Table 179'!A1", "Grid Summary: To what extent do you agree or disagree with the following statements?  ")</f>
        <v>Grid Summary: To what extent do you agree or disagree with the following statements?  </v>
      </c>
      <c r="E187" s="7"/>
      <c r="F187" t="s">
        <v>52</v>
      </c>
    </row>
    <row r="188" spans="3:6" x14ac:dyDescent="0.3">
      <c r="C188">
        <v>180</v>
      </c>
      <c r="D188" s="8" t="str">
        <f>HYPERLINK("#'Table 180'!A1", "To what extent do you agree or disagree with the following statements?  : As a country, we spend too much money on reducing emissions and not enough on making the UK resilient to the effects of climate change, like flooding")</f>
        <v>To what extent do you agree or disagree with the following statements?  : As a country, we spend too much money on reducing emissions and not enough on making the UK resilient to the effects of climate change, like flooding</v>
      </c>
      <c r="E188" s="17" t="str">
        <f>HYPERLINK("#'Full Results'!A1638", "1638")</f>
        <v>1638</v>
      </c>
      <c r="F188" t="s">
        <v>52</v>
      </c>
    </row>
    <row r="189" spans="3:6" x14ac:dyDescent="0.3">
      <c r="C189">
        <v>181</v>
      </c>
      <c r="D189" s="8" t="str">
        <f>HYPERLINK("#'Table 181'!A1", "To what extent do you agree or disagree with the following statements?  : There is no point in investing money to stop climate change when it is already happening")</f>
        <v>To what extent do you agree or disagree with the following statements?  : There is no point in investing money to stop climate change when it is already happening</v>
      </c>
      <c r="E189" s="17" t="str">
        <f>HYPERLINK("#'Full Results'!A1650", "1650")</f>
        <v>1650</v>
      </c>
      <c r="F189" t="s">
        <v>52</v>
      </c>
    </row>
    <row r="190" spans="3:6" x14ac:dyDescent="0.3">
      <c r="C190">
        <v>182</v>
      </c>
      <c r="D190" s="8" t="str">
        <f>HYPERLINK("#'Table 182'!A1", "To what extent do you agree or disagree with the following statements?  : As a country, we spend too much money on making the UK resilient to the effects of climate change, like flooding and not enough on reducing greenhouse gas emissions")</f>
        <v>To what extent do you agree or disagree with the following statements?  : As a country, we spend too much money on making the UK resilient to the effects of climate change, like flooding and not enough on reducing greenhouse gas emissions</v>
      </c>
      <c r="E190" s="17" t="str">
        <f>HYPERLINK("#'Full Results'!A1662", "1662")</f>
        <v>1662</v>
      </c>
      <c r="F190" t="s">
        <v>52</v>
      </c>
    </row>
    <row r="191" spans="3:6" x14ac:dyDescent="0.3">
      <c r="C191">
        <v>183</v>
      </c>
      <c r="D191" s="8" t="str">
        <f>HYPERLINK("#'Table 183'!A1", "Grid Summary: To what extent do you agree or disagree with the following statements?  ")</f>
        <v>Grid Summary: To what extent do you agree or disagree with the following statements?  </v>
      </c>
      <c r="E191" s="7"/>
      <c r="F191" t="s">
        <v>52</v>
      </c>
    </row>
    <row r="192" spans="3:6" x14ac:dyDescent="0.3">
      <c r="C192">
        <v>184</v>
      </c>
      <c r="D192" s="8" t="str">
        <f>HYPERLINK("#'Table 184'!A1", "To what extent do you agree or disagree with the following statements?  : Some of my belongings or heirlooms are priceless and I would be devastated if anything happened to them")</f>
        <v>To what extent do you agree or disagree with the following statements?  : Some of my belongings or heirlooms are priceless and I would be devastated if anything happened to them</v>
      </c>
      <c r="E192" s="17" t="str">
        <f>HYPERLINK("#'Full Results'!A1674", "1674")</f>
        <v>1674</v>
      </c>
      <c r="F192" t="s">
        <v>52</v>
      </c>
    </row>
    <row r="193" spans="3:6" x14ac:dyDescent="0.3">
      <c r="C193">
        <v>185</v>
      </c>
      <c r="D193" s="8" t="str">
        <f>HYPERLINK("#'Table 185'!A1", "To what extent do you agree or disagree with the following statements?  : The thought of an extreme weather event happening in my area makes me anxious")</f>
        <v>To what extent do you agree or disagree with the following statements?  : The thought of an extreme weather event happening in my area makes me anxious</v>
      </c>
      <c r="E193" s="17" t="str">
        <f>HYPERLINK("#'Full Results'!A1686", "1686")</f>
        <v>1686</v>
      </c>
      <c r="F193" t="s">
        <v>52</v>
      </c>
    </row>
    <row r="194" spans="3:6" x14ac:dyDescent="0.3">
      <c r="C194">
        <v>186</v>
      </c>
      <c r="D194" s="8" t="str">
        <f>HYPERLINK("#'Table 186'!A1", "To what extent do you agree or disagree with the following statements?  : When I can’t leave my house (due to illness, bad weather, etc.), I become stressed or uneasy")</f>
        <v>To what extent do you agree or disagree with the following statements?  : When I can’t leave my house (due to illness, bad weather, etc.), I become stressed or uneasy</v>
      </c>
      <c r="E194" s="17" t="str">
        <f>HYPERLINK("#'Full Results'!A1698", "1698")</f>
        <v>1698</v>
      </c>
      <c r="F194" t="s">
        <v>52</v>
      </c>
    </row>
    <row r="195" spans="3:6" x14ac:dyDescent="0.3">
      <c r="C195">
        <v>187</v>
      </c>
      <c r="D195" s="8" t="str">
        <f>HYPERLINK("#'Table 187'!A1", "To what extent do you agree or disagree with the following statements?  : Extreme weather events should be dealt with so that people no longer have to live in fear of them happening")</f>
        <v>To what extent do you agree or disagree with the following statements?  : Extreme weather events should be dealt with so that people no longer have to live in fear of them happening</v>
      </c>
      <c r="E195" s="17" t="str">
        <f>HYPERLINK("#'Full Results'!A1710", "1710")</f>
        <v>1710</v>
      </c>
      <c r="F195" t="s">
        <v>52</v>
      </c>
    </row>
    <row r="196" spans="3:6" x14ac:dyDescent="0.3">
      <c r="C196">
        <v>188</v>
      </c>
      <c r="D196" s="8" t="str">
        <f>HYPERLINK("#'Table 188'!A1", "To what extent do you agree or disagree with the following statements?  : Extreme weather events like flooding should be dealt with to ensure the safety of British citizens")</f>
        <v>To what extent do you agree or disagree with the following statements?  : Extreme weather events like flooding should be dealt with to ensure the safety of British citizens</v>
      </c>
      <c r="E196" s="17" t="str">
        <f>HYPERLINK("#'Full Results'!A1722", "1722")</f>
        <v>1722</v>
      </c>
      <c r="F196" t="s">
        <v>52</v>
      </c>
    </row>
    <row r="197" spans="3:6" x14ac:dyDescent="0.3">
      <c r="C197">
        <v>189</v>
      </c>
      <c r="D197" s="8" t="str">
        <f>HYPERLINK("#'Table 189'!A1", "Grid Summary: To what extent do you agree or disagree with the following statements?  ")</f>
        <v>Grid Summary: To what extent do you agree or disagree with the following statements?  </v>
      </c>
      <c r="E197" s="7"/>
      <c r="F197" t="s">
        <v>52</v>
      </c>
    </row>
    <row r="198" spans="3:6" x14ac:dyDescent="0.3">
      <c r="C198">
        <v>190</v>
      </c>
      <c r="D198" s="8" t="str">
        <f>HYPERLINK("#'Table 190'!A1", "To what extent do you agree or disagree with the following statements?  : Flooding must be managed to protect agricultural land and support British farmers")</f>
        <v>To what extent do you agree or disagree with the following statements?  : Flooding must be managed to protect agricultural land and support British farmers</v>
      </c>
      <c r="E198" s="17" t="str">
        <f>HYPERLINK("#'Full Results'!A1734", "1734")</f>
        <v>1734</v>
      </c>
      <c r="F198" t="s">
        <v>52</v>
      </c>
    </row>
    <row r="199" spans="3:6" x14ac:dyDescent="0.3">
      <c r="C199">
        <v>191</v>
      </c>
      <c r="D199" s="8" t="str">
        <f>HYPERLINK("#'Table 191'!A1", "To what extent do you agree or disagree with the following statements?  : Flooding must be managed to prevent food shortages across the country")</f>
        <v>To what extent do you agree or disagree with the following statements?  : Flooding must be managed to prevent food shortages across the country</v>
      </c>
      <c r="E199" s="17" t="str">
        <f>HYPERLINK("#'Full Results'!A1746", "1746")</f>
        <v>1746</v>
      </c>
      <c r="F199" t="s">
        <v>52</v>
      </c>
    </row>
    <row r="200" spans="3:6" x14ac:dyDescent="0.3">
      <c r="C200">
        <v>192</v>
      </c>
      <c r="D200" s="8" t="str">
        <f>HYPERLINK("#'Table 192'!A1", "To what extent do you agree or disagree with the following statements?  : Power outages, internet outages and disruptions to energy supply systems due to flooding would seriously damage the economy")</f>
        <v>To what extent do you agree or disagree with the following statements?  : Power outages, internet outages and disruptions to energy supply systems due to flooding would seriously damage the economy</v>
      </c>
      <c r="E200" s="17" t="str">
        <f>HYPERLINK("#'Full Results'!A1758", "1758")</f>
        <v>1758</v>
      </c>
      <c r="F200" t="s">
        <v>52</v>
      </c>
    </row>
    <row r="201" spans="3:6" x14ac:dyDescent="0.3">
      <c r="C201">
        <v>193</v>
      </c>
      <c r="D201" s="8" t="str">
        <f>HYPERLINK("#'Table 193'!A1", "To what extent do you agree or disagree with the following statements?  : Flooding must be managed because if other countries are able to deal with it, the UK will fall behind")</f>
        <v>To what extent do you agree or disagree with the following statements?  : Flooding must be managed because if other countries are able to deal with it, the UK will fall behind</v>
      </c>
      <c r="E201" s="17" t="str">
        <f>HYPERLINK("#'Full Results'!A1770", "1770")</f>
        <v>1770</v>
      </c>
      <c r="F201" t="s">
        <v>52</v>
      </c>
    </row>
    <row r="202" spans="3:6" x14ac:dyDescent="0.3">
      <c r="C202">
        <v>194</v>
      </c>
      <c r="D202" s="8" t="str">
        <f>HYPERLINK("#'Table 194'!A1", "To what extent do you agree or disagree with the following statements?  : Flooding must be managed because power outages and disruptions to energy supply systems would cause a security risk")</f>
        <v>To what extent do you agree or disagree with the following statements?  : Flooding must be managed because power outages and disruptions to energy supply systems would cause a security risk</v>
      </c>
      <c r="E202" s="17" t="str">
        <f>HYPERLINK("#'Full Results'!A1782", "1782")</f>
        <v>1782</v>
      </c>
      <c r="F202" t="s">
        <v>52</v>
      </c>
    </row>
    <row r="203" spans="3:6" x14ac:dyDescent="0.3">
      <c r="C203">
        <v>195</v>
      </c>
      <c r="D203" s="8" t="str">
        <f>HYPERLINK("#'Table 195'!A1", "Grid Summary: To what extent do you agree or disagree with the following statements?  ")</f>
        <v>Grid Summary: To what extent do you agree or disagree with the following statements?  </v>
      </c>
      <c r="E203" s="7"/>
      <c r="F203" t="s">
        <v>52</v>
      </c>
    </row>
    <row r="204" spans="3:6" x14ac:dyDescent="0.3">
      <c r="C204">
        <v>196</v>
      </c>
      <c r="D204" s="8" t="str">
        <f>HYPERLINK("#'Table 196'!A1", "To what extent do you agree or disagree with the following statements?  : The Government knows best what needs to be done for the country")</f>
        <v>To what extent do you agree or disagree with the following statements?  : The Government knows best what needs to be done for the country</v>
      </c>
      <c r="E204" s="17" t="str">
        <f>HYPERLINK("#'Full Results'!A1794", "1794")</f>
        <v>1794</v>
      </c>
      <c r="F204" t="s">
        <v>52</v>
      </c>
    </row>
    <row r="205" spans="3:6" x14ac:dyDescent="0.3">
      <c r="C205">
        <v>197</v>
      </c>
      <c r="D205" s="8" t="str">
        <f>HYPERLINK("#'Table 197'!A1", "To what extent do you agree or disagree with the following statements?  : I trust the Government to listen to what the people want and then to act on that")</f>
        <v>To what extent do you agree or disagree with the following statements?  : I trust the Government to listen to what the people want and then to act on that</v>
      </c>
      <c r="E205" s="17" t="str">
        <f>HYPERLINK("#'Full Results'!A1806", "1806")</f>
        <v>1806</v>
      </c>
      <c r="F205" t="s">
        <v>52</v>
      </c>
    </row>
    <row r="206" spans="3:6" x14ac:dyDescent="0.3">
      <c r="C206">
        <v>198</v>
      </c>
      <c r="D206" s="8" t="str">
        <f>HYPERLINK("#'Table 198'!A1", "To what extent do you agree or disagree with the following statements?  : When the Government sets a goal, I expect they will achieve it")</f>
        <v>To what extent do you agree or disagree with the following statements?  : When the Government sets a goal, I expect they will achieve it</v>
      </c>
      <c r="E206" s="17" t="str">
        <f>HYPERLINK("#'Full Results'!A1818", "1818")</f>
        <v>1818</v>
      </c>
      <c r="F206" t="s">
        <v>52</v>
      </c>
    </row>
    <row r="207" spans="3:6" x14ac:dyDescent="0.3">
      <c r="C207">
        <v>199</v>
      </c>
      <c r="D207" s="8" t="str">
        <f>HYPERLINK("#'Table 199'!A1", "To what extent do you agree or disagree with the following statements?  : It feels like the Government changes their goals every few weeks")</f>
        <v>To what extent do you agree or disagree with the following statements?  : It feels like the Government changes their goals every few weeks</v>
      </c>
      <c r="E207" s="17" t="str">
        <f>HYPERLINK("#'Full Results'!A1830", "1830")</f>
        <v>1830</v>
      </c>
      <c r="F207" t="s">
        <v>52</v>
      </c>
    </row>
    <row r="208" spans="3:6" x14ac:dyDescent="0.3">
      <c r="C208">
        <v>200</v>
      </c>
      <c r="D208" s="8" t="str">
        <f>HYPERLINK("#'Table 200'!A1", "Which of the following arguments for increasing Government investment in flood defences and prevention (including maintaining existing infrastructure and building new defences) do you find most convincing?Select only TWO of the following")</f>
        <v>Which of the following arguments for increasing Government investment in flood defences and prevention (including maintaining existing infrastructure and building new defences) do you find most convincing?Select only TWO of the following</v>
      </c>
      <c r="E208" s="17" t="str">
        <f>HYPERLINK("#'Full Results'!A1842", "1842")</f>
        <v>1842</v>
      </c>
      <c r="F208" t="s">
        <v>52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D1858"/>
  <sheetViews>
    <sheetView showGridLines="0" workbookViewId="0">
      <pane xSplit="2" ySplit="7" topLeftCell="C8" activePane="bottomRight" state="frozen"/>
      <selection pane="topRight"/>
      <selection pane="bottomLeft"/>
      <selection pane="bottomRight" activeCell="Z7" sqref="Z7"/>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4" t="s">
        <v>580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2"/>
      <c r="C5" s="12"/>
      <c r="D5" s="27" t="s">
        <v>37</v>
      </c>
      <c r="E5" s="27"/>
      <c r="F5" s="12"/>
      <c r="G5" s="27" t="s">
        <v>38</v>
      </c>
      <c r="H5" s="27"/>
      <c r="I5" s="27"/>
      <c r="J5" s="27"/>
      <c r="K5" s="27"/>
      <c r="L5" s="27"/>
      <c r="M5" s="12"/>
      <c r="N5" s="27" t="s">
        <v>39</v>
      </c>
      <c r="O5" s="27"/>
      <c r="P5" s="27"/>
      <c r="Q5" s="27"/>
      <c r="R5" s="12"/>
      <c r="S5" s="27" t="s">
        <v>40</v>
      </c>
      <c r="T5" s="27"/>
      <c r="U5" s="27"/>
      <c r="V5" s="27"/>
      <c r="W5" s="27"/>
      <c r="X5" s="27"/>
      <c r="Y5" s="12"/>
      <c r="Z5" s="27" t="s">
        <v>41</v>
      </c>
      <c r="AA5" s="27"/>
      <c r="AB5" s="12"/>
      <c r="AC5" s="27" t="s">
        <v>42</v>
      </c>
      <c r="AD5" s="27"/>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19.95"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19.95" customHeight="1" x14ac:dyDescent="0.3"/>
    <row r="10" spans="2:30" x14ac:dyDescent="0.3">
      <c r="B10" s="6" t="s">
        <v>53</v>
      </c>
    </row>
    <row r="11" spans="2:30" x14ac:dyDescent="0.3">
      <c r="B11" s="23" t="s">
        <v>52</v>
      </c>
    </row>
    <row r="12" spans="2:30" x14ac:dyDescent="0.3">
      <c r="B12" t="s">
        <v>46</v>
      </c>
      <c r="C12" s="13">
        <v>0.63636363636363602</v>
      </c>
      <c r="D12" s="13">
        <v>0.68799999999999994</v>
      </c>
      <c r="E12" s="13">
        <v>0.5859375</v>
      </c>
      <c r="F12" s="13"/>
      <c r="G12" s="13">
        <v>0.25</v>
      </c>
      <c r="H12" s="13">
        <v>0.64</v>
      </c>
      <c r="I12" s="13">
        <v>0.54285714285714304</v>
      </c>
      <c r="J12" s="13">
        <v>0.66666666666666696</v>
      </c>
      <c r="K12" s="13">
        <v>0.50877192982456099</v>
      </c>
      <c r="L12" s="13">
        <v>0.75268817204301097</v>
      </c>
      <c r="M12" s="13"/>
      <c r="N12" s="13">
        <v>0.82242990654205606</v>
      </c>
      <c r="O12" s="13">
        <v>0.54098360655737698</v>
      </c>
      <c r="P12" s="13">
        <v>0.5</v>
      </c>
      <c r="Q12" s="13">
        <v>0.45762711864406802</v>
      </c>
      <c r="R12" s="13"/>
      <c r="S12" s="13">
        <v>0.68</v>
      </c>
      <c r="T12" s="13">
        <v>0.72093023255813904</v>
      </c>
      <c r="U12" s="13">
        <v>0.875</v>
      </c>
      <c r="V12" s="13">
        <v>0.50877192982456099</v>
      </c>
      <c r="W12" s="13">
        <v>0.54545454545454497</v>
      </c>
      <c r="X12" s="13">
        <v>0.6875</v>
      </c>
      <c r="Y12" s="13"/>
      <c r="Z12" s="13">
        <v>0.61538461538461497</v>
      </c>
      <c r="AA12" s="13">
        <v>0.69014084507042295</v>
      </c>
      <c r="AB12" s="13"/>
      <c r="AC12" s="13">
        <v>0.62135922330097104</v>
      </c>
      <c r="AD12" s="13">
        <v>0.65413533834586501</v>
      </c>
    </row>
    <row r="13" spans="2:30" x14ac:dyDescent="0.3">
      <c r="B13" t="s">
        <v>47</v>
      </c>
      <c r="C13" s="13">
        <v>0.25296442687747001</v>
      </c>
      <c r="D13" s="13">
        <v>0.23200000000000001</v>
      </c>
      <c r="E13" s="13">
        <v>0.2734375</v>
      </c>
      <c r="F13" s="13"/>
      <c r="G13" s="13">
        <v>0.5</v>
      </c>
      <c r="H13" s="13">
        <v>0.28000000000000003</v>
      </c>
      <c r="I13" s="13">
        <v>0.314285714285714</v>
      </c>
      <c r="J13" s="13">
        <v>0.230769230769231</v>
      </c>
      <c r="K13" s="13">
        <v>0.33333333333333298</v>
      </c>
      <c r="L13" s="13">
        <v>0.17204301075268799</v>
      </c>
      <c r="M13" s="13"/>
      <c r="N13" s="13">
        <v>9.34579439252336E-2</v>
      </c>
      <c r="O13" s="13">
        <v>0.29508196721311503</v>
      </c>
      <c r="P13" s="13">
        <v>0.34615384615384598</v>
      </c>
      <c r="Q13" s="13">
        <v>0.45762711864406802</v>
      </c>
      <c r="R13" s="13"/>
      <c r="S13" s="13">
        <v>0.24</v>
      </c>
      <c r="T13" s="13">
        <v>0.232558139534884</v>
      </c>
      <c r="U13" s="13">
        <v>0</v>
      </c>
      <c r="V13" s="13">
        <v>0.28070175438596501</v>
      </c>
      <c r="W13" s="13">
        <v>0.45454545454545497</v>
      </c>
      <c r="X13" s="13">
        <v>0.25</v>
      </c>
      <c r="Y13" s="13"/>
      <c r="Z13" s="13">
        <v>0.26373626373626402</v>
      </c>
      <c r="AA13" s="13">
        <v>0.22535211267605601</v>
      </c>
      <c r="AB13" s="13"/>
      <c r="AC13" s="13">
        <v>0.213592233009709</v>
      </c>
      <c r="AD13" s="13">
        <v>0.278195488721804</v>
      </c>
    </row>
    <row r="14" spans="2:30" x14ac:dyDescent="0.3">
      <c r="B14" t="s">
        <v>48</v>
      </c>
      <c r="C14" s="13">
        <v>0.110671936758893</v>
      </c>
      <c r="D14" s="13">
        <v>0.08</v>
      </c>
      <c r="E14" s="13">
        <v>0.140625</v>
      </c>
      <c r="F14" s="13"/>
      <c r="G14" s="13">
        <v>0.25</v>
      </c>
      <c r="H14" s="13">
        <v>0.08</v>
      </c>
      <c r="I14" s="13">
        <v>0.14285714285714299</v>
      </c>
      <c r="J14" s="13">
        <v>0.102564102564103</v>
      </c>
      <c r="K14" s="13">
        <v>0.157894736842105</v>
      </c>
      <c r="L14" s="13">
        <v>7.5268817204301106E-2</v>
      </c>
      <c r="M14" s="13"/>
      <c r="N14" s="13">
        <v>8.4112149532710304E-2</v>
      </c>
      <c r="O14" s="13">
        <v>0.16393442622950799</v>
      </c>
      <c r="P14" s="13">
        <v>0.15384615384615399</v>
      </c>
      <c r="Q14" s="13">
        <v>8.4745762711864403E-2</v>
      </c>
      <c r="R14" s="13"/>
      <c r="S14" s="13">
        <v>0.08</v>
      </c>
      <c r="T14" s="13">
        <v>4.6511627906976702E-2</v>
      </c>
      <c r="U14" s="13">
        <v>0.125</v>
      </c>
      <c r="V14" s="13">
        <v>0.21052631578947401</v>
      </c>
      <c r="W14" s="13">
        <v>0</v>
      </c>
      <c r="X14" s="13">
        <v>6.25E-2</v>
      </c>
      <c r="Y14" s="13"/>
      <c r="Z14" s="13">
        <v>0.120879120879121</v>
      </c>
      <c r="AA14" s="13">
        <v>8.4507042253521097E-2</v>
      </c>
      <c r="AB14" s="13"/>
      <c r="AC14" s="13">
        <v>0.16504854368932001</v>
      </c>
      <c r="AD14" s="13">
        <v>6.7669172932330796E-2</v>
      </c>
    </row>
    <row r="15" spans="2:30" x14ac:dyDescent="0.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row>
    <row r="16" spans="2:30" x14ac:dyDescent="0.3">
      <c r="B16" s="6" t="s">
        <v>54</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row>
    <row r="17" spans="2:30" x14ac:dyDescent="0.3">
      <c r="B17" s="23" t="s">
        <v>52</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row>
    <row r="18" spans="2:30" x14ac:dyDescent="0.3">
      <c r="B18" t="s">
        <v>46</v>
      </c>
      <c r="C18" s="13">
        <v>0.52964426877470405</v>
      </c>
      <c r="D18" s="13">
        <v>0.58399999999999996</v>
      </c>
      <c r="E18" s="13">
        <v>0.4765625</v>
      </c>
      <c r="F18" s="13"/>
      <c r="G18" s="13">
        <v>0</v>
      </c>
      <c r="H18" s="13">
        <v>0.48</v>
      </c>
      <c r="I18" s="13">
        <v>0.45714285714285702</v>
      </c>
      <c r="J18" s="13">
        <v>0.487179487179487</v>
      </c>
      <c r="K18" s="13">
        <v>0.40350877192982498</v>
      </c>
      <c r="L18" s="13">
        <v>0.68817204301075297</v>
      </c>
      <c r="M18" s="13"/>
      <c r="N18" s="13">
        <v>0.71962616822429903</v>
      </c>
      <c r="O18" s="13">
        <v>0.409836065573771</v>
      </c>
      <c r="P18" s="13">
        <v>0.42307692307692302</v>
      </c>
      <c r="Q18" s="13">
        <v>0.355932203389831</v>
      </c>
      <c r="R18" s="13"/>
      <c r="S18" s="13">
        <v>0.61333333333333295</v>
      </c>
      <c r="T18" s="13">
        <v>0.581395348837209</v>
      </c>
      <c r="U18" s="13">
        <v>0.75</v>
      </c>
      <c r="V18" s="13">
        <v>0.43859649122806998</v>
      </c>
      <c r="W18" s="13">
        <v>0.40909090909090901</v>
      </c>
      <c r="X18" s="13">
        <v>0.5</v>
      </c>
      <c r="Y18" s="13"/>
      <c r="Z18" s="13">
        <v>0.49450549450549502</v>
      </c>
      <c r="AA18" s="13">
        <v>0.61971830985915499</v>
      </c>
      <c r="AB18" s="13"/>
      <c r="AC18" s="13">
        <v>0.50485436893203905</v>
      </c>
      <c r="AD18" s="13">
        <v>0.57142857142857095</v>
      </c>
    </row>
    <row r="19" spans="2:30" x14ac:dyDescent="0.3">
      <c r="B19" t="s">
        <v>47</v>
      </c>
      <c r="C19" s="13">
        <v>0.24110671936758901</v>
      </c>
      <c r="D19" s="13">
        <v>0.24</v>
      </c>
      <c r="E19" s="13">
        <v>0.2421875</v>
      </c>
      <c r="F19" s="13"/>
      <c r="G19" s="13">
        <v>0.75</v>
      </c>
      <c r="H19" s="13">
        <v>0.28000000000000003</v>
      </c>
      <c r="I19" s="13">
        <v>0.17142857142857101</v>
      </c>
      <c r="J19" s="13">
        <v>0.256410256410256</v>
      </c>
      <c r="K19" s="13">
        <v>0.29824561403508798</v>
      </c>
      <c r="L19" s="13">
        <v>0.19354838709677399</v>
      </c>
      <c r="M19" s="13"/>
      <c r="N19" s="13">
        <v>0.14953271028037399</v>
      </c>
      <c r="O19" s="13">
        <v>0.29508196721311503</v>
      </c>
      <c r="P19" s="13">
        <v>0.269230769230769</v>
      </c>
      <c r="Q19" s="13">
        <v>0.338983050847458</v>
      </c>
      <c r="R19" s="13"/>
      <c r="S19" s="13">
        <v>0.17333333333333301</v>
      </c>
      <c r="T19" s="13">
        <v>0.25581395348837199</v>
      </c>
      <c r="U19" s="13">
        <v>0.125</v>
      </c>
      <c r="V19" s="13">
        <v>0.28070175438596501</v>
      </c>
      <c r="W19" s="13">
        <v>0.45454545454545497</v>
      </c>
      <c r="X19" s="13">
        <v>0.25</v>
      </c>
      <c r="Y19" s="13"/>
      <c r="Z19" s="13">
        <v>0.24725274725274701</v>
      </c>
      <c r="AA19" s="13">
        <v>0.22535211267605601</v>
      </c>
      <c r="AB19" s="13"/>
      <c r="AC19" s="13">
        <v>0.223300970873786</v>
      </c>
      <c r="AD19" s="13">
        <v>0.24060150375939801</v>
      </c>
    </row>
    <row r="20" spans="2:30" x14ac:dyDescent="0.3">
      <c r="B20" t="s">
        <v>48</v>
      </c>
      <c r="C20" s="13">
        <v>0.22924901185770799</v>
      </c>
      <c r="D20" s="13">
        <v>0.17599999999999999</v>
      </c>
      <c r="E20" s="13">
        <v>0.28125</v>
      </c>
      <c r="F20" s="13"/>
      <c r="G20" s="13">
        <v>0.25</v>
      </c>
      <c r="H20" s="13">
        <v>0.24</v>
      </c>
      <c r="I20" s="13">
        <v>0.371428571428571</v>
      </c>
      <c r="J20" s="13">
        <v>0.256410256410256</v>
      </c>
      <c r="K20" s="13">
        <v>0.29824561403508798</v>
      </c>
      <c r="L20" s="13">
        <v>0.118279569892473</v>
      </c>
      <c r="M20" s="13"/>
      <c r="N20" s="13">
        <v>0.13084112149532701</v>
      </c>
      <c r="O20" s="13">
        <v>0.29508196721311503</v>
      </c>
      <c r="P20" s="13">
        <v>0.30769230769230799</v>
      </c>
      <c r="Q20" s="13">
        <v>0.305084745762712</v>
      </c>
      <c r="R20" s="13"/>
      <c r="S20" s="13">
        <v>0.21333333333333299</v>
      </c>
      <c r="T20" s="13">
        <v>0.162790697674419</v>
      </c>
      <c r="U20" s="13">
        <v>0.125</v>
      </c>
      <c r="V20" s="13">
        <v>0.28070175438596501</v>
      </c>
      <c r="W20" s="13">
        <v>0.13636363636363599</v>
      </c>
      <c r="X20" s="13">
        <v>0.25</v>
      </c>
      <c r="Y20" s="13"/>
      <c r="Z20" s="13">
        <v>0.25824175824175799</v>
      </c>
      <c r="AA20" s="13">
        <v>0.154929577464789</v>
      </c>
      <c r="AB20" s="13"/>
      <c r="AC20" s="13">
        <v>0.27184466019417503</v>
      </c>
      <c r="AD20" s="13">
        <v>0.18796992481203001</v>
      </c>
    </row>
    <row r="21" spans="2:30" x14ac:dyDescent="0.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2:30" x14ac:dyDescent="0.3">
      <c r="B22" s="6" t="s">
        <v>55</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row>
    <row r="23" spans="2:30" x14ac:dyDescent="0.3">
      <c r="B23" s="23" t="s">
        <v>52</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2:30" x14ac:dyDescent="0.3">
      <c r="B24" t="s">
        <v>46</v>
      </c>
      <c r="C24" s="13">
        <v>0.32015810276679801</v>
      </c>
      <c r="D24" s="13">
        <v>0.376</v>
      </c>
      <c r="E24" s="13">
        <v>0.265625</v>
      </c>
      <c r="F24" s="13"/>
      <c r="G24" s="13">
        <v>0</v>
      </c>
      <c r="H24" s="13">
        <v>0.2</v>
      </c>
      <c r="I24" s="13">
        <v>0.22857142857142901</v>
      </c>
      <c r="J24" s="13">
        <v>0.256410256410256</v>
      </c>
      <c r="K24" s="13">
        <v>0.24561403508771901</v>
      </c>
      <c r="L24" s="13">
        <v>0.473118279569892</v>
      </c>
      <c r="M24" s="13"/>
      <c r="N24" s="13">
        <v>0.42990654205607498</v>
      </c>
      <c r="O24" s="13">
        <v>0.18032786885245899</v>
      </c>
      <c r="P24" s="13">
        <v>0.34615384615384598</v>
      </c>
      <c r="Q24" s="13">
        <v>0.25423728813559299</v>
      </c>
      <c r="R24" s="13"/>
      <c r="S24" s="13">
        <v>0.36</v>
      </c>
      <c r="T24" s="13">
        <v>0.32558139534883701</v>
      </c>
      <c r="U24" s="13">
        <v>0.5</v>
      </c>
      <c r="V24" s="13">
        <v>0.29824561403508798</v>
      </c>
      <c r="W24" s="13">
        <v>0.18181818181818199</v>
      </c>
      <c r="X24" s="13">
        <v>0.3125</v>
      </c>
      <c r="Y24" s="13"/>
      <c r="Z24" s="13">
        <v>0.30219780219780201</v>
      </c>
      <c r="AA24" s="13">
        <v>0.36619718309859201</v>
      </c>
      <c r="AB24" s="13"/>
      <c r="AC24" s="13">
        <v>0.35922330097087402</v>
      </c>
      <c r="AD24" s="13">
        <v>0.32330827067669199</v>
      </c>
    </row>
    <row r="25" spans="2:30" x14ac:dyDescent="0.3">
      <c r="B25" t="s">
        <v>47</v>
      </c>
      <c r="C25" s="13">
        <v>0.32015810276679801</v>
      </c>
      <c r="D25" s="13">
        <v>0.33600000000000002</v>
      </c>
      <c r="E25" s="13">
        <v>0.3046875</v>
      </c>
      <c r="F25" s="13"/>
      <c r="G25" s="13">
        <v>0.25</v>
      </c>
      <c r="H25" s="13">
        <v>0.4</v>
      </c>
      <c r="I25" s="13">
        <v>0.28571428571428598</v>
      </c>
      <c r="J25" s="13">
        <v>0.30769230769230799</v>
      </c>
      <c r="K25" s="13">
        <v>0.29824561403508798</v>
      </c>
      <c r="L25" s="13">
        <v>0.33333333333333298</v>
      </c>
      <c r="M25" s="13"/>
      <c r="N25" s="13">
        <v>0.39252336448598102</v>
      </c>
      <c r="O25" s="13">
        <v>0.39344262295082</v>
      </c>
      <c r="P25" s="13">
        <v>0.15384615384615399</v>
      </c>
      <c r="Q25" s="13">
        <v>0.186440677966102</v>
      </c>
      <c r="R25" s="13"/>
      <c r="S25" s="13">
        <v>0.34666666666666701</v>
      </c>
      <c r="T25" s="13">
        <v>0.34883720930232598</v>
      </c>
      <c r="U25" s="13">
        <v>0.33333333333333298</v>
      </c>
      <c r="V25" s="13">
        <v>0.22807017543859601</v>
      </c>
      <c r="W25" s="13">
        <v>0.45454545454545497</v>
      </c>
      <c r="X25" s="13">
        <v>0.375</v>
      </c>
      <c r="Y25" s="13"/>
      <c r="Z25" s="13">
        <v>0.30769230769230799</v>
      </c>
      <c r="AA25" s="13">
        <v>0.352112676056338</v>
      </c>
      <c r="AB25" s="13"/>
      <c r="AC25" s="13">
        <v>0.223300970873786</v>
      </c>
      <c r="AD25" s="13">
        <v>0.383458646616541</v>
      </c>
    </row>
    <row r="26" spans="2:30" x14ac:dyDescent="0.3">
      <c r="B26" t="s">
        <v>48</v>
      </c>
      <c r="C26" s="13">
        <v>0.35968379446640297</v>
      </c>
      <c r="D26" s="13">
        <v>0.28799999999999998</v>
      </c>
      <c r="E26" s="13">
        <v>0.4296875</v>
      </c>
      <c r="F26" s="13"/>
      <c r="G26" s="13">
        <v>0.75</v>
      </c>
      <c r="H26" s="13">
        <v>0.4</v>
      </c>
      <c r="I26" s="13">
        <v>0.48571428571428599</v>
      </c>
      <c r="J26" s="13">
        <v>0.43589743589743601</v>
      </c>
      <c r="K26" s="13">
        <v>0.45614035087719301</v>
      </c>
      <c r="L26" s="13">
        <v>0.19354838709677399</v>
      </c>
      <c r="M26" s="13"/>
      <c r="N26" s="13">
        <v>0.177570093457944</v>
      </c>
      <c r="O26" s="13">
        <v>0.42622950819672101</v>
      </c>
      <c r="P26" s="13">
        <v>0.5</v>
      </c>
      <c r="Q26" s="13">
        <v>0.55932203389830504</v>
      </c>
      <c r="R26" s="13"/>
      <c r="S26" s="13">
        <v>0.293333333333333</v>
      </c>
      <c r="T26" s="13">
        <v>0.32558139534883701</v>
      </c>
      <c r="U26" s="13">
        <v>0.16666666666666699</v>
      </c>
      <c r="V26" s="13">
        <v>0.47368421052631599</v>
      </c>
      <c r="W26" s="13">
        <v>0.36363636363636398</v>
      </c>
      <c r="X26" s="13">
        <v>0.3125</v>
      </c>
      <c r="Y26" s="13"/>
      <c r="Z26" s="13">
        <v>0.39010989010989</v>
      </c>
      <c r="AA26" s="13">
        <v>0.28169014084506999</v>
      </c>
      <c r="AB26" s="13"/>
      <c r="AC26" s="13">
        <v>0.41747572815534001</v>
      </c>
      <c r="AD26" s="13">
        <v>0.29323308270676701</v>
      </c>
    </row>
    <row r="27" spans="2:30" x14ac:dyDescent="0.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row>
    <row r="28" spans="2:30" x14ac:dyDescent="0.3">
      <c r="B28" s="6" t="s">
        <v>57</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row>
    <row r="29" spans="2:30" x14ac:dyDescent="0.3">
      <c r="B29" s="23" t="s">
        <v>58</v>
      </c>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row>
    <row r="30" spans="2:30" x14ac:dyDescent="0.3">
      <c r="B30" t="s">
        <v>35</v>
      </c>
      <c r="C30" s="13">
        <v>0.49333333333333301</v>
      </c>
      <c r="D30" s="13">
        <v>0.58441558441558406</v>
      </c>
      <c r="E30" s="13">
        <v>0.397260273972603</v>
      </c>
      <c r="F30" s="13"/>
      <c r="G30" s="13">
        <v>1</v>
      </c>
      <c r="H30" s="13">
        <v>0.47826086956521702</v>
      </c>
      <c r="I30" s="13">
        <v>0.43333333333333302</v>
      </c>
      <c r="J30" s="13">
        <v>0.54545454545454497</v>
      </c>
      <c r="K30" s="13">
        <v>0.5</v>
      </c>
      <c r="L30" s="13">
        <v>0.45454545454545497</v>
      </c>
      <c r="M30" s="13"/>
      <c r="N30" s="13">
        <v>0.68918918918918903</v>
      </c>
      <c r="O30" s="13">
        <v>0.43589743589743601</v>
      </c>
      <c r="P30" s="13">
        <v>0.29411764705882398</v>
      </c>
      <c r="Q30" s="13">
        <v>0.05</v>
      </c>
      <c r="R30" s="13"/>
      <c r="S30" s="13">
        <v>0.59183673469387799</v>
      </c>
      <c r="T30" s="13">
        <v>0.52</v>
      </c>
      <c r="U30" s="13">
        <v>0.54545454545454497</v>
      </c>
      <c r="V30" s="13">
        <v>0.45161290322580599</v>
      </c>
      <c r="W30" s="13">
        <v>0.4</v>
      </c>
      <c r="X30" s="13">
        <v>0.33333333333333298</v>
      </c>
      <c r="Y30" s="13"/>
      <c r="Z30" s="13">
        <v>0.44859813084112099</v>
      </c>
      <c r="AA30" s="13">
        <v>0.60465116279069797</v>
      </c>
      <c r="AB30" s="13"/>
      <c r="AC30" s="13">
        <v>0.38709677419354799</v>
      </c>
      <c r="AD30" s="13">
        <v>0.60256410256410298</v>
      </c>
    </row>
    <row r="31" spans="2:30" x14ac:dyDescent="0.3">
      <c r="B31" t="s">
        <v>36</v>
      </c>
      <c r="C31" s="13">
        <v>0.50666666666666704</v>
      </c>
      <c r="D31" s="13">
        <v>0.415584415584416</v>
      </c>
      <c r="E31" s="13">
        <v>0.602739726027397</v>
      </c>
      <c r="F31" s="13"/>
      <c r="G31" s="13">
        <v>0</v>
      </c>
      <c r="H31" s="13">
        <v>0.52173913043478304</v>
      </c>
      <c r="I31" s="13">
        <v>0.56666666666666698</v>
      </c>
      <c r="J31" s="13">
        <v>0.45454545454545497</v>
      </c>
      <c r="K31" s="13">
        <v>0.5</v>
      </c>
      <c r="L31" s="13">
        <v>0.54545454545454497</v>
      </c>
      <c r="M31" s="13"/>
      <c r="N31" s="13">
        <v>0.31081081081081102</v>
      </c>
      <c r="O31" s="13">
        <v>0.56410256410256399</v>
      </c>
      <c r="P31" s="13">
        <v>0.70588235294117696</v>
      </c>
      <c r="Q31" s="13">
        <v>0.95</v>
      </c>
      <c r="R31" s="13"/>
      <c r="S31" s="13">
        <v>0.40816326530612201</v>
      </c>
      <c r="T31" s="13">
        <v>0.48</v>
      </c>
      <c r="U31" s="13">
        <v>0.45454545454545497</v>
      </c>
      <c r="V31" s="13">
        <v>0.54838709677419395</v>
      </c>
      <c r="W31" s="13">
        <v>0.6</v>
      </c>
      <c r="X31" s="13">
        <v>0.66666666666666696</v>
      </c>
      <c r="Y31" s="13"/>
      <c r="Z31" s="13">
        <v>0.55140186915887801</v>
      </c>
      <c r="AA31" s="13">
        <v>0.39534883720930197</v>
      </c>
      <c r="AB31" s="13"/>
      <c r="AC31" s="13">
        <v>0.61290322580645196</v>
      </c>
      <c r="AD31" s="13">
        <v>0.39743589743589702</v>
      </c>
    </row>
    <row r="32" spans="2:30" x14ac:dyDescent="0.3">
      <c r="B32" t="s">
        <v>56</v>
      </c>
      <c r="C32" s="13">
        <v>0</v>
      </c>
      <c r="D32" s="13">
        <v>0</v>
      </c>
      <c r="E32" s="13">
        <v>0</v>
      </c>
      <c r="F32" s="13"/>
      <c r="G32" s="13">
        <v>0</v>
      </c>
      <c r="H32" s="13">
        <v>0</v>
      </c>
      <c r="I32" s="13">
        <v>0</v>
      </c>
      <c r="J32" s="13">
        <v>0</v>
      </c>
      <c r="K32" s="13">
        <v>0</v>
      </c>
      <c r="L32" s="13">
        <v>0</v>
      </c>
      <c r="M32" s="13"/>
      <c r="N32" s="13">
        <v>0</v>
      </c>
      <c r="O32" s="13">
        <v>0</v>
      </c>
      <c r="P32" s="13">
        <v>0</v>
      </c>
      <c r="Q32" s="13">
        <v>0</v>
      </c>
      <c r="R32" s="13"/>
      <c r="S32" s="13">
        <v>0</v>
      </c>
      <c r="T32" s="13">
        <v>0</v>
      </c>
      <c r="U32" s="13">
        <v>0</v>
      </c>
      <c r="V32" s="13">
        <v>0</v>
      </c>
      <c r="W32" s="13">
        <v>0</v>
      </c>
      <c r="X32" s="13">
        <v>0</v>
      </c>
      <c r="Y32" s="13"/>
      <c r="Z32" s="13">
        <v>0</v>
      </c>
      <c r="AA32" s="13">
        <v>0</v>
      </c>
      <c r="AB32" s="13"/>
      <c r="AC32" s="13">
        <v>0</v>
      </c>
      <c r="AD32" s="13">
        <v>0</v>
      </c>
    </row>
    <row r="33" spans="2:30" x14ac:dyDescent="0.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row>
    <row r="34" spans="2:30" x14ac:dyDescent="0.3">
      <c r="B34" s="6" t="s">
        <v>65</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2:30" x14ac:dyDescent="0.3">
      <c r="B35" s="23" t="s">
        <v>66</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2:30" x14ac:dyDescent="0.3">
      <c r="B36" t="s">
        <v>59</v>
      </c>
      <c r="C36" s="13">
        <v>3.03030303030303E-2</v>
      </c>
      <c r="D36" s="13">
        <v>3.65853658536585E-2</v>
      </c>
      <c r="E36" s="13">
        <v>2.40963855421687E-2</v>
      </c>
      <c r="F36" s="13"/>
      <c r="G36" s="13">
        <v>0</v>
      </c>
      <c r="H36" s="13">
        <v>0</v>
      </c>
      <c r="I36" s="13">
        <v>0</v>
      </c>
      <c r="J36" s="13">
        <v>0</v>
      </c>
      <c r="K36" s="13">
        <v>0.05</v>
      </c>
      <c r="L36" s="13">
        <v>4.3478260869565202E-2</v>
      </c>
      <c r="M36" s="13"/>
      <c r="N36" s="13">
        <v>4.81927710843374E-2</v>
      </c>
      <c r="O36" s="13">
        <v>0</v>
      </c>
      <c r="P36" s="13">
        <v>4.7619047619047603E-2</v>
      </c>
      <c r="Q36" s="13">
        <v>0</v>
      </c>
      <c r="R36" s="13"/>
      <c r="S36" s="13">
        <v>0.04</v>
      </c>
      <c r="T36" s="13">
        <v>0</v>
      </c>
      <c r="U36" s="13">
        <v>5.8823529411764698E-2</v>
      </c>
      <c r="V36" s="13">
        <v>0</v>
      </c>
      <c r="W36" s="13">
        <v>0.2</v>
      </c>
      <c r="X36" s="13">
        <v>0</v>
      </c>
      <c r="Y36" s="13"/>
      <c r="Z36" s="13">
        <v>2.4E-2</v>
      </c>
      <c r="AA36" s="13">
        <v>0.05</v>
      </c>
      <c r="AB36" s="13"/>
      <c r="AC36" s="13">
        <v>2.5974025974026E-2</v>
      </c>
      <c r="AD36" s="13">
        <v>3.7974683544303799E-2</v>
      </c>
    </row>
    <row r="37" spans="2:30" x14ac:dyDescent="0.3">
      <c r="B37" t="s">
        <v>60</v>
      </c>
      <c r="C37" s="13">
        <v>8.4848484848484895E-2</v>
      </c>
      <c r="D37" s="13">
        <v>7.3170731707317097E-2</v>
      </c>
      <c r="E37" s="13">
        <v>9.6385542168674704E-2</v>
      </c>
      <c r="F37" s="13"/>
      <c r="G37" s="13">
        <v>0</v>
      </c>
      <c r="H37" s="13">
        <v>0.1</v>
      </c>
      <c r="I37" s="13">
        <v>0.16666666666666699</v>
      </c>
      <c r="J37" s="13">
        <v>0.11111111111111099</v>
      </c>
      <c r="K37" s="13">
        <v>0.1</v>
      </c>
      <c r="L37" s="13">
        <v>4.3478260869565202E-2</v>
      </c>
      <c r="M37" s="13"/>
      <c r="N37" s="13">
        <v>0.108433734939759</v>
      </c>
      <c r="O37" s="13">
        <v>5.7142857142857099E-2</v>
      </c>
      <c r="P37" s="13">
        <v>0.14285714285714299</v>
      </c>
      <c r="Q37" s="13">
        <v>0</v>
      </c>
      <c r="R37" s="13"/>
      <c r="S37" s="13">
        <v>0.12</v>
      </c>
      <c r="T37" s="13">
        <v>6.25E-2</v>
      </c>
      <c r="U37" s="13">
        <v>5.8823529411764698E-2</v>
      </c>
      <c r="V37" s="13">
        <v>0.11111111111111099</v>
      </c>
      <c r="W37" s="13">
        <v>0</v>
      </c>
      <c r="X37" s="13">
        <v>8.3333333333333301E-2</v>
      </c>
      <c r="Y37" s="13"/>
      <c r="Z37" s="13">
        <v>8.7999999999999995E-2</v>
      </c>
      <c r="AA37" s="13">
        <v>7.4999999999999997E-2</v>
      </c>
      <c r="AB37" s="13"/>
      <c r="AC37" s="13">
        <v>7.7922077922077906E-2</v>
      </c>
      <c r="AD37" s="13">
        <v>0.10126582278481</v>
      </c>
    </row>
    <row r="38" spans="2:30" x14ac:dyDescent="0.3">
      <c r="B38" t="s">
        <v>61</v>
      </c>
      <c r="C38" s="13">
        <v>0.133333333333333</v>
      </c>
      <c r="D38" s="13">
        <v>0.109756097560976</v>
      </c>
      <c r="E38" s="13">
        <v>0.156626506024096</v>
      </c>
      <c r="F38" s="13"/>
      <c r="G38" s="13">
        <v>1</v>
      </c>
      <c r="H38" s="13">
        <v>0.6</v>
      </c>
      <c r="I38" s="13">
        <v>0.38888888888888901</v>
      </c>
      <c r="J38" s="13">
        <v>0.11111111111111099</v>
      </c>
      <c r="K38" s="13">
        <v>0.1</v>
      </c>
      <c r="L38" s="13">
        <v>1.4492753623188401E-2</v>
      </c>
      <c r="M38" s="13"/>
      <c r="N38" s="13">
        <v>0.132530120481928</v>
      </c>
      <c r="O38" s="13">
        <v>0.14285714285714299</v>
      </c>
      <c r="P38" s="13">
        <v>9.5238095238095205E-2</v>
      </c>
      <c r="Q38" s="13">
        <v>0.15384615384615399</v>
      </c>
      <c r="R38" s="13"/>
      <c r="S38" s="13">
        <v>0.14000000000000001</v>
      </c>
      <c r="T38" s="13">
        <v>0.25</v>
      </c>
      <c r="U38" s="13">
        <v>0.11764705882352899</v>
      </c>
      <c r="V38" s="13">
        <v>2.7777777777777801E-2</v>
      </c>
      <c r="W38" s="13">
        <v>0.2</v>
      </c>
      <c r="X38" s="13">
        <v>0.16666666666666699</v>
      </c>
      <c r="Y38" s="13"/>
      <c r="Z38" s="13">
        <v>0.152</v>
      </c>
      <c r="AA38" s="13">
        <v>7.4999999999999997E-2</v>
      </c>
      <c r="AB38" s="13"/>
      <c r="AC38" s="13">
        <v>7.7922077922077906E-2</v>
      </c>
      <c r="AD38" s="13">
        <v>0.164556962025316</v>
      </c>
    </row>
    <row r="39" spans="2:30" x14ac:dyDescent="0.3">
      <c r="B39" t="s">
        <v>62</v>
      </c>
      <c r="C39" s="13">
        <v>8.4848484848484895E-2</v>
      </c>
      <c r="D39" s="13">
        <v>0.12195121951219499</v>
      </c>
      <c r="E39" s="13">
        <v>4.81927710843374E-2</v>
      </c>
      <c r="F39" s="13"/>
      <c r="G39" s="13">
        <v>0</v>
      </c>
      <c r="H39" s="13">
        <v>0</v>
      </c>
      <c r="I39" s="13">
        <v>0.22222222222222199</v>
      </c>
      <c r="J39" s="13">
        <v>7.4074074074074098E-2</v>
      </c>
      <c r="K39" s="13">
        <v>7.4999999999999997E-2</v>
      </c>
      <c r="L39" s="13">
        <v>7.2463768115942004E-2</v>
      </c>
      <c r="M39" s="13"/>
      <c r="N39" s="13">
        <v>0.108433734939759</v>
      </c>
      <c r="O39" s="13">
        <v>5.7142857142857099E-2</v>
      </c>
      <c r="P39" s="13">
        <v>4.7619047619047603E-2</v>
      </c>
      <c r="Q39" s="13">
        <v>7.69230769230769E-2</v>
      </c>
      <c r="R39" s="13"/>
      <c r="S39" s="13">
        <v>0.14000000000000001</v>
      </c>
      <c r="T39" s="13">
        <v>6.25E-2</v>
      </c>
      <c r="U39" s="13">
        <v>5.8823529411764698E-2</v>
      </c>
      <c r="V39" s="13">
        <v>2.7777777777777801E-2</v>
      </c>
      <c r="W39" s="13">
        <v>0.1</v>
      </c>
      <c r="X39" s="13">
        <v>8.3333333333333301E-2</v>
      </c>
      <c r="Y39" s="13"/>
      <c r="Z39" s="13">
        <v>6.4000000000000001E-2</v>
      </c>
      <c r="AA39" s="13">
        <v>0.15</v>
      </c>
      <c r="AB39" s="13"/>
      <c r="AC39" s="13">
        <v>6.4935064935064901E-2</v>
      </c>
      <c r="AD39" s="13">
        <v>0.113924050632911</v>
      </c>
    </row>
    <row r="40" spans="2:30" x14ac:dyDescent="0.3">
      <c r="B40" t="s">
        <v>63</v>
      </c>
      <c r="C40" s="13">
        <v>4.8484848484848499E-2</v>
      </c>
      <c r="D40" s="13">
        <v>3.65853658536585E-2</v>
      </c>
      <c r="E40" s="13">
        <v>6.02409638554217E-2</v>
      </c>
      <c r="F40" s="13"/>
      <c r="G40" s="13">
        <v>0</v>
      </c>
      <c r="H40" s="13">
        <v>0</v>
      </c>
      <c r="I40" s="13">
        <v>5.5555555555555601E-2</v>
      </c>
      <c r="J40" s="13">
        <v>3.7037037037037E-2</v>
      </c>
      <c r="K40" s="13">
        <v>0.05</v>
      </c>
      <c r="L40" s="13">
        <v>5.7971014492753603E-2</v>
      </c>
      <c r="M40" s="13"/>
      <c r="N40" s="13">
        <v>6.02409638554217E-2</v>
      </c>
      <c r="O40" s="13">
        <v>0</v>
      </c>
      <c r="P40" s="13">
        <v>9.5238095238095205E-2</v>
      </c>
      <c r="Q40" s="13">
        <v>3.8461538461538498E-2</v>
      </c>
      <c r="R40" s="13"/>
      <c r="S40" s="13">
        <v>0.04</v>
      </c>
      <c r="T40" s="13">
        <v>9.375E-2</v>
      </c>
      <c r="U40" s="13">
        <v>5.8823529411764698E-2</v>
      </c>
      <c r="V40" s="13">
        <v>2.7777777777777801E-2</v>
      </c>
      <c r="W40" s="13">
        <v>0.1</v>
      </c>
      <c r="X40" s="13">
        <v>0</v>
      </c>
      <c r="Y40" s="13"/>
      <c r="Z40" s="13">
        <v>0.04</v>
      </c>
      <c r="AA40" s="13">
        <v>7.4999999999999997E-2</v>
      </c>
      <c r="AB40" s="13"/>
      <c r="AC40" s="13">
        <v>9.0909090909090898E-2</v>
      </c>
      <c r="AD40" s="13">
        <v>1.26582278481013E-2</v>
      </c>
    </row>
    <row r="41" spans="2:30" x14ac:dyDescent="0.3">
      <c r="B41" t="s">
        <v>64</v>
      </c>
      <c r="C41" s="13">
        <v>0.31515151515151502</v>
      </c>
      <c r="D41" s="13">
        <v>0.31707317073170699</v>
      </c>
      <c r="E41" s="13">
        <v>0.313253012048193</v>
      </c>
      <c r="F41" s="13"/>
      <c r="G41" s="13">
        <v>0</v>
      </c>
      <c r="H41" s="13">
        <v>0.3</v>
      </c>
      <c r="I41" s="13">
        <v>5.5555555555555601E-2</v>
      </c>
      <c r="J41" s="13">
        <v>0.296296296296296</v>
      </c>
      <c r="K41" s="13">
        <v>0.32500000000000001</v>
      </c>
      <c r="L41" s="13">
        <v>0.39130434782608697</v>
      </c>
      <c r="M41" s="13"/>
      <c r="N41" s="13">
        <v>0.28915662650602397</v>
      </c>
      <c r="O41" s="13">
        <v>0.371428571428571</v>
      </c>
      <c r="P41" s="13">
        <v>0.238095238095238</v>
      </c>
      <c r="Q41" s="13">
        <v>0.38461538461538503</v>
      </c>
      <c r="R41" s="13"/>
      <c r="S41" s="13">
        <v>0.32</v>
      </c>
      <c r="T41" s="13">
        <v>0.25</v>
      </c>
      <c r="U41" s="13">
        <v>0.17647058823529399</v>
      </c>
      <c r="V41" s="13">
        <v>0.36111111111111099</v>
      </c>
      <c r="W41" s="13">
        <v>0.4</v>
      </c>
      <c r="X41" s="13">
        <v>0.25</v>
      </c>
      <c r="Y41" s="13"/>
      <c r="Z41" s="13">
        <v>0.30399999999999999</v>
      </c>
      <c r="AA41" s="13">
        <v>0.35</v>
      </c>
      <c r="AB41" s="13"/>
      <c r="AC41" s="13">
        <v>0.29870129870129902</v>
      </c>
      <c r="AD41" s="13">
        <v>0.341772151898734</v>
      </c>
    </row>
    <row r="42" spans="2:30" x14ac:dyDescent="0.3">
      <c r="B42" t="s">
        <v>56</v>
      </c>
      <c r="C42" s="13">
        <v>0.29696969696969699</v>
      </c>
      <c r="D42" s="13">
        <v>0.30487804878048802</v>
      </c>
      <c r="E42" s="13">
        <v>0.28915662650602397</v>
      </c>
      <c r="F42" s="13"/>
      <c r="G42" s="13">
        <v>0</v>
      </c>
      <c r="H42" s="13">
        <v>0</v>
      </c>
      <c r="I42" s="13">
        <v>0.11111111111111099</v>
      </c>
      <c r="J42" s="13">
        <v>0.37037037037037002</v>
      </c>
      <c r="K42" s="13">
        <v>0.3</v>
      </c>
      <c r="L42" s="13">
        <v>0.36231884057970998</v>
      </c>
      <c r="M42" s="13"/>
      <c r="N42" s="13">
        <v>0.240963855421687</v>
      </c>
      <c r="O42" s="13">
        <v>0.371428571428571</v>
      </c>
      <c r="P42" s="13">
        <v>0.33333333333333298</v>
      </c>
      <c r="Q42" s="13">
        <v>0.34615384615384598</v>
      </c>
      <c r="R42" s="13"/>
      <c r="S42" s="13">
        <v>0.2</v>
      </c>
      <c r="T42" s="13">
        <v>0.25</v>
      </c>
      <c r="U42" s="13">
        <v>0.47058823529411797</v>
      </c>
      <c r="V42" s="13">
        <v>0.44444444444444398</v>
      </c>
      <c r="W42" s="13">
        <v>0</v>
      </c>
      <c r="X42" s="13">
        <v>0.41666666666666702</v>
      </c>
      <c r="Y42" s="13"/>
      <c r="Z42" s="13">
        <v>0.32</v>
      </c>
      <c r="AA42" s="13">
        <v>0.22500000000000001</v>
      </c>
      <c r="AB42" s="13"/>
      <c r="AC42" s="13">
        <v>0.35064935064935099</v>
      </c>
      <c r="AD42" s="13">
        <v>0.227848101265823</v>
      </c>
    </row>
    <row r="43" spans="2:30" x14ac:dyDescent="0.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row>
    <row r="44" spans="2:30" x14ac:dyDescent="0.3">
      <c r="B44" s="6" t="s">
        <v>71</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row>
    <row r="45" spans="2:30" x14ac:dyDescent="0.3">
      <c r="B45" s="23" t="s">
        <v>581</v>
      </c>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row>
    <row r="46" spans="2:30" x14ac:dyDescent="0.3">
      <c r="B46" t="s">
        <v>67</v>
      </c>
      <c r="C46" s="13">
        <v>0</v>
      </c>
      <c r="D46" s="13">
        <v>0</v>
      </c>
      <c r="E46" s="13">
        <v>0</v>
      </c>
      <c r="F46" s="13"/>
      <c r="G46" s="13">
        <v>0</v>
      </c>
      <c r="H46" s="13">
        <v>0</v>
      </c>
      <c r="I46" s="13">
        <v>0</v>
      </c>
      <c r="J46" s="13">
        <v>0</v>
      </c>
      <c r="K46" s="13">
        <v>0</v>
      </c>
      <c r="L46" s="13">
        <v>0</v>
      </c>
      <c r="M46" s="13"/>
      <c r="N46" s="13">
        <v>0</v>
      </c>
      <c r="O46" s="13">
        <v>0</v>
      </c>
      <c r="P46" s="13">
        <v>0</v>
      </c>
      <c r="Q46" s="13">
        <v>0</v>
      </c>
      <c r="R46" s="13"/>
      <c r="S46" s="13">
        <v>0</v>
      </c>
      <c r="T46" s="13">
        <v>0</v>
      </c>
      <c r="U46" s="13">
        <v>0</v>
      </c>
      <c r="V46" s="13">
        <v>0</v>
      </c>
      <c r="W46" s="13">
        <v>0</v>
      </c>
      <c r="X46" s="13">
        <v>0</v>
      </c>
      <c r="Y46" s="13"/>
      <c r="Z46" s="13">
        <v>0</v>
      </c>
      <c r="AA46" s="13">
        <v>0</v>
      </c>
      <c r="AB46" s="13"/>
      <c r="AC46" s="13">
        <v>0</v>
      </c>
      <c r="AD46" s="13">
        <v>0</v>
      </c>
    </row>
    <row r="47" spans="2:30" x14ac:dyDescent="0.3">
      <c r="B47" t="s">
        <v>68</v>
      </c>
      <c r="C47" s="13">
        <v>0.26136363636363602</v>
      </c>
      <c r="D47" s="13">
        <v>0.25581395348837199</v>
      </c>
      <c r="E47" s="13">
        <v>0.266666666666667</v>
      </c>
      <c r="F47" s="13"/>
      <c r="G47" s="13">
        <v>0.66666666666666696</v>
      </c>
      <c r="H47" s="13">
        <v>0.53333333333333299</v>
      </c>
      <c r="I47" s="13">
        <v>0.41176470588235298</v>
      </c>
      <c r="J47" s="13">
        <v>0.33333333333333298</v>
      </c>
      <c r="K47" s="13">
        <v>5.8823529411764698E-2</v>
      </c>
      <c r="L47" s="13">
        <v>4.1666666666666699E-2</v>
      </c>
      <c r="M47" s="13"/>
      <c r="N47" s="13">
        <v>0.29166666666666702</v>
      </c>
      <c r="O47" s="13">
        <v>0.30769230769230799</v>
      </c>
      <c r="P47" s="13">
        <v>0.4</v>
      </c>
      <c r="Q47" s="13">
        <v>0.18181818181818199</v>
      </c>
      <c r="R47" s="13"/>
      <c r="S47" s="13">
        <v>0.28000000000000003</v>
      </c>
      <c r="T47" s="13">
        <v>0.45454545454545497</v>
      </c>
      <c r="U47" s="13">
        <v>0.28571428571428598</v>
      </c>
      <c r="V47" s="13">
        <v>0.14285714285714299</v>
      </c>
      <c r="W47" s="13">
        <v>0.33333333333333298</v>
      </c>
      <c r="X47" s="13">
        <v>0</v>
      </c>
      <c r="Y47" s="13"/>
      <c r="Z47" s="13">
        <v>0.28070175438596501</v>
      </c>
      <c r="AA47" s="13">
        <v>0.225806451612903</v>
      </c>
      <c r="AB47" s="13"/>
      <c r="AC47" s="13">
        <v>0.269230769230769</v>
      </c>
      <c r="AD47" s="13">
        <v>0.240740740740741</v>
      </c>
    </row>
    <row r="48" spans="2:30" x14ac:dyDescent="0.3">
      <c r="B48" t="s">
        <v>69</v>
      </c>
      <c r="C48" s="13">
        <v>0.11363636363636399</v>
      </c>
      <c r="D48" s="13">
        <v>0.116279069767442</v>
      </c>
      <c r="E48" s="13">
        <v>0.11111111111111099</v>
      </c>
      <c r="F48" s="13"/>
      <c r="G48" s="13">
        <v>0.33333333333333298</v>
      </c>
      <c r="H48" s="13">
        <v>0.2</v>
      </c>
      <c r="I48" s="13">
        <v>0.11764705882352899</v>
      </c>
      <c r="J48" s="13">
        <v>0.33333333333333298</v>
      </c>
      <c r="K48" s="13">
        <v>0</v>
      </c>
      <c r="L48" s="13">
        <v>0</v>
      </c>
      <c r="M48" s="13"/>
      <c r="N48" s="13">
        <v>0.20833333333333301</v>
      </c>
      <c r="O48" s="13">
        <v>0.19230769230769201</v>
      </c>
      <c r="P48" s="13">
        <v>0</v>
      </c>
      <c r="Q48" s="13">
        <v>0</v>
      </c>
      <c r="R48" s="13"/>
      <c r="S48" s="13">
        <v>0.16</v>
      </c>
      <c r="T48" s="13">
        <v>9.0909090909090898E-2</v>
      </c>
      <c r="U48" s="13">
        <v>0.28571428571428598</v>
      </c>
      <c r="V48" s="13">
        <v>9.5238095238095205E-2</v>
      </c>
      <c r="W48" s="13">
        <v>0</v>
      </c>
      <c r="X48" s="13">
        <v>0</v>
      </c>
      <c r="Y48" s="13"/>
      <c r="Z48" s="13">
        <v>7.0175438596491196E-2</v>
      </c>
      <c r="AA48" s="13">
        <v>0.19354838709677399</v>
      </c>
      <c r="AB48" s="13"/>
      <c r="AC48" s="13">
        <v>0.115384615384615</v>
      </c>
      <c r="AD48" s="13">
        <v>0.12962962962963001</v>
      </c>
    </row>
    <row r="49" spans="2:30" x14ac:dyDescent="0.3">
      <c r="B49" t="s">
        <v>70</v>
      </c>
      <c r="C49" s="13">
        <v>0.57954545454545503</v>
      </c>
      <c r="D49" s="13">
        <v>0.55813953488372103</v>
      </c>
      <c r="E49" s="13">
        <v>0.6</v>
      </c>
      <c r="F49" s="13"/>
      <c r="G49" s="13">
        <v>0</v>
      </c>
      <c r="H49" s="13">
        <v>0.266666666666667</v>
      </c>
      <c r="I49" s="13">
        <v>0.41176470588235298</v>
      </c>
      <c r="J49" s="13">
        <v>0.33333333333333298</v>
      </c>
      <c r="K49" s="13">
        <v>0.82352941176470595</v>
      </c>
      <c r="L49" s="13">
        <v>0.91666666666666696</v>
      </c>
      <c r="M49" s="13"/>
      <c r="N49" s="13">
        <v>0.5</v>
      </c>
      <c r="O49" s="13">
        <v>0.5</v>
      </c>
      <c r="P49" s="13">
        <v>0.6</v>
      </c>
      <c r="Q49" s="13">
        <v>0.69696969696969702</v>
      </c>
      <c r="R49" s="13"/>
      <c r="S49" s="13">
        <v>0.56000000000000005</v>
      </c>
      <c r="T49" s="13">
        <v>0.36363636363636398</v>
      </c>
      <c r="U49" s="13">
        <v>0.42857142857142899</v>
      </c>
      <c r="V49" s="13">
        <v>0.71428571428571397</v>
      </c>
      <c r="W49" s="13">
        <v>0.66666666666666696</v>
      </c>
      <c r="X49" s="13">
        <v>0.75</v>
      </c>
      <c r="Y49" s="13"/>
      <c r="Z49" s="13">
        <v>0.63157894736842102</v>
      </c>
      <c r="AA49" s="13">
        <v>0.483870967741935</v>
      </c>
      <c r="AB49" s="13"/>
      <c r="AC49" s="13">
        <v>0.61538461538461497</v>
      </c>
      <c r="AD49" s="13">
        <v>0.55555555555555602</v>
      </c>
    </row>
    <row r="50" spans="2:30" x14ac:dyDescent="0.3">
      <c r="B50" t="s">
        <v>56</v>
      </c>
      <c r="C50" s="13">
        <v>4.5454545454545497E-2</v>
      </c>
      <c r="D50" s="13">
        <v>6.9767441860465101E-2</v>
      </c>
      <c r="E50" s="13">
        <v>2.2222222222222199E-2</v>
      </c>
      <c r="F50" s="13"/>
      <c r="G50" s="13">
        <v>0</v>
      </c>
      <c r="H50" s="13">
        <v>0</v>
      </c>
      <c r="I50" s="13">
        <v>5.8823529411764698E-2</v>
      </c>
      <c r="J50" s="13">
        <v>0</v>
      </c>
      <c r="K50" s="13">
        <v>0.11764705882352899</v>
      </c>
      <c r="L50" s="13">
        <v>4.1666666666666699E-2</v>
      </c>
      <c r="M50" s="13"/>
      <c r="N50" s="13">
        <v>0</v>
      </c>
      <c r="O50" s="13">
        <v>0</v>
      </c>
      <c r="P50" s="13">
        <v>0</v>
      </c>
      <c r="Q50" s="13">
        <v>0.12121212121212099</v>
      </c>
      <c r="R50" s="13"/>
      <c r="S50" s="13">
        <v>0</v>
      </c>
      <c r="T50" s="13">
        <v>9.0909090909090898E-2</v>
      </c>
      <c r="U50" s="13">
        <v>0</v>
      </c>
      <c r="V50" s="13">
        <v>4.7619047619047603E-2</v>
      </c>
      <c r="W50" s="13">
        <v>0</v>
      </c>
      <c r="X50" s="13">
        <v>0.25</v>
      </c>
      <c r="Y50" s="13"/>
      <c r="Z50" s="13">
        <v>1.7543859649122799E-2</v>
      </c>
      <c r="AA50" s="13">
        <v>9.6774193548387094E-2</v>
      </c>
      <c r="AB50" s="13"/>
      <c r="AC50" s="13">
        <v>0</v>
      </c>
      <c r="AD50" s="13">
        <v>7.4074074074074098E-2</v>
      </c>
    </row>
    <row r="51" spans="2:30" x14ac:dyDescent="0.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2:30" x14ac:dyDescent="0.3">
      <c r="B52" s="6" t="s">
        <v>87</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spans="2:30" x14ac:dyDescent="0.3">
      <c r="B53" s="23" t="s">
        <v>52</v>
      </c>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spans="2:30" x14ac:dyDescent="0.3">
      <c r="B54" t="s">
        <v>72</v>
      </c>
      <c r="C54" s="13">
        <v>0.54940711462450598</v>
      </c>
      <c r="D54" s="13">
        <v>0.48</v>
      </c>
      <c r="E54" s="13">
        <v>0.6171875</v>
      </c>
      <c r="F54" s="13"/>
      <c r="G54" s="13">
        <v>0.75</v>
      </c>
      <c r="H54" s="13">
        <v>0.68</v>
      </c>
      <c r="I54" s="13">
        <v>0.68571428571428605</v>
      </c>
      <c r="J54" s="13">
        <v>0.61538461538461497</v>
      </c>
      <c r="K54" s="13">
        <v>0.59649122807017496</v>
      </c>
      <c r="L54" s="13">
        <v>0.39784946236559099</v>
      </c>
      <c r="M54" s="13"/>
      <c r="N54" s="13">
        <v>0.45794392523364502</v>
      </c>
      <c r="O54" s="13">
        <v>0.67213114754098402</v>
      </c>
      <c r="P54" s="13">
        <v>0.65384615384615397</v>
      </c>
      <c r="Q54" s="13">
        <v>0.54237288135593198</v>
      </c>
      <c r="R54" s="13"/>
      <c r="S54" s="13">
        <v>0.586666666666667</v>
      </c>
      <c r="T54" s="13">
        <v>0.44186046511627902</v>
      </c>
      <c r="U54" s="13">
        <v>0.54166666666666696</v>
      </c>
      <c r="V54" s="13">
        <v>0.63157894736842102</v>
      </c>
      <c r="W54" s="13">
        <v>0.54545454545454497</v>
      </c>
      <c r="X54" s="13">
        <v>0.25</v>
      </c>
      <c r="Y54" s="13"/>
      <c r="Z54" s="13">
        <v>0.54945054945054905</v>
      </c>
      <c r="AA54" s="13">
        <v>0.54929577464788704</v>
      </c>
      <c r="AB54" s="13"/>
      <c r="AC54" s="13">
        <v>0.58252427184466005</v>
      </c>
      <c r="AD54" s="13">
        <v>0.52631578947368396</v>
      </c>
    </row>
    <row r="55" spans="2:30" x14ac:dyDescent="0.3">
      <c r="B55" t="s">
        <v>73</v>
      </c>
      <c r="C55" s="13">
        <v>0.52173913043478304</v>
      </c>
      <c r="D55" s="13">
        <v>0.48</v>
      </c>
      <c r="E55" s="13">
        <v>0.5625</v>
      </c>
      <c r="F55" s="13"/>
      <c r="G55" s="13">
        <v>0.5</v>
      </c>
      <c r="H55" s="13">
        <v>0.64</v>
      </c>
      <c r="I55" s="13">
        <v>0.48571428571428599</v>
      </c>
      <c r="J55" s="13">
        <v>0.43589743589743601</v>
      </c>
      <c r="K55" s="13">
        <v>0.43859649122806998</v>
      </c>
      <c r="L55" s="13">
        <v>0.59139784946236595</v>
      </c>
      <c r="M55" s="13"/>
      <c r="N55" s="13">
        <v>0.50467289719626196</v>
      </c>
      <c r="O55" s="13">
        <v>0.47540983606557402</v>
      </c>
      <c r="P55" s="13">
        <v>0.53846153846153799</v>
      </c>
      <c r="Q55" s="13">
        <v>0.59322033898305104</v>
      </c>
      <c r="R55" s="13"/>
      <c r="S55" s="13">
        <v>0.54666666666666697</v>
      </c>
      <c r="T55" s="13">
        <v>0.51162790697674398</v>
      </c>
      <c r="U55" s="13">
        <v>0.58333333333333304</v>
      </c>
      <c r="V55" s="13">
        <v>0.33333333333333298</v>
      </c>
      <c r="W55" s="13">
        <v>0.68181818181818199</v>
      </c>
      <c r="X55" s="13">
        <v>0.8125</v>
      </c>
      <c r="Y55" s="13"/>
      <c r="Z55" s="13">
        <v>0.51648351648351698</v>
      </c>
      <c r="AA55" s="13">
        <v>0.53521126760563398</v>
      </c>
      <c r="AB55" s="13"/>
      <c r="AC55" s="13">
        <v>0.52427184466019405</v>
      </c>
      <c r="AD55" s="13">
        <v>0.511278195488722</v>
      </c>
    </row>
    <row r="56" spans="2:30" x14ac:dyDescent="0.3">
      <c r="B56" t="s">
        <v>74</v>
      </c>
      <c r="C56" s="13">
        <v>0.41501976284585002</v>
      </c>
      <c r="D56" s="13">
        <v>0.46400000000000002</v>
      </c>
      <c r="E56" s="13">
        <v>0.3671875</v>
      </c>
      <c r="F56" s="13"/>
      <c r="G56" s="13">
        <v>0.5</v>
      </c>
      <c r="H56" s="13">
        <v>0.44</v>
      </c>
      <c r="I56" s="13">
        <v>0.42857142857142899</v>
      </c>
      <c r="J56" s="13">
        <v>0.43589743589743601</v>
      </c>
      <c r="K56" s="13">
        <v>0.43859649122806998</v>
      </c>
      <c r="L56" s="13">
        <v>0.37634408602150499</v>
      </c>
      <c r="M56" s="13"/>
      <c r="N56" s="13">
        <v>0.51401869158878499</v>
      </c>
      <c r="O56" s="13">
        <v>0.36065573770491799</v>
      </c>
      <c r="P56" s="13">
        <v>0.5</v>
      </c>
      <c r="Q56" s="13">
        <v>0.25423728813559299</v>
      </c>
      <c r="R56" s="13"/>
      <c r="S56" s="13">
        <v>0.45333333333333298</v>
      </c>
      <c r="T56" s="13">
        <v>0.53488372093023295</v>
      </c>
      <c r="U56" s="13">
        <v>0.29166666666666702</v>
      </c>
      <c r="V56" s="13">
        <v>0.35087719298245601</v>
      </c>
      <c r="W56" s="13">
        <v>0.36363636363636398</v>
      </c>
      <c r="X56" s="13">
        <v>0.4375</v>
      </c>
      <c r="Y56" s="13"/>
      <c r="Z56" s="13">
        <v>0.42307692307692302</v>
      </c>
      <c r="AA56" s="13">
        <v>0.39436619718309901</v>
      </c>
      <c r="AB56" s="13"/>
      <c r="AC56" s="13">
        <v>0.40776699029126201</v>
      </c>
      <c r="AD56" s="13">
        <v>0.45864661654135302</v>
      </c>
    </row>
    <row r="57" spans="2:30" x14ac:dyDescent="0.3">
      <c r="B57" t="s">
        <v>75</v>
      </c>
      <c r="C57" s="13">
        <v>0.35573122529644302</v>
      </c>
      <c r="D57" s="13">
        <v>0.38400000000000001</v>
      </c>
      <c r="E57" s="13">
        <v>0.328125</v>
      </c>
      <c r="F57" s="13"/>
      <c r="G57" s="13">
        <v>0.25</v>
      </c>
      <c r="H57" s="13">
        <v>0.12</v>
      </c>
      <c r="I57" s="13">
        <v>0.4</v>
      </c>
      <c r="J57" s="13">
        <v>0.41025641025641002</v>
      </c>
      <c r="K57" s="13">
        <v>0.36842105263157898</v>
      </c>
      <c r="L57" s="13">
        <v>0.37634408602150499</v>
      </c>
      <c r="M57" s="13"/>
      <c r="N57" s="13">
        <v>0.242990654205607</v>
      </c>
      <c r="O57" s="13">
        <v>0.44262295081967201</v>
      </c>
      <c r="P57" s="13">
        <v>0.38461538461538503</v>
      </c>
      <c r="Q57" s="13">
        <v>0.45762711864406802</v>
      </c>
      <c r="R57" s="13"/>
      <c r="S57" s="13">
        <v>0.10666666666666701</v>
      </c>
      <c r="T57" s="13">
        <v>0.418604651162791</v>
      </c>
      <c r="U57" s="13">
        <v>0.20833333333333301</v>
      </c>
      <c r="V57" s="13">
        <v>0.84210526315789502</v>
      </c>
      <c r="W57" s="13">
        <v>9.0909090909090898E-2</v>
      </c>
      <c r="X57" s="13">
        <v>0.25</v>
      </c>
      <c r="Y57" s="13"/>
      <c r="Z57" s="13">
        <v>0.379120879120879</v>
      </c>
      <c r="AA57" s="13">
        <v>0.29577464788732399</v>
      </c>
      <c r="AB57" s="13"/>
      <c r="AC57" s="13">
        <v>0.40776699029126201</v>
      </c>
      <c r="AD57" s="13">
        <v>0.31578947368421101</v>
      </c>
    </row>
    <row r="58" spans="2:30" x14ac:dyDescent="0.3">
      <c r="B58" t="s">
        <v>76</v>
      </c>
      <c r="C58" s="13">
        <v>0.201581027667984</v>
      </c>
      <c r="D58" s="13">
        <v>0.2</v>
      </c>
      <c r="E58" s="13">
        <v>0.203125</v>
      </c>
      <c r="F58" s="13"/>
      <c r="G58" s="13">
        <v>0.25</v>
      </c>
      <c r="H58" s="13">
        <v>0.2</v>
      </c>
      <c r="I58" s="13">
        <v>0.17142857142857101</v>
      </c>
      <c r="J58" s="13">
        <v>0.15384615384615399</v>
      </c>
      <c r="K58" s="13">
        <v>0.12280701754386</v>
      </c>
      <c r="L58" s="13">
        <v>0.27956989247311798</v>
      </c>
      <c r="M58" s="13"/>
      <c r="N58" s="13">
        <v>0.233644859813084</v>
      </c>
      <c r="O58" s="13">
        <v>0.26229508196721302</v>
      </c>
      <c r="P58" s="13">
        <v>0.115384615384615</v>
      </c>
      <c r="Q58" s="13">
        <v>0.11864406779661001</v>
      </c>
      <c r="R58" s="13"/>
      <c r="S58" s="13">
        <v>0.33333333333333298</v>
      </c>
      <c r="T58" s="13">
        <v>0</v>
      </c>
      <c r="U58" s="13">
        <v>0.33333333333333298</v>
      </c>
      <c r="V58" s="13">
        <v>7.0175438596491196E-2</v>
      </c>
      <c r="W58" s="13">
        <v>0.45454545454545497</v>
      </c>
      <c r="X58" s="13">
        <v>0.1875</v>
      </c>
      <c r="Y58" s="13"/>
      <c r="Z58" s="13">
        <v>0.175824175824176</v>
      </c>
      <c r="AA58" s="13">
        <v>0.26760563380281699</v>
      </c>
      <c r="AB58" s="13"/>
      <c r="AC58" s="13">
        <v>0.20388349514563101</v>
      </c>
      <c r="AD58" s="13">
        <v>0.19548872180451099</v>
      </c>
    </row>
    <row r="59" spans="2:30" x14ac:dyDescent="0.3">
      <c r="B59" t="s">
        <v>77</v>
      </c>
      <c r="C59" s="13">
        <v>0.16205533596837901</v>
      </c>
      <c r="D59" s="13">
        <v>0.23200000000000001</v>
      </c>
      <c r="E59" s="13">
        <v>9.375E-2</v>
      </c>
      <c r="F59" s="13"/>
      <c r="G59" s="13">
        <v>0.25</v>
      </c>
      <c r="H59" s="13">
        <v>0.16</v>
      </c>
      <c r="I59" s="13">
        <v>0.114285714285714</v>
      </c>
      <c r="J59" s="13">
        <v>0.128205128205128</v>
      </c>
      <c r="K59" s="13">
        <v>0.21052631578947401</v>
      </c>
      <c r="L59" s="13">
        <v>0.16129032258064499</v>
      </c>
      <c r="M59" s="13"/>
      <c r="N59" s="13">
        <v>0.20560747663551401</v>
      </c>
      <c r="O59" s="13">
        <v>0.114754098360656</v>
      </c>
      <c r="P59" s="13">
        <v>0.115384615384615</v>
      </c>
      <c r="Q59" s="13">
        <v>0.152542372881356</v>
      </c>
      <c r="R59" s="13"/>
      <c r="S59" s="13">
        <v>0.21333333333333299</v>
      </c>
      <c r="T59" s="13">
        <v>6.9767441860465101E-2</v>
      </c>
      <c r="U59" s="13">
        <v>0.29166666666666702</v>
      </c>
      <c r="V59" s="13">
        <v>1.7543859649122799E-2</v>
      </c>
      <c r="W59" s="13">
        <v>0.36363636363636398</v>
      </c>
      <c r="X59" s="13">
        <v>0.1875</v>
      </c>
      <c r="Y59" s="13"/>
      <c r="Z59" s="13">
        <v>0.164835164835165</v>
      </c>
      <c r="AA59" s="13">
        <v>0.154929577464789</v>
      </c>
      <c r="AB59" s="13"/>
      <c r="AC59" s="13">
        <v>0.14563106796116501</v>
      </c>
      <c r="AD59" s="13">
        <v>0.157894736842105</v>
      </c>
    </row>
    <row r="60" spans="2:30" x14ac:dyDescent="0.3">
      <c r="B60" t="s">
        <v>78</v>
      </c>
      <c r="C60" s="13">
        <v>0.154150197628458</v>
      </c>
      <c r="D60" s="13">
        <v>0.128</v>
      </c>
      <c r="E60" s="13">
        <v>0.1796875</v>
      </c>
      <c r="F60" s="13"/>
      <c r="G60" s="13">
        <v>0</v>
      </c>
      <c r="H60" s="13">
        <v>0.2</v>
      </c>
      <c r="I60" s="13">
        <v>0.2</v>
      </c>
      <c r="J60" s="13">
        <v>5.1282051282051301E-2</v>
      </c>
      <c r="K60" s="13">
        <v>0.140350877192982</v>
      </c>
      <c r="L60" s="13">
        <v>0.18279569892473099</v>
      </c>
      <c r="M60" s="13"/>
      <c r="N60" s="13">
        <v>0.121495327102804</v>
      </c>
      <c r="O60" s="13">
        <v>0.213114754098361</v>
      </c>
      <c r="P60" s="13">
        <v>7.69230769230769E-2</v>
      </c>
      <c r="Q60" s="13">
        <v>0.186440677966102</v>
      </c>
      <c r="R60" s="13"/>
      <c r="S60" s="13">
        <v>0.133333333333333</v>
      </c>
      <c r="T60" s="13">
        <v>0.186046511627907</v>
      </c>
      <c r="U60" s="13">
        <v>0.16666666666666699</v>
      </c>
      <c r="V60" s="13">
        <v>0.19298245614035101</v>
      </c>
      <c r="W60" s="13">
        <v>4.5454545454545497E-2</v>
      </c>
      <c r="X60" s="13">
        <v>0.125</v>
      </c>
      <c r="Y60" s="13"/>
      <c r="Z60" s="13">
        <v>0.164835164835165</v>
      </c>
      <c r="AA60" s="13">
        <v>0.12676056338028199</v>
      </c>
      <c r="AB60" s="13"/>
      <c r="AC60" s="13">
        <v>0.12621359223301001</v>
      </c>
      <c r="AD60" s="13">
        <v>0.16541353383458601</v>
      </c>
    </row>
    <row r="61" spans="2:30" x14ac:dyDescent="0.3">
      <c r="B61" t="s">
        <v>79</v>
      </c>
      <c r="C61" s="13">
        <v>0.15019762845849799</v>
      </c>
      <c r="D61" s="13">
        <v>0.192</v>
      </c>
      <c r="E61" s="13">
        <v>0.109375</v>
      </c>
      <c r="F61" s="13"/>
      <c r="G61" s="13">
        <v>0.5</v>
      </c>
      <c r="H61" s="13">
        <v>0.12</v>
      </c>
      <c r="I61" s="13">
        <v>0.14285714285714299</v>
      </c>
      <c r="J61" s="13">
        <v>7.69230769230769E-2</v>
      </c>
      <c r="K61" s="13">
        <v>0.157894736842105</v>
      </c>
      <c r="L61" s="13">
        <v>0.17204301075268799</v>
      </c>
      <c r="M61" s="13"/>
      <c r="N61" s="13">
        <v>0.19626168224299101</v>
      </c>
      <c r="O61" s="13">
        <v>0.114754098360656</v>
      </c>
      <c r="P61" s="13">
        <v>7.69230769230769E-2</v>
      </c>
      <c r="Q61" s="13">
        <v>0.13559322033898299</v>
      </c>
      <c r="R61" s="13"/>
      <c r="S61" s="13">
        <v>0.2</v>
      </c>
      <c r="T61" s="13">
        <v>0.186046511627907</v>
      </c>
      <c r="U61" s="13">
        <v>8.3333333333333301E-2</v>
      </c>
      <c r="V61" s="13">
        <v>3.5087719298245598E-2</v>
      </c>
      <c r="W61" s="13">
        <v>0.22727272727272699</v>
      </c>
      <c r="X61" s="13">
        <v>0.1875</v>
      </c>
      <c r="Y61" s="13"/>
      <c r="Z61" s="13">
        <v>0.10989010989011</v>
      </c>
      <c r="AA61" s="13">
        <v>0.25352112676056299</v>
      </c>
      <c r="AB61" s="13"/>
      <c r="AC61" s="13">
        <v>0.106796116504854</v>
      </c>
      <c r="AD61" s="13">
        <v>0.180451127819549</v>
      </c>
    </row>
    <row r="62" spans="2:30" x14ac:dyDescent="0.3">
      <c r="B62" t="s">
        <v>80</v>
      </c>
      <c r="C62" s="13">
        <v>0.13043478260869601</v>
      </c>
      <c r="D62" s="13">
        <v>0.12</v>
      </c>
      <c r="E62" s="13">
        <v>0.140625</v>
      </c>
      <c r="F62" s="13"/>
      <c r="G62" s="13">
        <v>0</v>
      </c>
      <c r="H62" s="13">
        <v>0.2</v>
      </c>
      <c r="I62" s="13">
        <v>8.5714285714285701E-2</v>
      </c>
      <c r="J62" s="13">
        <v>0.230769230769231</v>
      </c>
      <c r="K62" s="13">
        <v>0.140350877192982</v>
      </c>
      <c r="L62" s="13">
        <v>8.6021505376344107E-2</v>
      </c>
      <c r="M62" s="13"/>
      <c r="N62" s="13">
        <v>0.14018691588785001</v>
      </c>
      <c r="O62" s="13">
        <v>0.13114754098360701</v>
      </c>
      <c r="P62" s="13">
        <v>7.69230769230769E-2</v>
      </c>
      <c r="Q62" s="13">
        <v>0.13559322033898299</v>
      </c>
      <c r="R62" s="13"/>
      <c r="S62" s="13">
        <v>0.08</v>
      </c>
      <c r="T62" s="13">
        <v>0.232558139534884</v>
      </c>
      <c r="U62" s="13">
        <v>8.3333333333333301E-2</v>
      </c>
      <c r="V62" s="13">
        <v>0.140350877192982</v>
      </c>
      <c r="W62" s="13">
        <v>4.5454545454545497E-2</v>
      </c>
      <c r="X62" s="13">
        <v>0.1875</v>
      </c>
      <c r="Y62" s="13"/>
      <c r="Z62" s="13">
        <v>0.12637362637362601</v>
      </c>
      <c r="AA62" s="13">
        <v>0.140845070422535</v>
      </c>
      <c r="AB62" s="13"/>
      <c r="AC62" s="13">
        <v>0.12621359223301001</v>
      </c>
      <c r="AD62" s="13">
        <v>0.14285714285714299</v>
      </c>
    </row>
    <row r="63" spans="2:30" x14ac:dyDescent="0.3">
      <c r="B63" t="s">
        <v>81</v>
      </c>
      <c r="C63" s="13">
        <v>0.102766798418972</v>
      </c>
      <c r="D63" s="13">
        <v>0.128</v>
      </c>
      <c r="E63" s="13">
        <v>7.8125E-2</v>
      </c>
      <c r="F63" s="13"/>
      <c r="G63" s="13">
        <v>0</v>
      </c>
      <c r="H63" s="13">
        <v>0.04</v>
      </c>
      <c r="I63" s="13">
        <v>2.8571428571428598E-2</v>
      </c>
      <c r="J63" s="13">
        <v>7.69230769230769E-2</v>
      </c>
      <c r="K63" s="13">
        <v>8.7719298245614002E-2</v>
      </c>
      <c r="L63" s="13">
        <v>0.17204301075268799</v>
      </c>
      <c r="M63" s="13"/>
      <c r="N63" s="13">
        <v>0.11214953271028</v>
      </c>
      <c r="O63" s="13">
        <v>8.1967213114754106E-2</v>
      </c>
      <c r="P63" s="13">
        <v>7.69230769230769E-2</v>
      </c>
      <c r="Q63" s="13">
        <v>0.11864406779661001</v>
      </c>
      <c r="R63" s="13"/>
      <c r="S63" s="13">
        <v>0.133333333333333</v>
      </c>
      <c r="T63" s="13">
        <v>9.3023255813953501E-2</v>
      </c>
      <c r="U63" s="13">
        <v>0.125</v>
      </c>
      <c r="V63" s="13">
        <v>0.12280701754386</v>
      </c>
      <c r="W63" s="13">
        <v>4.5454545454545497E-2</v>
      </c>
      <c r="X63" s="13">
        <v>6.25E-2</v>
      </c>
      <c r="Y63" s="13"/>
      <c r="Z63" s="13">
        <v>8.7912087912087905E-2</v>
      </c>
      <c r="AA63" s="13">
        <v>0.140845070422535</v>
      </c>
      <c r="AB63" s="13"/>
      <c r="AC63" s="13">
        <v>9.7087378640776698E-2</v>
      </c>
      <c r="AD63" s="13">
        <v>0.105263157894737</v>
      </c>
    </row>
    <row r="64" spans="2:30" x14ac:dyDescent="0.3">
      <c r="B64" t="s">
        <v>82</v>
      </c>
      <c r="C64" s="13">
        <v>6.3241106719367599E-2</v>
      </c>
      <c r="D64" s="13">
        <v>2.4E-2</v>
      </c>
      <c r="E64" s="13">
        <v>0.1015625</v>
      </c>
      <c r="F64" s="13"/>
      <c r="G64" s="13">
        <v>0</v>
      </c>
      <c r="H64" s="13">
        <v>0.04</v>
      </c>
      <c r="I64" s="13">
        <v>0</v>
      </c>
      <c r="J64" s="13">
        <v>0.128205128205128</v>
      </c>
      <c r="K64" s="13">
        <v>0.105263157894737</v>
      </c>
      <c r="L64" s="13">
        <v>4.3010752688171998E-2</v>
      </c>
      <c r="M64" s="13"/>
      <c r="N64" s="13">
        <v>8.4112149532710304E-2</v>
      </c>
      <c r="O64" s="13">
        <v>3.2786885245901599E-2</v>
      </c>
      <c r="P64" s="13">
        <v>0.15384615384615399</v>
      </c>
      <c r="Q64" s="13">
        <v>1.6949152542372899E-2</v>
      </c>
      <c r="R64" s="13"/>
      <c r="S64" s="13">
        <v>1.3333333333333299E-2</v>
      </c>
      <c r="T64" s="13">
        <v>0.13953488372093001</v>
      </c>
      <c r="U64" s="13">
        <v>0.125</v>
      </c>
      <c r="V64" s="13">
        <v>5.2631578947368397E-2</v>
      </c>
      <c r="W64" s="13">
        <v>4.5454545454545497E-2</v>
      </c>
      <c r="X64" s="13">
        <v>0.125</v>
      </c>
      <c r="Y64" s="13"/>
      <c r="Z64" s="13">
        <v>8.2417582417582402E-2</v>
      </c>
      <c r="AA64" s="13">
        <v>1.4084507042253501E-2</v>
      </c>
      <c r="AB64" s="13"/>
      <c r="AC64" s="13">
        <v>6.7961165048543701E-2</v>
      </c>
      <c r="AD64" s="13">
        <v>5.2631578947368397E-2</v>
      </c>
    </row>
    <row r="65" spans="2:30" x14ac:dyDescent="0.3">
      <c r="B65" t="s">
        <v>83</v>
      </c>
      <c r="C65" s="13">
        <v>4.7430830039525702E-2</v>
      </c>
      <c r="D65" s="13">
        <v>0.04</v>
      </c>
      <c r="E65" s="13">
        <v>5.46875E-2</v>
      </c>
      <c r="F65" s="13"/>
      <c r="G65" s="13">
        <v>0</v>
      </c>
      <c r="H65" s="13">
        <v>0</v>
      </c>
      <c r="I65" s="13">
        <v>2.8571428571428598E-2</v>
      </c>
      <c r="J65" s="13">
        <v>0.15384615384615399</v>
      </c>
      <c r="K65" s="13">
        <v>3.5087719298245598E-2</v>
      </c>
      <c r="L65" s="13">
        <v>3.2258064516128997E-2</v>
      </c>
      <c r="M65" s="13"/>
      <c r="N65" s="13">
        <v>3.7383177570093497E-2</v>
      </c>
      <c r="O65" s="13">
        <v>3.2786885245901599E-2</v>
      </c>
      <c r="P65" s="13">
        <v>0</v>
      </c>
      <c r="Q65" s="13">
        <v>0.101694915254237</v>
      </c>
      <c r="R65" s="13"/>
      <c r="S65" s="13">
        <v>2.66666666666667E-2</v>
      </c>
      <c r="T65" s="13">
        <v>4.6511627906976702E-2</v>
      </c>
      <c r="U65" s="13">
        <v>0</v>
      </c>
      <c r="V65" s="13">
        <v>0.12280701754386</v>
      </c>
      <c r="W65" s="13">
        <v>0</v>
      </c>
      <c r="X65" s="13">
        <v>6.25E-2</v>
      </c>
      <c r="Y65" s="13"/>
      <c r="Z65" s="13">
        <v>4.3956043956044001E-2</v>
      </c>
      <c r="AA65" s="13">
        <v>5.63380281690141E-2</v>
      </c>
      <c r="AB65" s="13"/>
      <c r="AC65" s="13">
        <v>6.7961165048543701E-2</v>
      </c>
      <c r="AD65" s="13">
        <v>3.7593984962405999E-2</v>
      </c>
    </row>
    <row r="66" spans="2:30" x14ac:dyDescent="0.3">
      <c r="B66" t="s">
        <v>84</v>
      </c>
      <c r="C66" s="13">
        <v>4.7430830039525702E-2</v>
      </c>
      <c r="D66" s="13">
        <v>5.6000000000000001E-2</v>
      </c>
      <c r="E66" s="13">
        <v>3.90625E-2</v>
      </c>
      <c r="F66" s="13"/>
      <c r="G66" s="13">
        <v>0</v>
      </c>
      <c r="H66" s="13">
        <v>0</v>
      </c>
      <c r="I66" s="13">
        <v>5.7142857142857099E-2</v>
      </c>
      <c r="J66" s="13">
        <v>2.5641025641025599E-2</v>
      </c>
      <c r="K66" s="13">
        <v>7.0175438596491196E-2</v>
      </c>
      <c r="L66" s="13">
        <v>5.3763440860215103E-2</v>
      </c>
      <c r="M66" s="13"/>
      <c r="N66" s="13">
        <v>0</v>
      </c>
      <c r="O66" s="13">
        <v>3.2786885245901599E-2</v>
      </c>
      <c r="P66" s="13">
        <v>0.15384615384615399</v>
      </c>
      <c r="Q66" s="13">
        <v>0.101694915254237</v>
      </c>
      <c r="R66" s="13"/>
      <c r="S66" s="13">
        <v>1.3333333333333299E-2</v>
      </c>
      <c r="T66" s="13">
        <v>2.32558139534884E-2</v>
      </c>
      <c r="U66" s="13">
        <v>0</v>
      </c>
      <c r="V66" s="13">
        <v>8.7719298245614002E-2</v>
      </c>
      <c r="W66" s="13">
        <v>0</v>
      </c>
      <c r="X66" s="13">
        <v>6.25E-2</v>
      </c>
      <c r="Y66" s="13"/>
      <c r="Z66" s="13">
        <v>6.0439560439560398E-2</v>
      </c>
      <c r="AA66" s="13">
        <v>1.4084507042253501E-2</v>
      </c>
      <c r="AB66" s="13"/>
      <c r="AC66" s="13">
        <v>4.85436893203883E-2</v>
      </c>
      <c r="AD66" s="13">
        <v>5.2631578947368397E-2</v>
      </c>
    </row>
    <row r="67" spans="2:30" x14ac:dyDescent="0.3">
      <c r="B67" t="s">
        <v>85</v>
      </c>
      <c r="C67" s="13">
        <v>2.3715415019762799E-2</v>
      </c>
      <c r="D67" s="13">
        <v>1.6E-2</v>
      </c>
      <c r="E67" s="13">
        <v>3.125E-2</v>
      </c>
      <c r="F67" s="13"/>
      <c r="G67" s="13">
        <v>0</v>
      </c>
      <c r="H67" s="13">
        <v>0</v>
      </c>
      <c r="I67" s="13">
        <v>8.5714285714285701E-2</v>
      </c>
      <c r="J67" s="13">
        <v>0</v>
      </c>
      <c r="K67" s="13">
        <v>1.7543859649122799E-2</v>
      </c>
      <c r="L67" s="13">
        <v>2.1505376344085999E-2</v>
      </c>
      <c r="M67" s="13"/>
      <c r="N67" s="13">
        <v>3.7383177570093497E-2</v>
      </c>
      <c r="O67" s="13">
        <v>1.63934426229508E-2</v>
      </c>
      <c r="P67" s="13">
        <v>0</v>
      </c>
      <c r="Q67" s="13">
        <v>1.6949152542372899E-2</v>
      </c>
      <c r="R67" s="13"/>
      <c r="S67" s="13">
        <v>0.04</v>
      </c>
      <c r="T67" s="13">
        <v>0</v>
      </c>
      <c r="U67" s="13">
        <v>4.1666666666666699E-2</v>
      </c>
      <c r="V67" s="13">
        <v>0</v>
      </c>
      <c r="W67" s="13">
        <v>9.0909090909090898E-2</v>
      </c>
      <c r="X67" s="13">
        <v>0</v>
      </c>
      <c r="Y67" s="13"/>
      <c r="Z67" s="13">
        <v>2.74725274725275E-2</v>
      </c>
      <c r="AA67" s="13">
        <v>1.4084507042253501E-2</v>
      </c>
      <c r="AB67" s="13"/>
      <c r="AC67" s="13">
        <v>5.8252427184466E-2</v>
      </c>
      <c r="AD67" s="13">
        <v>0</v>
      </c>
    </row>
    <row r="68" spans="2:30" x14ac:dyDescent="0.3">
      <c r="B68" t="s">
        <v>86</v>
      </c>
      <c r="C68" s="13">
        <v>1.97628458498024E-2</v>
      </c>
      <c r="D68" s="13">
        <v>2.4E-2</v>
      </c>
      <c r="E68" s="13">
        <v>1.5625E-2</v>
      </c>
      <c r="F68" s="13"/>
      <c r="G68" s="13">
        <v>0</v>
      </c>
      <c r="H68" s="13">
        <v>0</v>
      </c>
      <c r="I68" s="13">
        <v>2.8571428571428598E-2</v>
      </c>
      <c r="J68" s="13">
        <v>2.5641025641025599E-2</v>
      </c>
      <c r="K68" s="13">
        <v>5.2631578947368397E-2</v>
      </c>
      <c r="L68" s="13">
        <v>0</v>
      </c>
      <c r="M68" s="13"/>
      <c r="N68" s="13">
        <v>2.80373831775701E-2</v>
      </c>
      <c r="O68" s="13">
        <v>0</v>
      </c>
      <c r="P68" s="13">
        <v>7.69230769230769E-2</v>
      </c>
      <c r="Q68" s="13">
        <v>0</v>
      </c>
      <c r="R68" s="13"/>
      <c r="S68" s="13">
        <v>2.66666666666667E-2</v>
      </c>
      <c r="T68" s="13">
        <v>6.9767441860465101E-2</v>
      </c>
      <c r="U68" s="13">
        <v>0</v>
      </c>
      <c r="V68" s="13">
        <v>0</v>
      </c>
      <c r="W68" s="13">
        <v>0</v>
      </c>
      <c r="X68" s="13">
        <v>0</v>
      </c>
      <c r="Y68" s="13"/>
      <c r="Z68" s="13">
        <v>1.6483516483516501E-2</v>
      </c>
      <c r="AA68" s="13">
        <v>2.8169014084507001E-2</v>
      </c>
      <c r="AB68" s="13"/>
      <c r="AC68" s="13">
        <v>1.94174757281553E-2</v>
      </c>
      <c r="AD68" s="13">
        <v>2.2556390977443601E-2</v>
      </c>
    </row>
    <row r="69" spans="2:30" x14ac:dyDescent="0.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row>
    <row r="70" spans="2:30" x14ac:dyDescent="0.3">
      <c r="B70" s="6" t="s">
        <v>104</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row>
    <row r="71" spans="2:30" x14ac:dyDescent="0.3">
      <c r="B71" s="23" t="s">
        <v>52</v>
      </c>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row>
    <row r="72" spans="2:30" x14ac:dyDescent="0.3">
      <c r="B72" t="s">
        <v>88</v>
      </c>
      <c r="C72" s="13">
        <v>0.375494071146245</v>
      </c>
      <c r="D72" s="13">
        <v>0.32800000000000001</v>
      </c>
      <c r="E72" s="13">
        <v>0.421875</v>
      </c>
      <c r="F72" s="13"/>
      <c r="G72" s="13">
        <v>0</v>
      </c>
      <c r="H72" s="13">
        <v>0.28000000000000003</v>
      </c>
      <c r="I72" s="13">
        <v>0.25714285714285701</v>
      </c>
      <c r="J72" s="13">
        <v>0.43589743589743601</v>
      </c>
      <c r="K72" s="13">
        <v>0.40350877192982498</v>
      </c>
      <c r="L72" s="13">
        <v>0.41935483870967699</v>
      </c>
      <c r="M72" s="13"/>
      <c r="N72" s="13">
        <v>0.27102803738317799</v>
      </c>
      <c r="O72" s="13">
        <v>0.37704918032786899</v>
      </c>
      <c r="P72" s="13">
        <v>0.57692307692307698</v>
      </c>
      <c r="Q72" s="13">
        <v>0.47457627118644102</v>
      </c>
      <c r="R72" s="13"/>
      <c r="S72" s="13">
        <v>0.32</v>
      </c>
      <c r="T72" s="13">
        <v>0.34883720930232598</v>
      </c>
      <c r="U72" s="13">
        <v>0.16666666666666699</v>
      </c>
      <c r="V72" s="13">
        <v>0.61403508771929804</v>
      </c>
      <c r="W72" s="13">
        <v>0.27272727272727298</v>
      </c>
      <c r="X72" s="13">
        <v>0.375</v>
      </c>
      <c r="Y72" s="13"/>
      <c r="Z72" s="13">
        <v>0.41208791208791201</v>
      </c>
      <c r="AA72" s="13">
        <v>0.28169014084506999</v>
      </c>
      <c r="AB72" s="13"/>
      <c r="AC72" s="13">
        <v>0.43689320388349501</v>
      </c>
      <c r="AD72" s="13">
        <v>0.34586466165413499</v>
      </c>
    </row>
    <row r="73" spans="2:30" x14ac:dyDescent="0.3">
      <c r="B73" t="s">
        <v>89</v>
      </c>
      <c r="C73" s="13">
        <v>0.35177865612648201</v>
      </c>
      <c r="D73" s="13">
        <v>0.4</v>
      </c>
      <c r="E73" s="13">
        <v>0.3046875</v>
      </c>
      <c r="F73" s="13"/>
      <c r="G73" s="13">
        <v>0.5</v>
      </c>
      <c r="H73" s="13">
        <v>0.36</v>
      </c>
      <c r="I73" s="13">
        <v>0.34285714285714303</v>
      </c>
      <c r="J73" s="13">
        <v>0.33333333333333298</v>
      </c>
      <c r="K73" s="13">
        <v>0.28070175438596501</v>
      </c>
      <c r="L73" s="13">
        <v>0.39784946236559099</v>
      </c>
      <c r="M73" s="13"/>
      <c r="N73" s="13">
        <v>0.420560747663551</v>
      </c>
      <c r="O73" s="13">
        <v>0.31147540983606598</v>
      </c>
      <c r="P73" s="13">
        <v>0.19230769230769201</v>
      </c>
      <c r="Q73" s="13">
        <v>0.338983050847458</v>
      </c>
      <c r="R73" s="13"/>
      <c r="S73" s="13">
        <v>0.48</v>
      </c>
      <c r="T73" s="13">
        <v>0.232558139534884</v>
      </c>
      <c r="U73" s="13">
        <v>0.375</v>
      </c>
      <c r="V73" s="13">
        <v>0.19298245614035101</v>
      </c>
      <c r="W73" s="13">
        <v>0.40909090909090901</v>
      </c>
      <c r="X73" s="13">
        <v>0.375</v>
      </c>
      <c r="Y73" s="13"/>
      <c r="Z73" s="13">
        <v>0.29120879120879101</v>
      </c>
      <c r="AA73" s="13">
        <v>0.50704225352112697</v>
      </c>
      <c r="AB73" s="13"/>
      <c r="AC73" s="13">
        <v>0.223300970873786</v>
      </c>
      <c r="AD73" s="13">
        <v>0.44360902255639101</v>
      </c>
    </row>
    <row r="74" spans="2:30" x14ac:dyDescent="0.3">
      <c r="B74" t="s">
        <v>90</v>
      </c>
      <c r="C74" s="13">
        <v>0.33992094861660099</v>
      </c>
      <c r="D74" s="13">
        <v>0.33600000000000002</v>
      </c>
      <c r="E74" s="13">
        <v>0.34375</v>
      </c>
      <c r="F74" s="13"/>
      <c r="G74" s="13">
        <v>0.25</v>
      </c>
      <c r="H74" s="13">
        <v>0.08</v>
      </c>
      <c r="I74" s="13">
        <v>0.2</v>
      </c>
      <c r="J74" s="13">
        <v>0.35897435897435898</v>
      </c>
      <c r="K74" s="13">
        <v>0.31578947368421101</v>
      </c>
      <c r="L74" s="13">
        <v>0.473118279569892</v>
      </c>
      <c r="M74" s="13"/>
      <c r="N74" s="13">
        <v>0.30841121495327101</v>
      </c>
      <c r="O74" s="13">
        <v>0.31147540983606598</v>
      </c>
      <c r="P74" s="13">
        <v>0.57692307692307698</v>
      </c>
      <c r="Q74" s="13">
        <v>0.322033898305085</v>
      </c>
      <c r="R74" s="13"/>
      <c r="S74" s="13">
        <v>0.266666666666667</v>
      </c>
      <c r="T74" s="13">
        <v>0.48837209302325602</v>
      </c>
      <c r="U74" s="13">
        <v>0.29166666666666702</v>
      </c>
      <c r="V74" s="13">
        <v>0.40350877192982498</v>
      </c>
      <c r="W74" s="13">
        <v>0.36363636363636398</v>
      </c>
      <c r="X74" s="13">
        <v>0.3125</v>
      </c>
      <c r="Y74" s="13"/>
      <c r="Z74" s="13">
        <v>0.36263736263736301</v>
      </c>
      <c r="AA74" s="13">
        <v>0.28169014084506999</v>
      </c>
      <c r="AB74" s="13"/>
      <c r="AC74" s="13">
        <v>0.44660194174757301</v>
      </c>
      <c r="AD74" s="13">
        <v>0.24812030075187999</v>
      </c>
    </row>
    <row r="75" spans="2:30" x14ac:dyDescent="0.3">
      <c r="B75" t="s">
        <v>91</v>
      </c>
      <c r="C75" s="13">
        <v>0.32015810276679801</v>
      </c>
      <c r="D75" s="13">
        <v>0.32800000000000001</v>
      </c>
      <c r="E75" s="13">
        <v>0.3125</v>
      </c>
      <c r="F75" s="13"/>
      <c r="G75" s="13">
        <v>0.5</v>
      </c>
      <c r="H75" s="13">
        <v>0.48</v>
      </c>
      <c r="I75" s="13">
        <v>0.4</v>
      </c>
      <c r="J75" s="13">
        <v>0.30769230769230799</v>
      </c>
      <c r="K75" s="13">
        <v>0.36842105263157898</v>
      </c>
      <c r="L75" s="13">
        <v>0.21505376344086</v>
      </c>
      <c r="M75" s="13"/>
      <c r="N75" s="13">
        <v>0.30841121495327101</v>
      </c>
      <c r="O75" s="13">
        <v>0.32786885245901598</v>
      </c>
      <c r="P75" s="13">
        <v>0.38461538461538503</v>
      </c>
      <c r="Q75" s="13">
        <v>0.305084745762712</v>
      </c>
      <c r="R75" s="13"/>
      <c r="S75" s="13">
        <v>0.293333333333333</v>
      </c>
      <c r="T75" s="13">
        <v>0.232558139534884</v>
      </c>
      <c r="U75" s="13">
        <v>0.45833333333333298</v>
      </c>
      <c r="V75" s="13">
        <v>0.31578947368421101</v>
      </c>
      <c r="W75" s="13">
        <v>0.27272727272727298</v>
      </c>
      <c r="X75" s="13">
        <v>0.375</v>
      </c>
      <c r="Y75" s="13"/>
      <c r="Z75" s="13">
        <v>0.30769230769230799</v>
      </c>
      <c r="AA75" s="13">
        <v>0.352112676056338</v>
      </c>
      <c r="AB75" s="13"/>
      <c r="AC75" s="13">
        <v>0.31067961165048502</v>
      </c>
      <c r="AD75" s="13">
        <v>0.278195488721804</v>
      </c>
    </row>
    <row r="76" spans="2:30" x14ac:dyDescent="0.3">
      <c r="B76" t="s">
        <v>92</v>
      </c>
      <c r="C76" s="13">
        <v>0.29644268774703603</v>
      </c>
      <c r="D76" s="13">
        <v>0.26400000000000001</v>
      </c>
      <c r="E76" s="13">
        <v>0.328125</v>
      </c>
      <c r="F76" s="13"/>
      <c r="G76" s="13">
        <v>0</v>
      </c>
      <c r="H76" s="13">
        <v>0.36</v>
      </c>
      <c r="I76" s="13">
        <v>0.25714285714285701</v>
      </c>
      <c r="J76" s="13">
        <v>0.30769230769230799</v>
      </c>
      <c r="K76" s="13">
        <v>0.33333333333333298</v>
      </c>
      <c r="L76" s="13">
        <v>0.27956989247311798</v>
      </c>
      <c r="M76" s="13"/>
      <c r="N76" s="13">
        <v>0.31775700934579398</v>
      </c>
      <c r="O76" s="13">
        <v>0.27868852459016402</v>
      </c>
      <c r="P76" s="13">
        <v>0.34615384615384598</v>
      </c>
      <c r="Q76" s="13">
        <v>0.25423728813559299</v>
      </c>
      <c r="R76" s="13"/>
      <c r="S76" s="13">
        <v>0.25333333333333302</v>
      </c>
      <c r="T76" s="13">
        <v>0.34883720930232598</v>
      </c>
      <c r="U76" s="13">
        <v>0.33333333333333298</v>
      </c>
      <c r="V76" s="13">
        <v>0.31578947368421101</v>
      </c>
      <c r="W76" s="13">
        <v>0.27272727272727298</v>
      </c>
      <c r="X76" s="13">
        <v>0.375</v>
      </c>
      <c r="Y76" s="13"/>
      <c r="Z76" s="13">
        <v>0.29670329670329698</v>
      </c>
      <c r="AA76" s="13">
        <v>0.29577464788732399</v>
      </c>
      <c r="AB76" s="13"/>
      <c r="AC76" s="13">
        <v>0.34951456310679602</v>
      </c>
      <c r="AD76" s="13">
        <v>0.27067669172932302</v>
      </c>
    </row>
    <row r="77" spans="2:30" x14ac:dyDescent="0.3">
      <c r="B77" t="s">
        <v>93</v>
      </c>
      <c r="C77" s="13">
        <v>0.19367588932806301</v>
      </c>
      <c r="D77" s="13">
        <v>0.20799999999999999</v>
      </c>
      <c r="E77" s="13">
        <v>0.1796875</v>
      </c>
      <c r="F77" s="13"/>
      <c r="G77" s="13">
        <v>0.25</v>
      </c>
      <c r="H77" s="13">
        <v>0.28000000000000003</v>
      </c>
      <c r="I77" s="13">
        <v>0.25714285714285701</v>
      </c>
      <c r="J77" s="13">
        <v>0.15384615384615399</v>
      </c>
      <c r="K77" s="13">
        <v>0.26315789473684198</v>
      </c>
      <c r="L77" s="13">
        <v>0.118279569892473</v>
      </c>
      <c r="M77" s="13"/>
      <c r="N77" s="13">
        <v>0.18691588785046701</v>
      </c>
      <c r="O77" s="13">
        <v>0.26229508196721302</v>
      </c>
      <c r="P77" s="13">
        <v>7.69230769230769E-2</v>
      </c>
      <c r="Q77" s="13">
        <v>0.186440677966102</v>
      </c>
      <c r="R77" s="13"/>
      <c r="S77" s="13">
        <v>0.24</v>
      </c>
      <c r="T77" s="13">
        <v>0.186046511627907</v>
      </c>
      <c r="U77" s="13">
        <v>8.3333333333333301E-2</v>
      </c>
      <c r="V77" s="13">
        <v>0.175438596491228</v>
      </c>
      <c r="W77" s="13">
        <v>0.18181818181818199</v>
      </c>
      <c r="X77" s="13">
        <v>0.125</v>
      </c>
      <c r="Y77" s="13"/>
      <c r="Z77" s="13">
        <v>0.19780219780219799</v>
      </c>
      <c r="AA77" s="13">
        <v>0.183098591549296</v>
      </c>
      <c r="AB77" s="13"/>
      <c r="AC77" s="13">
        <v>0.15533980582524301</v>
      </c>
      <c r="AD77" s="13">
        <v>0.24812030075187999</v>
      </c>
    </row>
    <row r="78" spans="2:30" x14ac:dyDescent="0.3">
      <c r="B78" t="s">
        <v>94</v>
      </c>
      <c r="C78" s="13">
        <v>0.158102766798419</v>
      </c>
      <c r="D78" s="13">
        <v>0.14399999999999999</v>
      </c>
      <c r="E78" s="13">
        <v>0.171875</v>
      </c>
      <c r="F78" s="13"/>
      <c r="G78" s="13">
        <v>0.75</v>
      </c>
      <c r="H78" s="13">
        <v>0.2</v>
      </c>
      <c r="I78" s="13">
        <v>0.17142857142857101</v>
      </c>
      <c r="J78" s="13">
        <v>0.17948717948717899</v>
      </c>
      <c r="K78" s="13">
        <v>0.140350877192982</v>
      </c>
      <c r="L78" s="13">
        <v>0.118279569892473</v>
      </c>
      <c r="M78" s="13"/>
      <c r="N78" s="13">
        <v>0.13084112149532701</v>
      </c>
      <c r="O78" s="13">
        <v>0.213114754098361</v>
      </c>
      <c r="P78" s="13">
        <v>0.19230769230769201</v>
      </c>
      <c r="Q78" s="13">
        <v>0.13559322033898299</v>
      </c>
      <c r="R78" s="13"/>
      <c r="S78" s="13">
        <v>0.2</v>
      </c>
      <c r="T78" s="13">
        <v>9.3023255813953501E-2</v>
      </c>
      <c r="U78" s="13">
        <v>0.125</v>
      </c>
      <c r="V78" s="13">
        <v>0.105263157894737</v>
      </c>
      <c r="W78" s="13">
        <v>0.22727272727272699</v>
      </c>
      <c r="X78" s="13">
        <v>0.1875</v>
      </c>
      <c r="Y78" s="13"/>
      <c r="Z78" s="13">
        <v>0.15384615384615399</v>
      </c>
      <c r="AA78" s="13">
        <v>0.169014084507042</v>
      </c>
      <c r="AB78" s="13"/>
      <c r="AC78" s="13">
        <v>0.17475728155339801</v>
      </c>
      <c r="AD78" s="13">
        <v>0.16541353383458601</v>
      </c>
    </row>
    <row r="79" spans="2:30" x14ac:dyDescent="0.3">
      <c r="B79" t="s">
        <v>95</v>
      </c>
      <c r="C79" s="13">
        <v>0.154150197628458</v>
      </c>
      <c r="D79" s="13">
        <v>0.192</v>
      </c>
      <c r="E79" s="13">
        <v>0.1171875</v>
      </c>
      <c r="F79" s="13"/>
      <c r="G79" s="13">
        <v>0</v>
      </c>
      <c r="H79" s="13">
        <v>0.04</v>
      </c>
      <c r="I79" s="13">
        <v>0.114285714285714</v>
      </c>
      <c r="J79" s="13">
        <v>0.102564102564103</v>
      </c>
      <c r="K79" s="13">
        <v>0.140350877192982</v>
      </c>
      <c r="L79" s="13">
        <v>0.236559139784946</v>
      </c>
      <c r="M79" s="13"/>
      <c r="N79" s="13">
        <v>0.11214953271028</v>
      </c>
      <c r="O79" s="13">
        <v>0.13114754098360701</v>
      </c>
      <c r="P79" s="13">
        <v>0.19230769230769201</v>
      </c>
      <c r="Q79" s="13">
        <v>0.23728813559322001</v>
      </c>
      <c r="R79" s="13"/>
      <c r="S79" s="13">
        <v>0.133333333333333</v>
      </c>
      <c r="T79" s="13">
        <v>0.25581395348837199</v>
      </c>
      <c r="U79" s="13">
        <v>0.125</v>
      </c>
      <c r="V79" s="13">
        <v>0.140350877192982</v>
      </c>
      <c r="W79" s="13">
        <v>0.13636363636363599</v>
      </c>
      <c r="X79" s="13">
        <v>0.125</v>
      </c>
      <c r="Y79" s="13"/>
      <c r="Z79" s="13">
        <v>0.159340659340659</v>
      </c>
      <c r="AA79" s="13">
        <v>0.140845070422535</v>
      </c>
      <c r="AB79" s="13"/>
      <c r="AC79" s="13">
        <v>0.12621359223301001</v>
      </c>
      <c r="AD79" s="13">
        <v>0.16541353383458601</v>
      </c>
    </row>
    <row r="80" spans="2:30" x14ac:dyDescent="0.3">
      <c r="B80" t="s">
        <v>96</v>
      </c>
      <c r="C80" s="13">
        <v>0.13043478260869601</v>
      </c>
      <c r="D80" s="13">
        <v>0.14399999999999999</v>
      </c>
      <c r="E80" s="13">
        <v>0.1171875</v>
      </c>
      <c r="F80" s="13"/>
      <c r="G80" s="13">
        <v>0.5</v>
      </c>
      <c r="H80" s="13">
        <v>0.24</v>
      </c>
      <c r="I80" s="13">
        <v>0.25714285714285701</v>
      </c>
      <c r="J80" s="13">
        <v>0.102564102564103</v>
      </c>
      <c r="K80" s="13">
        <v>8.7719298245614002E-2</v>
      </c>
      <c r="L80" s="13">
        <v>7.5268817204301106E-2</v>
      </c>
      <c r="M80" s="13"/>
      <c r="N80" s="13">
        <v>0.10280373831775701</v>
      </c>
      <c r="O80" s="13">
        <v>0.213114754098361</v>
      </c>
      <c r="P80" s="13">
        <v>7.69230769230769E-2</v>
      </c>
      <c r="Q80" s="13">
        <v>0.11864406779661001</v>
      </c>
      <c r="R80" s="13"/>
      <c r="S80" s="13">
        <v>0.133333333333333</v>
      </c>
      <c r="T80" s="13">
        <v>0.116279069767442</v>
      </c>
      <c r="U80" s="13">
        <v>0.16666666666666699</v>
      </c>
      <c r="V80" s="13">
        <v>8.7719298245614002E-2</v>
      </c>
      <c r="W80" s="13">
        <v>0.31818181818181801</v>
      </c>
      <c r="X80" s="13">
        <v>0</v>
      </c>
      <c r="Y80" s="13"/>
      <c r="Z80" s="13">
        <v>0.12637362637362601</v>
      </c>
      <c r="AA80" s="13">
        <v>0.140845070422535</v>
      </c>
      <c r="AB80" s="13"/>
      <c r="AC80" s="13">
        <v>8.7378640776699004E-2</v>
      </c>
      <c r="AD80" s="13">
        <v>0.157894736842105</v>
      </c>
    </row>
    <row r="81" spans="2:30" x14ac:dyDescent="0.3">
      <c r="B81" t="s">
        <v>97</v>
      </c>
      <c r="C81" s="13">
        <v>9.4861660079051405E-2</v>
      </c>
      <c r="D81" s="13">
        <v>0.08</v>
      </c>
      <c r="E81" s="13">
        <v>0.109375</v>
      </c>
      <c r="F81" s="13"/>
      <c r="G81" s="13">
        <v>0</v>
      </c>
      <c r="H81" s="13">
        <v>0.2</v>
      </c>
      <c r="I81" s="13">
        <v>0.14285714285714299</v>
      </c>
      <c r="J81" s="13">
        <v>0.128205128205128</v>
      </c>
      <c r="K81" s="13">
        <v>7.0175438596491196E-2</v>
      </c>
      <c r="L81" s="13">
        <v>5.3763440860215103E-2</v>
      </c>
      <c r="M81" s="13"/>
      <c r="N81" s="13">
        <v>0.14953271028037399</v>
      </c>
      <c r="O81" s="13">
        <v>1.63934426229508E-2</v>
      </c>
      <c r="P81" s="13">
        <v>3.8461538461538498E-2</v>
      </c>
      <c r="Q81" s="13">
        <v>0.101694915254237</v>
      </c>
      <c r="R81" s="13"/>
      <c r="S81" s="13">
        <v>6.6666666666666693E-2</v>
      </c>
      <c r="T81" s="13">
        <v>0.13953488372093001</v>
      </c>
      <c r="U81" s="13">
        <v>0.20833333333333301</v>
      </c>
      <c r="V81" s="13">
        <v>5.2631578947368397E-2</v>
      </c>
      <c r="W81" s="13">
        <v>4.5454545454545497E-2</v>
      </c>
      <c r="X81" s="13">
        <v>0.125</v>
      </c>
      <c r="Y81" s="13"/>
      <c r="Z81" s="13">
        <v>9.3406593406593394E-2</v>
      </c>
      <c r="AA81" s="13">
        <v>9.85915492957746E-2</v>
      </c>
      <c r="AB81" s="13"/>
      <c r="AC81" s="13">
        <v>0.15533980582524301</v>
      </c>
      <c r="AD81" s="13">
        <v>4.5112781954887202E-2</v>
      </c>
    </row>
    <row r="82" spans="2:30" x14ac:dyDescent="0.3">
      <c r="B82" t="s">
        <v>98</v>
      </c>
      <c r="C82" s="13">
        <v>6.3241106719367599E-2</v>
      </c>
      <c r="D82" s="13">
        <v>6.4000000000000001E-2</v>
      </c>
      <c r="E82" s="13">
        <v>6.25E-2</v>
      </c>
      <c r="F82" s="13"/>
      <c r="G82" s="13">
        <v>0</v>
      </c>
      <c r="H82" s="13">
        <v>0.04</v>
      </c>
      <c r="I82" s="13">
        <v>0</v>
      </c>
      <c r="J82" s="13">
        <v>5.1282051282051301E-2</v>
      </c>
      <c r="K82" s="13">
        <v>0.140350877192982</v>
      </c>
      <c r="L82" s="13">
        <v>5.3763440860215103E-2</v>
      </c>
      <c r="M82" s="13"/>
      <c r="N82" s="13">
        <v>8.4112149532710304E-2</v>
      </c>
      <c r="O82" s="13">
        <v>3.2786885245901599E-2</v>
      </c>
      <c r="P82" s="13">
        <v>7.69230769230769E-2</v>
      </c>
      <c r="Q82" s="13">
        <v>5.0847457627118599E-2</v>
      </c>
      <c r="R82" s="13"/>
      <c r="S82" s="13">
        <v>5.3333333333333302E-2</v>
      </c>
      <c r="T82" s="13">
        <v>4.6511627906976702E-2</v>
      </c>
      <c r="U82" s="13">
        <v>8.3333333333333301E-2</v>
      </c>
      <c r="V82" s="13">
        <v>7.0175438596491196E-2</v>
      </c>
      <c r="W82" s="13">
        <v>9.0909090909090898E-2</v>
      </c>
      <c r="X82" s="13">
        <v>0.125</v>
      </c>
      <c r="Y82" s="13"/>
      <c r="Z82" s="13">
        <v>6.0439560439560398E-2</v>
      </c>
      <c r="AA82" s="13">
        <v>7.0422535211267595E-2</v>
      </c>
      <c r="AB82" s="13"/>
      <c r="AC82" s="13">
        <v>0.106796116504854</v>
      </c>
      <c r="AD82" s="13">
        <v>3.00751879699248E-2</v>
      </c>
    </row>
    <row r="83" spans="2:30" x14ac:dyDescent="0.3">
      <c r="B83" t="s">
        <v>99</v>
      </c>
      <c r="C83" s="13">
        <v>6.3241106719367599E-2</v>
      </c>
      <c r="D83" s="13">
        <v>9.6000000000000002E-2</v>
      </c>
      <c r="E83" s="13">
        <v>3.125E-2</v>
      </c>
      <c r="F83" s="13"/>
      <c r="G83" s="13">
        <v>0</v>
      </c>
      <c r="H83" s="13">
        <v>0</v>
      </c>
      <c r="I83" s="13">
        <v>8.5714285714285701E-2</v>
      </c>
      <c r="J83" s="13">
        <v>0.102564102564103</v>
      </c>
      <c r="K83" s="13">
        <v>8.7719298245614002E-2</v>
      </c>
      <c r="L83" s="13">
        <v>4.3010752688171998E-2</v>
      </c>
      <c r="M83" s="13"/>
      <c r="N83" s="13">
        <v>5.60747663551402E-2</v>
      </c>
      <c r="O83" s="13">
        <v>6.5573770491803296E-2</v>
      </c>
      <c r="P83" s="13">
        <v>0.115384615384615</v>
      </c>
      <c r="Q83" s="13">
        <v>5.0847457627118599E-2</v>
      </c>
      <c r="R83" s="13"/>
      <c r="S83" s="13">
        <v>0.08</v>
      </c>
      <c r="T83" s="13">
        <v>4.6511627906976702E-2</v>
      </c>
      <c r="U83" s="13">
        <v>4.1666666666666699E-2</v>
      </c>
      <c r="V83" s="13">
        <v>8.7719298245614002E-2</v>
      </c>
      <c r="W83" s="13">
        <v>0</v>
      </c>
      <c r="X83" s="13">
        <v>6.25E-2</v>
      </c>
      <c r="Y83" s="13"/>
      <c r="Z83" s="13">
        <v>4.3956043956044001E-2</v>
      </c>
      <c r="AA83" s="13">
        <v>0.11267605633802801</v>
      </c>
      <c r="AB83" s="13"/>
      <c r="AC83" s="13">
        <v>6.7961165048543701E-2</v>
      </c>
      <c r="AD83" s="13">
        <v>4.5112781954887202E-2</v>
      </c>
    </row>
    <row r="84" spans="2:30" x14ac:dyDescent="0.3">
      <c r="B84" t="s">
        <v>100</v>
      </c>
      <c r="C84" s="13">
        <v>5.1383399209486202E-2</v>
      </c>
      <c r="D84" s="13">
        <v>5.6000000000000001E-2</v>
      </c>
      <c r="E84" s="13">
        <v>4.6875E-2</v>
      </c>
      <c r="F84" s="13"/>
      <c r="G84" s="13">
        <v>0</v>
      </c>
      <c r="H84" s="13">
        <v>0.12</v>
      </c>
      <c r="I84" s="13">
        <v>5.7142857142857099E-2</v>
      </c>
      <c r="J84" s="13">
        <v>0</v>
      </c>
      <c r="K84" s="13">
        <v>8.7719298245614002E-2</v>
      </c>
      <c r="L84" s="13">
        <v>3.2258064516128997E-2</v>
      </c>
      <c r="M84" s="13"/>
      <c r="N84" s="13">
        <v>4.67289719626168E-2</v>
      </c>
      <c r="O84" s="13">
        <v>8.1967213114754106E-2</v>
      </c>
      <c r="P84" s="13">
        <v>3.8461538461538498E-2</v>
      </c>
      <c r="Q84" s="13">
        <v>3.3898305084745797E-2</v>
      </c>
      <c r="R84" s="13"/>
      <c r="S84" s="13">
        <v>0.04</v>
      </c>
      <c r="T84" s="13">
        <v>0</v>
      </c>
      <c r="U84" s="13">
        <v>0.125</v>
      </c>
      <c r="V84" s="13">
        <v>0.105263157894737</v>
      </c>
      <c r="W84" s="13">
        <v>0</v>
      </c>
      <c r="X84" s="13">
        <v>6.25E-2</v>
      </c>
      <c r="Y84" s="13"/>
      <c r="Z84" s="13">
        <v>6.5934065934065894E-2</v>
      </c>
      <c r="AA84" s="13">
        <v>1.4084507042253501E-2</v>
      </c>
      <c r="AB84" s="13"/>
      <c r="AC84" s="13">
        <v>6.7961165048543701E-2</v>
      </c>
      <c r="AD84" s="13">
        <v>3.7593984962405999E-2</v>
      </c>
    </row>
    <row r="85" spans="2:30" x14ac:dyDescent="0.3">
      <c r="B85" t="s">
        <v>101</v>
      </c>
      <c r="C85" s="13">
        <v>4.3478260869565202E-2</v>
      </c>
      <c r="D85" s="13">
        <v>4.8000000000000001E-2</v>
      </c>
      <c r="E85" s="13">
        <v>3.90625E-2</v>
      </c>
      <c r="F85" s="13"/>
      <c r="G85" s="13">
        <v>0</v>
      </c>
      <c r="H85" s="13">
        <v>0.08</v>
      </c>
      <c r="I85" s="13">
        <v>8.5714285714285701E-2</v>
      </c>
      <c r="J85" s="13">
        <v>5.1282051282051301E-2</v>
      </c>
      <c r="K85" s="13">
        <v>0</v>
      </c>
      <c r="L85" s="13">
        <v>4.3010752688171998E-2</v>
      </c>
      <c r="M85" s="13"/>
      <c r="N85" s="13">
        <v>2.80373831775701E-2</v>
      </c>
      <c r="O85" s="13">
        <v>6.5573770491803296E-2</v>
      </c>
      <c r="P85" s="13">
        <v>3.8461538461538498E-2</v>
      </c>
      <c r="Q85" s="13">
        <v>5.0847457627118599E-2</v>
      </c>
      <c r="R85" s="13"/>
      <c r="S85" s="13">
        <v>0.04</v>
      </c>
      <c r="T85" s="13">
        <v>9.3023255813953501E-2</v>
      </c>
      <c r="U85" s="13">
        <v>4.1666666666666699E-2</v>
      </c>
      <c r="V85" s="13">
        <v>1.7543859649122799E-2</v>
      </c>
      <c r="W85" s="13">
        <v>9.0909090909090898E-2</v>
      </c>
      <c r="X85" s="13">
        <v>0</v>
      </c>
      <c r="Y85" s="13"/>
      <c r="Z85" s="13">
        <v>5.4945054945054903E-2</v>
      </c>
      <c r="AA85" s="13">
        <v>1.4084507042253501E-2</v>
      </c>
      <c r="AB85" s="13"/>
      <c r="AC85" s="13">
        <v>1.94174757281553E-2</v>
      </c>
      <c r="AD85" s="13">
        <v>6.7669172932330796E-2</v>
      </c>
    </row>
    <row r="86" spans="2:30" x14ac:dyDescent="0.3">
      <c r="B86" t="s">
        <v>102</v>
      </c>
      <c r="C86" s="13">
        <v>1.18577075098814E-2</v>
      </c>
      <c r="D86" s="13">
        <v>8.0000000000000002E-3</v>
      </c>
      <c r="E86" s="13">
        <v>1.5625E-2</v>
      </c>
      <c r="F86" s="13"/>
      <c r="G86" s="13">
        <v>0</v>
      </c>
      <c r="H86" s="13">
        <v>0.04</v>
      </c>
      <c r="I86" s="13">
        <v>0</v>
      </c>
      <c r="J86" s="13">
        <v>2.5641025641025599E-2</v>
      </c>
      <c r="K86" s="13">
        <v>0</v>
      </c>
      <c r="L86" s="13">
        <v>1.0752688172042999E-2</v>
      </c>
      <c r="M86" s="13"/>
      <c r="N86" s="13">
        <v>2.80373831775701E-2</v>
      </c>
      <c r="O86" s="13">
        <v>0</v>
      </c>
      <c r="P86" s="13">
        <v>0</v>
      </c>
      <c r="Q86" s="13">
        <v>0</v>
      </c>
      <c r="R86" s="13"/>
      <c r="S86" s="13">
        <v>1.3333333333333299E-2</v>
      </c>
      <c r="T86" s="13">
        <v>2.32558139534884E-2</v>
      </c>
      <c r="U86" s="13">
        <v>0</v>
      </c>
      <c r="V86" s="13">
        <v>0</v>
      </c>
      <c r="W86" s="13">
        <v>0</v>
      </c>
      <c r="X86" s="13">
        <v>0</v>
      </c>
      <c r="Y86" s="13"/>
      <c r="Z86" s="13">
        <v>1.6483516483516501E-2</v>
      </c>
      <c r="AA86" s="13">
        <v>0</v>
      </c>
      <c r="AB86" s="13"/>
      <c r="AC86" s="13">
        <v>1.94174757281553E-2</v>
      </c>
      <c r="AD86" s="13">
        <v>7.5187969924812E-3</v>
      </c>
    </row>
    <row r="87" spans="2:30" x14ac:dyDescent="0.3">
      <c r="B87" t="s">
        <v>103</v>
      </c>
      <c r="C87" s="13">
        <v>2.7667984189723299E-2</v>
      </c>
      <c r="D87" s="13">
        <v>8.0000000000000002E-3</v>
      </c>
      <c r="E87" s="13">
        <v>4.6875E-2</v>
      </c>
      <c r="F87" s="13"/>
      <c r="G87" s="13">
        <v>0</v>
      </c>
      <c r="H87" s="13">
        <v>0</v>
      </c>
      <c r="I87" s="13">
        <v>2.8571428571428598E-2</v>
      </c>
      <c r="J87" s="13">
        <v>2.5641025641025599E-2</v>
      </c>
      <c r="K87" s="13">
        <v>1.7543859649122799E-2</v>
      </c>
      <c r="L87" s="13">
        <v>4.3010752688171998E-2</v>
      </c>
      <c r="M87" s="13"/>
      <c r="N87" s="13">
        <v>2.80373831775701E-2</v>
      </c>
      <c r="O87" s="13">
        <v>3.2786885245901599E-2</v>
      </c>
      <c r="P87" s="13">
        <v>0</v>
      </c>
      <c r="Q87" s="13">
        <v>3.3898305084745797E-2</v>
      </c>
      <c r="R87" s="13"/>
      <c r="S87" s="13">
        <v>2.66666666666667E-2</v>
      </c>
      <c r="T87" s="13">
        <v>0</v>
      </c>
      <c r="U87" s="13">
        <v>4.1666666666666699E-2</v>
      </c>
      <c r="V87" s="13">
        <v>3.5087719298245598E-2</v>
      </c>
      <c r="W87" s="13">
        <v>0</v>
      </c>
      <c r="X87" s="13">
        <v>0.125</v>
      </c>
      <c r="Y87" s="13"/>
      <c r="Z87" s="13">
        <v>2.1978021978022001E-2</v>
      </c>
      <c r="AA87" s="13">
        <v>4.2253521126760597E-2</v>
      </c>
      <c r="AB87" s="13"/>
      <c r="AC87" s="13">
        <v>9.7087378640776708E-3</v>
      </c>
      <c r="AD87" s="13">
        <v>4.5112781954887202E-2</v>
      </c>
    </row>
    <row r="88" spans="2:30" x14ac:dyDescent="0.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row>
    <row r="89" spans="2:30" x14ac:dyDescent="0.3">
      <c r="B89" s="6" t="s">
        <v>121</v>
      </c>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row>
    <row r="90" spans="2:30" x14ac:dyDescent="0.3">
      <c r="B90" s="23" t="s">
        <v>52</v>
      </c>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row>
    <row r="91" spans="2:30" x14ac:dyDescent="0.3">
      <c r="B91" t="s">
        <v>115</v>
      </c>
      <c r="C91" s="13">
        <v>0.25296442687747001</v>
      </c>
      <c r="D91" s="13">
        <v>0.25600000000000001</v>
      </c>
      <c r="E91" s="13">
        <v>0.25</v>
      </c>
      <c r="F91" s="13"/>
      <c r="G91" s="13">
        <v>0</v>
      </c>
      <c r="H91" s="13">
        <v>0.2</v>
      </c>
      <c r="I91" s="13">
        <v>0.25714285714285701</v>
      </c>
      <c r="J91" s="13">
        <v>0.256410256410256</v>
      </c>
      <c r="K91" s="13">
        <v>0.33333333333333298</v>
      </c>
      <c r="L91" s="13">
        <v>0.225806451612903</v>
      </c>
      <c r="M91" s="13"/>
      <c r="N91" s="13">
        <v>0.22429906542056099</v>
      </c>
      <c r="O91" s="13">
        <v>0.31147540983606598</v>
      </c>
      <c r="P91" s="13">
        <v>0.30769230769230799</v>
      </c>
      <c r="Q91" s="13">
        <v>0.22033898305084701</v>
      </c>
      <c r="R91" s="13"/>
      <c r="S91" s="13">
        <v>1.3333333333333299E-2</v>
      </c>
      <c r="T91" s="13">
        <v>0.372093023255814</v>
      </c>
      <c r="U91" s="13">
        <v>0.125</v>
      </c>
      <c r="V91" s="13">
        <v>0.54385964912280704</v>
      </c>
      <c r="W91" s="13">
        <v>0.18181818181818199</v>
      </c>
      <c r="X91" s="13">
        <v>0.1875</v>
      </c>
      <c r="Y91" s="13"/>
      <c r="Z91" s="13">
        <v>0.26373626373626402</v>
      </c>
      <c r="AA91" s="13">
        <v>0.22535211267605601</v>
      </c>
      <c r="AB91" s="13"/>
      <c r="AC91" s="13">
        <v>0.29126213592233002</v>
      </c>
      <c r="AD91" s="13">
        <v>0.233082706766917</v>
      </c>
    </row>
    <row r="92" spans="2:30" x14ac:dyDescent="0.3">
      <c r="B92" t="s">
        <v>116</v>
      </c>
      <c r="C92" s="13">
        <v>0.30434782608695699</v>
      </c>
      <c r="D92" s="13">
        <v>0.30399999999999999</v>
      </c>
      <c r="E92" s="13">
        <v>0.3046875</v>
      </c>
      <c r="F92" s="13"/>
      <c r="G92" s="13">
        <v>0.25</v>
      </c>
      <c r="H92" s="13">
        <v>0.24</v>
      </c>
      <c r="I92" s="13">
        <v>0.314285714285714</v>
      </c>
      <c r="J92" s="13">
        <v>0.33333333333333298</v>
      </c>
      <c r="K92" s="13">
        <v>0.26315789473684198</v>
      </c>
      <c r="L92" s="13">
        <v>0.33333333333333298</v>
      </c>
      <c r="M92" s="13"/>
      <c r="N92" s="13">
        <v>0.242990654205607</v>
      </c>
      <c r="O92" s="13">
        <v>0.39344262295082</v>
      </c>
      <c r="P92" s="13">
        <v>0.30769230769230799</v>
      </c>
      <c r="Q92" s="13">
        <v>0.322033898305085</v>
      </c>
      <c r="R92" s="13"/>
      <c r="S92" s="13">
        <v>0.2</v>
      </c>
      <c r="T92" s="13">
        <v>0.418604651162791</v>
      </c>
      <c r="U92" s="13">
        <v>0.45833333333333298</v>
      </c>
      <c r="V92" s="13">
        <v>0.31578947368421101</v>
      </c>
      <c r="W92" s="13">
        <v>0.13636363636363599</v>
      </c>
      <c r="X92" s="13">
        <v>0.3125</v>
      </c>
      <c r="Y92" s="13"/>
      <c r="Z92" s="13">
        <v>0.29670329670329698</v>
      </c>
      <c r="AA92" s="13">
        <v>0.323943661971831</v>
      </c>
      <c r="AB92" s="13"/>
      <c r="AC92" s="13">
        <v>0.27184466019417503</v>
      </c>
      <c r="AD92" s="13">
        <v>0.33834586466165401</v>
      </c>
    </row>
    <row r="93" spans="2:30" x14ac:dyDescent="0.3">
      <c r="B93" t="s">
        <v>117</v>
      </c>
      <c r="C93" s="13">
        <v>0.24505928853754899</v>
      </c>
      <c r="D93" s="13">
        <v>0.25600000000000001</v>
      </c>
      <c r="E93" s="13">
        <v>0.234375</v>
      </c>
      <c r="F93" s="13"/>
      <c r="G93" s="13">
        <v>0.5</v>
      </c>
      <c r="H93" s="13">
        <v>0.08</v>
      </c>
      <c r="I93" s="13">
        <v>0.22857142857142901</v>
      </c>
      <c r="J93" s="13">
        <v>0.30769230769230799</v>
      </c>
      <c r="K93" s="13">
        <v>0.24561403508771901</v>
      </c>
      <c r="L93" s="13">
        <v>0.25806451612903197</v>
      </c>
      <c r="M93" s="13"/>
      <c r="N93" s="13">
        <v>0.33644859813084099</v>
      </c>
      <c r="O93" s="13">
        <v>9.8360655737704902E-2</v>
      </c>
      <c r="P93" s="13">
        <v>0.19230769230769201</v>
      </c>
      <c r="Q93" s="13">
        <v>0.25423728813559299</v>
      </c>
      <c r="R93" s="13"/>
      <c r="S93" s="13">
        <v>0.38666666666666699</v>
      </c>
      <c r="T93" s="13">
        <v>0.116279069767442</v>
      </c>
      <c r="U93" s="13">
        <v>0.25</v>
      </c>
      <c r="V93" s="13">
        <v>8.7719298245614002E-2</v>
      </c>
      <c r="W93" s="13">
        <v>0.45454545454545497</v>
      </c>
      <c r="X93" s="13">
        <v>0.25</v>
      </c>
      <c r="Y93" s="13"/>
      <c r="Z93" s="13">
        <v>0.214285714285714</v>
      </c>
      <c r="AA93" s="13">
        <v>0.323943661971831</v>
      </c>
      <c r="AB93" s="13"/>
      <c r="AC93" s="13">
        <v>0.25242718446601897</v>
      </c>
      <c r="AD93" s="13">
        <v>0.233082706766917</v>
      </c>
    </row>
    <row r="94" spans="2:30" x14ac:dyDescent="0.3">
      <c r="B94" t="s">
        <v>118</v>
      </c>
      <c r="C94" s="13">
        <v>0.13043478260869601</v>
      </c>
      <c r="D94" s="13">
        <v>0.16</v>
      </c>
      <c r="E94" s="13">
        <v>0.1015625</v>
      </c>
      <c r="F94" s="13"/>
      <c r="G94" s="13">
        <v>0.25</v>
      </c>
      <c r="H94" s="13">
        <v>0.24</v>
      </c>
      <c r="I94" s="13">
        <v>0.2</v>
      </c>
      <c r="J94" s="13">
        <v>5.1282051282051301E-2</v>
      </c>
      <c r="K94" s="13">
        <v>0.12280701754386</v>
      </c>
      <c r="L94" s="13">
        <v>0.10752688172043</v>
      </c>
      <c r="M94" s="13"/>
      <c r="N94" s="13">
        <v>0.13084112149532701</v>
      </c>
      <c r="O94" s="13">
        <v>0.16393442622950799</v>
      </c>
      <c r="P94" s="13">
        <v>0.115384615384615</v>
      </c>
      <c r="Q94" s="13">
        <v>0.101694915254237</v>
      </c>
      <c r="R94" s="13"/>
      <c r="S94" s="13">
        <v>0.32</v>
      </c>
      <c r="T94" s="13">
        <v>4.6511627906976702E-2</v>
      </c>
      <c r="U94" s="13">
        <v>8.3333333333333301E-2</v>
      </c>
      <c r="V94" s="13">
        <v>3.5087719298245598E-2</v>
      </c>
      <c r="W94" s="13">
        <v>0.13636363636363599</v>
      </c>
      <c r="X94" s="13">
        <v>0</v>
      </c>
      <c r="Y94" s="13"/>
      <c r="Z94" s="13">
        <v>0.13736263736263701</v>
      </c>
      <c r="AA94" s="13">
        <v>0.11267605633802801</v>
      </c>
      <c r="AB94" s="13"/>
      <c r="AC94" s="13">
        <v>0.13592233009708701</v>
      </c>
      <c r="AD94" s="13">
        <v>0.13533834586466201</v>
      </c>
    </row>
    <row r="95" spans="2:30" x14ac:dyDescent="0.3">
      <c r="B95" t="s">
        <v>119</v>
      </c>
      <c r="C95" s="13">
        <v>2.3715415019762799E-2</v>
      </c>
      <c r="D95" s="13">
        <v>8.0000000000000002E-3</v>
      </c>
      <c r="E95" s="13">
        <v>3.90625E-2</v>
      </c>
      <c r="F95" s="13"/>
      <c r="G95" s="13">
        <v>0</v>
      </c>
      <c r="H95" s="13">
        <v>0.12</v>
      </c>
      <c r="I95" s="13">
        <v>0</v>
      </c>
      <c r="J95" s="13">
        <v>2.5641025641025599E-2</v>
      </c>
      <c r="K95" s="13">
        <v>1.7543859649122799E-2</v>
      </c>
      <c r="L95" s="13">
        <v>1.0752688172042999E-2</v>
      </c>
      <c r="M95" s="13"/>
      <c r="N95" s="13">
        <v>4.67289719626168E-2</v>
      </c>
      <c r="O95" s="13">
        <v>0</v>
      </c>
      <c r="P95" s="13">
        <v>3.8461538461538498E-2</v>
      </c>
      <c r="Q95" s="13">
        <v>0</v>
      </c>
      <c r="R95" s="13"/>
      <c r="S95" s="13">
        <v>5.3333333333333302E-2</v>
      </c>
      <c r="T95" s="13">
        <v>4.6511627906976702E-2</v>
      </c>
      <c r="U95" s="13">
        <v>0</v>
      </c>
      <c r="V95" s="13">
        <v>0</v>
      </c>
      <c r="W95" s="13">
        <v>0</v>
      </c>
      <c r="X95" s="13">
        <v>0</v>
      </c>
      <c r="Y95" s="13"/>
      <c r="Z95" s="13">
        <v>2.74725274725275E-2</v>
      </c>
      <c r="AA95" s="13">
        <v>1.4084507042253501E-2</v>
      </c>
      <c r="AB95" s="13"/>
      <c r="AC95" s="13">
        <v>2.9126213592233E-2</v>
      </c>
      <c r="AD95" s="13">
        <v>2.2556390977443601E-2</v>
      </c>
    </row>
    <row r="96" spans="2:30" x14ac:dyDescent="0.3">
      <c r="B96" t="s">
        <v>56</v>
      </c>
      <c r="C96" s="13">
        <v>4.3478260869565202E-2</v>
      </c>
      <c r="D96" s="13">
        <v>1.6E-2</v>
      </c>
      <c r="E96" s="13">
        <v>7.03125E-2</v>
      </c>
      <c r="F96" s="13"/>
      <c r="G96" s="13">
        <v>0</v>
      </c>
      <c r="H96" s="13">
        <v>0.12</v>
      </c>
      <c r="I96" s="13">
        <v>0</v>
      </c>
      <c r="J96" s="13">
        <v>2.5641025641025599E-2</v>
      </c>
      <c r="K96" s="13">
        <v>1.7543859649122799E-2</v>
      </c>
      <c r="L96" s="13">
        <v>6.4516129032258104E-2</v>
      </c>
      <c r="M96" s="13"/>
      <c r="N96" s="13">
        <v>1.86915887850467E-2</v>
      </c>
      <c r="O96" s="13">
        <v>3.2786885245901599E-2</v>
      </c>
      <c r="P96" s="13">
        <v>3.8461538461538498E-2</v>
      </c>
      <c r="Q96" s="13">
        <v>0.101694915254237</v>
      </c>
      <c r="R96" s="13"/>
      <c r="S96" s="13">
        <v>2.66666666666667E-2</v>
      </c>
      <c r="T96" s="13">
        <v>0</v>
      </c>
      <c r="U96" s="13">
        <v>8.3333333333333301E-2</v>
      </c>
      <c r="V96" s="13">
        <v>1.7543859649122799E-2</v>
      </c>
      <c r="W96" s="13">
        <v>9.0909090909090898E-2</v>
      </c>
      <c r="X96" s="13">
        <v>0.25</v>
      </c>
      <c r="Y96" s="13"/>
      <c r="Z96" s="13">
        <v>6.0439560439560398E-2</v>
      </c>
      <c r="AA96" s="13">
        <v>0</v>
      </c>
      <c r="AB96" s="13"/>
      <c r="AC96" s="13">
        <v>1.94174757281553E-2</v>
      </c>
      <c r="AD96" s="13">
        <v>3.7593984962405999E-2</v>
      </c>
    </row>
    <row r="97" spans="2:30" x14ac:dyDescent="0.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row>
    <row r="98" spans="2:30" x14ac:dyDescent="0.3">
      <c r="B98" s="6" t="s">
        <v>122</v>
      </c>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row>
    <row r="99" spans="2:30" x14ac:dyDescent="0.3">
      <c r="B99" s="23" t="s">
        <v>52</v>
      </c>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row>
    <row r="100" spans="2:30" x14ac:dyDescent="0.3">
      <c r="B100" t="s">
        <v>115</v>
      </c>
      <c r="C100" s="13">
        <v>0.201581027667984</v>
      </c>
      <c r="D100" s="13">
        <v>0.216</v>
      </c>
      <c r="E100" s="13">
        <v>0.1875</v>
      </c>
      <c r="F100" s="13"/>
      <c r="G100" s="13">
        <v>0.25</v>
      </c>
      <c r="H100" s="13">
        <v>0.24</v>
      </c>
      <c r="I100" s="13">
        <v>0.2</v>
      </c>
      <c r="J100" s="13">
        <v>0.15384615384615399</v>
      </c>
      <c r="K100" s="13">
        <v>0.22807017543859601</v>
      </c>
      <c r="L100" s="13">
        <v>0.19354838709677399</v>
      </c>
      <c r="M100" s="13"/>
      <c r="N100" s="13">
        <v>0.15887850467289699</v>
      </c>
      <c r="O100" s="13">
        <v>0.26229508196721302</v>
      </c>
      <c r="P100" s="13">
        <v>0.230769230769231</v>
      </c>
      <c r="Q100" s="13">
        <v>0.20338983050847501</v>
      </c>
      <c r="R100" s="13"/>
      <c r="S100" s="13">
        <v>2.66666666666667E-2</v>
      </c>
      <c r="T100" s="13">
        <v>0.25581395348837199</v>
      </c>
      <c r="U100" s="13">
        <v>0.16666666666666699</v>
      </c>
      <c r="V100" s="13">
        <v>0.43859649122806998</v>
      </c>
      <c r="W100" s="13">
        <v>0.13636363636363599</v>
      </c>
      <c r="X100" s="13">
        <v>0.1875</v>
      </c>
      <c r="Y100" s="13"/>
      <c r="Z100" s="13">
        <v>0.20329670329670299</v>
      </c>
      <c r="AA100" s="13">
        <v>0.19718309859154901</v>
      </c>
      <c r="AB100" s="13"/>
      <c r="AC100" s="13">
        <v>0.223300970873786</v>
      </c>
      <c r="AD100" s="13">
        <v>0.18796992481203001</v>
      </c>
    </row>
    <row r="101" spans="2:30" x14ac:dyDescent="0.3">
      <c r="B101" t="s">
        <v>116</v>
      </c>
      <c r="C101" s="13">
        <v>0.24505928853754899</v>
      </c>
      <c r="D101" s="13">
        <v>0.28000000000000003</v>
      </c>
      <c r="E101" s="13">
        <v>0.2109375</v>
      </c>
      <c r="F101" s="13"/>
      <c r="G101" s="13">
        <v>0.25</v>
      </c>
      <c r="H101" s="13">
        <v>0.16</v>
      </c>
      <c r="I101" s="13">
        <v>0.17142857142857101</v>
      </c>
      <c r="J101" s="13">
        <v>0.30769230769230799</v>
      </c>
      <c r="K101" s="13">
        <v>0.22807017543859601</v>
      </c>
      <c r="L101" s="13">
        <v>0.27956989247311798</v>
      </c>
      <c r="M101" s="13"/>
      <c r="N101" s="13">
        <v>0.242990654205607</v>
      </c>
      <c r="O101" s="13">
        <v>0.213114754098361</v>
      </c>
      <c r="P101" s="13">
        <v>0.230769230769231</v>
      </c>
      <c r="Q101" s="13">
        <v>0.28813559322033899</v>
      </c>
      <c r="R101" s="13"/>
      <c r="S101" s="13">
        <v>6.6666666666666693E-2</v>
      </c>
      <c r="T101" s="13">
        <v>0.32558139534883701</v>
      </c>
      <c r="U101" s="13">
        <v>0.33333333333333298</v>
      </c>
      <c r="V101" s="13">
        <v>0.26315789473684198</v>
      </c>
      <c r="W101" s="13">
        <v>0.40909090909090901</v>
      </c>
      <c r="X101" s="13">
        <v>0.25</v>
      </c>
      <c r="Y101" s="13"/>
      <c r="Z101" s="13">
        <v>0.24725274725274701</v>
      </c>
      <c r="AA101" s="13">
        <v>0.23943661971831001</v>
      </c>
      <c r="AB101" s="13"/>
      <c r="AC101" s="13">
        <v>0.242718446601942</v>
      </c>
      <c r="AD101" s="13">
        <v>0.255639097744361</v>
      </c>
    </row>
    <row r="102" spans="2:30" x14ac:dyDescent="0.3">
      <c r="B102" t="s">
        <v>117</v>
      </c>
      <c r="C102" s="13">
        <v>0.33992094861660099</v>
      </c>
      <c r="D102" s="13">
        <v>0.34399999999999997</v>
      </c>
      <c r="E102" s="13">
        <v>0.3359375</v>
      </c>
      <c r="F102" s="13"/>
      <c r="G102" s="13">
        <v>0.25</v>
      </c>
      <c r="H102" s="13">
        <v>0.16</v>
      </c>
      <c r="I102" s="13">
        <v>0.371428571428571</v>
      </c>
      <c r="J102" s="13">
        <v>0.38461538461538503</v>
      </c>
      <c r="K102" s="13">
        <v>0.35087719298245601</v>
      </c>
      <c r="L102" s="13">
        <v>0.35483870967741898</v>
      </c>
      <c r="M102" s="13"/>
      <c r="N102" s="13">
        <v>0.38317757009345799</v>
      </c>
      <c r="O102" s="13">
        <v>0.26229508196721302</v>
      </c>
      <c r="P102" s="13">
        <v>0.38461538461538503</v>
      </c>
      <c r="Q102" s="13">
        <v>0.322033898305085</v>
      </c>
      <c r="R102" s="13"/>
      <c r="S102" s="13">
        <v>0.54666666666666697</v>
      </c>
      <c r="T102" s="13">
        <v>0.27906976744186002</v>
      </c>
      <c r="U102" s="13">
        <v>0.25</v>
      </c>
      <c r="V102" s="13">
        <v>0.157894736842105</v>
      </c>
      <c r="W102" s="13">
        <v>0.36363636363636398</v>
      </c>
      <c r="X102" s="13">
        <v>0.3125</v>
      </c>
      <c r="Y102" s="13"/>
      <c r="Z102" s="13">
        <v>0.32967032967033</v>
      </c>
      <c r="AA102" s="13">
        <v>0.36619718309859201</v>
      </c>
      <c r="AB102" s="13"/>
      <c r="AC102" s="13">
        <v>0.34951456310679602</v>
      </c>
      <c r="AD102" s="13">
        <v>0.33834586466165401</v>
      </c>
    </row>
    <row r="103" spans="2:30" x14ac:dyDescent="0.3">
      <c r="B103" t="s">
        <v>118</v>
      </c>
      <c r="C103" s="13">
        <v>0.102766798418972</v>
      </c>
      <c r="D103" s="13">
        <v>9.6000000000000002E-2</v>
      </c>
      <c r="E103" s="13">
        <v>0.109375</v>
      </c>
      <c r="F103" s="13"/>
      <c r="G103" s="13">
        <v>0.25</v>
      </c>
      <c r="H103" s="13">
        <v>0.28000000000000003</v>
      </c>
      <c r="I103" s="13">
        <v>0.17142857142857101</v>
      </c>
      <c r="J103" s="13">
        <v>2.5641025641025599E-2</v>
      </c>
      <c r="K103" s="13">
        <v>7.0175438596491196E-2</v>
      </c>
      <c r="L103" s="13">
        <v>7.5268817204301106E-2</v>
      </c>
      <c r="M103" s="13"/>
      <c r="N103" s="13">
        <v>0.14018691588785001</v>
      </c>
      <c r="O103" s="13">
        <v>0.13114754098360701</v>
      </c>
      <c r="P103" s="13">
        <v>7.69230769230769E-2</v>
      </c>
      <c r="Q103" s="13">
        <v>1.6949152542372899E-2</v>
      </c>
      <c r="R103" s="13"/>
      <c r="S103" s="13">
        <v>0.22666666666666699</v>
      </c>
      <c r="T103" s="13">
        <v>6.9767441860465101E-2</v>
      </c>
      <c r="U103" s="13">
        <v>8.3333333333333301E-2</v>
      </c>
      <c r="V103" s="13">
        <v>5.2631578947368397E-2</v>
      </c>
      <c r="W103" s="13">
        <v>0</v>
      </c>
      <c r="X103" s="13">
        <v>6.25E-2</v>
      </c>
      <c r="Y103" s="13"/>
      <c r="Z103" s="13">
        <v>8.7912087912087905E-2</v>
      </c>
      <c r="AA103" s="13">
        <v>0.140845070422535</v>
      </c>
      <c r="AB103" s="13"/>
      <c r="AC103" s="13">
        <v>8.7378640776699004E-2</v>
      </c>
      <c r="AD103" s="13">
        <v>0.12030075187969901</v>
      </c>
    </row>
    <row r="104" spans="2:30" x14ac:dyDescent="0.3">
      <c r="B104" t="s">
        <v>119</v>
      </c>
      <c r="C104" s="13">
        <v>2.3715415019762799E-2</v>
      </c>
      <c r="D104" s="13">
        <v>1.6E-2</v>
      </c>
      <c r="E104" s="13">
        <v>3.125E-2</v>
      </c>
      <c r="F104" s="13"/>
      <c r="G104" s="13">
        <v>0</v>
      </c>
      <c r="H104" s="13">
        <v>0.08</v>
      </c>
      <c r="I104" s="13">
        <v>2.8571428571428598E-2</v>
      </c>
      <c r="J104" s="13">
        <v>2.5641025641025599E-2</v>
      </c>
      <c r="K104" s="13">
        <v>0</v>
      </c>
      <c r="L104" s="13">
        <v>2.1505376344085999E-2</v>
      </c>
      <c r="M104" s="13"/>
      <c r="N104" s="13">
        <v>3.7383177570093497E-2</v>
      </c>
      <c r="O104" s="13">
        <v>1.63934426229508E-2</v>
      </c>
      <c r="P104" s="13">
        <v>3.8461538461538498E-2</v>
      </c>
      <c r="Q104" s="13">
        <v>0</v>
      </c>
      <c r="R104" s="13"/>
      <c r="S104" s="13">
        <v>6.6666666666666693E-2</v>
      </c>
      <c r="T104" s="13">
        <v>2.32558139534884E-2</v>
      </c>
      <c r="U104" s="13">
        <v>0</v>
      </c>
      <c r="V104" s="13">
        <v>0</v>
      </c>
      <c r="W104" s="13">
        <v>0</v>
      </c>
      <c r="X104" s="13">
        <v>0</v>
      </c>
      <c r="Y104" s="13"/>
      <c r="Z104" s="13">
        <v>3.2967032967033003E-2</v>
      </c>
      <c r="AA104" s="13">
        <v>0</v>
      </c>
      <c r="AB104" s="13"/>
      <c r="AC104" s="13">
        <v>3.8834951456310697E-2</v>
      </c>
      <c r="AD104" s="13">
        <v>1.50375939849624E-2</v>
      </c>
    </row>
    <row r="105" spans="2:30" x14ac:dyDescent="0.3">
      <c r="B105" t="s">
        <v>56</v>
      </c>
      <c r="C105" s="13">
        <v>8.6956521739130405E-2</v>
      </c>
      <c r="D105" s="13">
        <v>4.8000000000000001E-2</v>
      </c>
      <c r="E105" s="13">
        <v>0.125</v>
      </c>
      <c r="F105" s="13"/>
      <c r="G105" s="13">
        <v>0</v>
      </c>
      <c r="H105" s="13">
        <v>0.08</v>
      </c>
      <c r="I105" s="13">
        <v>5.7142857142857099E-2</v>
      </c>
      <c r="J105" s="13">
        <v>0.102564102564103</v>
      </c>
      <c r="K105" s="13">
        <v>0.12280701754386</v>
      </c>
      <c r="L105" s="13">
        <v>7.5268817204301106E-2</v>
      </c>
      <c r="M105" s="13"/>
      <c r="N105" s="13">
        <v>3.7383177570093497E-2</v>
      </c>
      <c r="O105" s="13">
        <v>0.114754098360656</v>
      </c>
      <c r="P105" s="13">
        <v>3.8461538461538498E-2</v>
      </c>
      <c r="Q105" s="13">
        <v>0.169491525423729</v>
      </c>
      <c r="R105" s="13"/>
      <c r="S105" s="13">
        <v>6.6666666666666693E-2</v>
      </c>
      <c r="T105" s="13">
        <v>4.6511627906976702E-2</v>
      </c>
      <c r="U105" s="13">
        <v>0.16666666666666699</v>
      </c>
      <c r="V105" s="13">
        <v>8.7719298245614002E-2</v>
      </c>
      <c r="W105" s="13">
        <v>9.0909090909090898E-2</v>
      </c>
      <c r="X105" s="13">
        <v>0.1875</v>
      </c>
      <c r="Y105" s="13"/>
      <c r="Z105" s="13">
        <v>9.8901098901098897E-2</v>
      </c>
      <c r="AA105" s="13">
        <v>5.63380281690141E-2</v>
      </c>
      <c r="AB105" s="13"/>
      <c r="AC105" s="13">
        <v>5.8252427184466E-2</v>
      </c>
      <c r="AD105" s="13">
        <v>8.2706766917293201E-2</v>
      </c>
    </row>
    <row r="106" spans="2:30" x14ac:dyDescent="0.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row>
    <row r="107" spans="2:30" x14ac:dyDescent="0.3">
      <c r="B107" s="6" t="s">
        <v>123</v>
      </c>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row>
    <row r="108" spans="2:30" x14ac:dyDescent="0.3">
      <c r="B108" s="23" t="s">
        <v>52</v>
      </c>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row>
    <row r="109" spans="2:30" x14ac:dyDescent="0.3">
      <c r="B109" t="s">
        <v>115</v>
      </c>
      <c r="C109" s="13">
        <v>0.19762845849802399</v>
      </c>
      <c r="D109" s="13">
        <v>0.192</v>
      </c>
      <c r="E109" s="13">
        <v>0.203125</v>
      </c>
      <c r="F109" s="13"/>
      <c r="G109" s="13">
        <v>0</v>
      </c>
      <c r="H109" s="13">
        <v>0.16</v>
      </c>
      <c r="I109" s="13">
        <v>0.22857142857142901</v>
      </c>
      <c r="J109" s="13">
        <v>0.17948717948717899</v>
      </c>
      <c r="K109" s="13">
        <v>0.26315789473684198</v>
      </c>
      <c r="L109" s="13">
        <v>0.17204301075268799</v>
      </c>
      <c r="M109" s="13"/>
      <c r="N109" s="13">
        <v>0.14018691588785001</v>
      </c>
      <c r="O109" s="13">
        <v>0.22950819672131101</v>
      </c>
      <c r="P109" s="13">
        <v>0.269230769230769</v>
      </c>
      <c r="Q109" s="13">
        <v>0.23728813559322001</v>
      </c>
      <c r="R109" s="13"/>
      <c r="S109" s="13">
        <v>2.66666666666667E-2</v>
      </c>
      <c r="T109" s="13">
        <v>0.186046511627907</v>
      </c>
      <c r="U109" s="13">
        <v>0.25</v>
      </c>
      <c r="V109" s="13">
        <v>0.42105263157894701</v>
      </c>
      <c r="W109" s="13">
        <v>0.22727272727272699</v>
      </c>
      <c r="X109" s="13">
        <v>0.1875</v>
      </c>
      <c r="Y109" s="13"/>
      <c r="Z109" s="13">
        <v>0.214285714285714</v>
      </c>
      <c r="AA109" s="13">
        <v>0.154929577464789</v>
      </c>
      <c r="AB109" s="13"/>
      <c r="AC109" s="13">
        <v>0.25242718446601897</v>
      </c>
      <c r="AD109" s="13">
        <v>0.157894736842105</v>
      </c>
    </row>
    <row r="110" spans="2:30" x14ac:dyDescent="0.3">
      <c r="B110" t="s">
        <v>116</v>
      </c>
      <c r="C110" s="13">
        <v>0.221343873517787</v>
      </c>
      <c r="D110" s="13">
        <v>0.248</v>
      </c>
      <c r="E110" s="13">
        <v>0.1953125</v>
      </c>
      <c r="F110" s="13"/>
      <c r="G110" s="13">
        <v>0.5</v>
      </c>
      <c r="H110" s="13">
        <v>0.12</v>
      </c>
      <c r="I110" s="13">
        <v>0.14285714285714299</v>
      </c>
      <c r="J110" s="13">
        <v>0.256410256410256</v>
      </c>
      <c r="K110" s="13">
        <v>0.19298245614035101</v>
      </c>
      <c r="L110" s="13">
        <v>0.26881720430107497</v>
      </c>
      <c r="M110" s="13"/>
      <c r="N110" s="13">
        <v>0.22429906542056099</v>
      </c>
      <c r="O110" s="13">
        <v>0.24590163934426201</v>
      </c>
      <c r="P110" s="13">
        <v>0.269230769230769</v>
      </c>
      <c r="Q110" s="13">
        <v>0.169491525423729</v>
      </c>
      <c r="R110" s="13"/>
      <c r="S110" s="13">
        <v>9.3333333333333296E-2</v>
      </c>
      <c r="T110" s="13">
        <v>0.32558139534883701</v>
      </c>
      <c r="U110" s="13">
        <v>0.125</v>
      </c>
      <c r="V110" s="13">
        <v>0.28070175438596501</v>
      </c>
      <c r="W110" s="13">
        <v>0.36363636363636398</v>
      </c>
      <c r="X110" s="13">
        <v>0.1875</v>
      </c>
      <c r="Y110" s="13"/>
      <c r="Z110" s="13">
        <v>0.214285714285714</v>
      </c>
      <c r="AA110" s="13">
        <v>0.23943661971831001</v>
      </c>
      <c r="AB110" s="13"/>
      <c r="AC110" s="13">
        <v>0.27184466019417503</v>
      </c>
      <c r="AD110" s="13">
        <v>0.19548872180451099</v>
      </c>
    </row>
    <row r="111" spans="2:30" x14ac:dyDescent="0.3">
      <c r="B111" t="s">
        <v>117</v>
      </c>
      <c r="C111" s="13">
        <v>0.36363636363636398</v>
      </c>
      <c r="D111" s="13">
        <v>0.36</v>
      </c>
      <c r="E111" s="13">
        <v>0.3671875</v>
      </c>
      <c r="F111" s="13"/>
      <c r="G111" s="13">
        <v>0.25</v>
      </c>
      <c r="H111" s="13">
        <v>0.32</v>
      </c>
      <c r="I111" s="13">
        <v>0.34285714285714303</v>
      </c>
      <c r="J111" s="13">
        <v>0.30769230769230799</v>
      </c>
      <c r="K111" s="13">
        <v>0.40350877192982498</v>
      </c>
      <c r="L111" s="13">
        <v>0.38709677419354799</v>
      </c>
      <c r="M111" s="13"/>
      <c r="N111" s="13">
        <v>0.41121495327102803</v>
      </c>
      <c r="O111" s="13">
        <v>0.29508196721311503</v>
      </c>
      <c r="P111" s="13">
        <v>0.30769230769230799</v>
      </c>
      <c r="Q111" s="13">
        <v>0.37288135593220301</v>
      </c>
      <c r="R111" s="13"/>
      <c r="S111" s="13">
        <v>0.49333333333333301</v>
      </c>
      <c r="T111" s="13">
        <v>0.39534883720930197</v>
      </c>
      <c r="U111" s="13">
        <v>0.45833333333333298</v>
      </c>
      <c r="V111" s="13">
        <v>0.175438596491228</v>
      </c>
      <c r="W111" s="13">
        <v>0.22727272727272699</v>
      </c>
      <c r="X111" s="13">
        <v>0.25</v>
      </c>
      <c r="Y111" s="13"/>
      <c r="Z111" s="13">
        <v>0.35164835164835201</v>
      </c>
      <c r="AA111" s="13">
        <v>0.39436619718309901</v>
      </c>
      <c r="AB111" s="13"/>
      <c r="AC111" s="13">
        <v>0.30097087378640802</v>
      </c>
      <c r="AD111" s="13">
        <v>0.43609022556390997</v>
      </c>
    </row>
    <row r="112" spans="2:30" x14ac:dyDescent="0.3">
      <c r="B112" t="s">
        <v>118</v>
      </c>
      <c r="C112" s="13">
        <v>0.13043478260869601</v>
      </c>
      <c r="D112" s="13">
        <v>0.152</v>
      </c>
      <c r="E112" s="13">
        <v>0.109375</v>
      </c>
      <c r="F112" s="13"/>
      <c r="G112" s="13">
        <v>0</v>
      </c>
      <c r="H112" s="13">
        <v>0.24</v>
      </c>
      <c r="I112" s="13">
        <v>0.25714285714285701</v>
      </c>
      <c r="J112" s="13">
        <v>0.102564102564103</v>
      </c>
      <c r="K112" s="13">
        <v>8.7719298245614002E-2</v>
      </c>
      <c r="L112" s="13">
        <v>9.6774193548387094E-2</v>
      </c>
      <c r="M112" s="13"/>
      <c r="N112" s="13">
        <v>0.168224299065421</v>
      </c>
      <c r="O112" s="13">
        <v>0.114754098360656</v>
      </c>
      <c r="P112" s="13">
        <v>0.115384615384615</v>
      </c>
      <c r="Q112" s="13">
        <v>8.4745762711864403E-2</v>
      </c>
      <c r="R112" s="13"/>
      <c r="S112" s="13">
        <v>0.32</v>
      </c>
      <c r="T112" s="13">
        <v>6.9767441860465101E-2</v>
      </c>
      <c r="U112" s="13">
        <v>4.1666666666666699E-2</v>
      </c>
      <c r="V112" s="13">
        <v>3.5087719298245598E-2</v>
      </c>
      <c r="W112" s="13">
        <v>4.5454545454545497E-2</v>
      </c>
      <c r="X112" s="13">
        <v>0.125</v>
      </c>
      <c r="Y112" s="13"/>
      <c r="Z112" s="13">
        <v>0.13186813186813201</v>
      </c>
      <c r="AA112" s="13">
        <v>0.12676056338028199</v>
      </c>
      <c r="AB112" s="13"/>
      <c r="AC112" s="13">
        <v>0.106796116504854</v>
      </c>
      <c r="AD112" s="13">
        <v>0.150375939849624</v>
      </c>
    </row>
    <row r="113" spans="2:30" x14ac:dyDescent="0.3">
      <c r="B113" t="s">
        <v>119</v>
      </c>
      <c r="C113" s="13">
        <v>7.9051383399209498E-3</v>
      </c>
      <c r="D113" s="13">
        <v>0</v>
      </c>
      <c r="E113" s="13">
        <v>1.5625E-2</v>
      </c>
      <c r="F113" s="13"/>
      <c r="G113" s="13">
        <v>0</v>
      </c>
      <c r="H113" s="13">
        <v>0.08</v>
      </c>
      <c r="I113" s="13">
        <v>0</v>
      </c>
      <c r="J113" s="13">
        <v>0</v>
      </c>
      <c r="K113" s="13">
        <v>0</v>
      </c>
      <c r="L113" s="13">
        <v>0</v>
      </c>
      <c r="M113" s="13"/>
      <c r="N113" s="13">
        <v>1.86915887850467E-2</v>
      </c>
      <c r="O113" s="13">
        <v>0</v>
      </c>
      <c r="P113" s="13">
        <v>0</v>
      </c>
      <c r="Q113" s="13">
        <v>0</v>
      </c>
      <c r="R113" s="13"/>
      <c r="S113" s="13">
        <v>2.66666666666667E-2</v>
      </c>
      <c r="T113" s="13">
        <v>0</v>
      </c>
      <c r="U113" s="13">
        <v>0</v>
      </c>
      <c r="V113" s="13">
        <v>0</v>
      </c>
      <c r="W113" s="13">
        <v>0</v>
      </c>
      <c r="X113" s="13">
        <v>0</v>
      </c>
      <c r="Y113" s="13"/>
      <c r="Z113" s="13">
        <v>1.0989010989011E-2</v>
      </c>
      <c r="AA113" s="13">
        <v>0</v>
      </c>
      <c r="AB113" s="13"/>
      <c r="AC113" s="13">
        <v>9.7087378640776708E-3</v>
      </c>
      <c r="AD113" s="13">
        <v>7.5187969924812E-3</v>
      </c>
    </row>
    <row r="114" spans="2:30" x14ac:dyDescent="0.3">
      <c r="B114" t="s">
        <v>56</v>
      </c>
      <c r="C114" s="13">
        <v>7.9051383399209502E-2</v>
      </c>
      <c r="D114" s="13">
        <v>4.8000000000000001E-2</v>
      </c>
      <c r="E114" s="13">
        <v>0.109375</v>
      </c>
      <c r="F114" s="13"/>
      <c r="G114" s="13">
        <v>0.25</v>
      </c>
      <c r="H114" s="13">
        <v>0.08</v>
      </c>
      <c r="I114" s="13">
        <v>2.8571428571428598E-2</v>
      </c>
      <c r="J114" s="13">
        <v>0.15384615384615399</v>
      </c>
      <c r="K114" s="13">
        <v>5.2631578947368397E-2</v>
      </c>
      <c r="L114" s="13">
        <v>7.5268817204301106E-2</v>
      </c>
      <c r="M114" s="13"/>
      <c r="N114" s="13">
        <v>3.7383177570093497E-2</v>
      </c>
      <c r="O114" s="13">
        <v>0.114754098360656</v>
      </c>
      <c r="P114" s="13">
        <v>3.8461538461538498E-2</v>
      </c>
      <c r="Q114" s="13">
        <v>0.13559322033898299</v>
      </c>
      <c r="R114" s="13"/>
      <c r="S114" s="13">
        <v>0.04</v>
      </c>
      <c r="T114" s="13">
        <v>2.32558139534884E-2</v>
      </c>
      <c r="U114" s="13">
        <v>0.125</v>
      </c>
      <c r="V114" s="13">
        <v>8.7719298245614002E-2</v>
      </c>
      <c r="W114" s="13">
        <v>0.13636363636363599</v>
      </c>
      <c r="X114" s="13">
        <v>0.25</v>
      </c>
      <c r="Y114" s="13"/>
      <c r="Z114" s="13">
        <v>7.69230769230769E-2</v>
      </c>
      <c r="AA114" s="13">
        <v>8.4507042253521097E-2</v>
      </c>
      <c r="AB114" s="13"/>
      <c r="AC114" s="13">
        <v>5.8252427184466E-2</v>
      </c>
      <c r="AD114" s="13">
        <v>5.2631578947368397E-2</v>
      </c>
    </row>
    <row r="115" spans="2:30" x14ac:dyDescent="0.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row>
    <row r="116" spans="2:30" x14ac:dyDescent="0.3">
      <c r="B116" s="6" t="s">
        <v>124</v>
      </c>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row>
    <row r="117" spans="2:30" x14ac:dyDescent="0.3">
      <c r="B117" s="23" t="s">
        <v>52</v>
      </c>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row>
    <row r="118" spans="2:30" x14ac:dyDescent="0.3">
      <c r="B118" t="s">
        <v>115</v>
      </c>
      <c r="C118" s="13">
        <v>0</v>
      </c>
      <c r="D118" s="13">
        <v>0</v>
      </c>
      <c r="E118" s="13">
        <v>0</v>
      </c>
      <c r="F118" s="13"/>
      <c r="G118" s="13">
        <v>0</v>
      </c>
      <c r="H118" s="13">
        <v>0</v>
      </c>
      <c r="I118" s="13">
        <v>0</v>
      </c>
      <c r="J118" s="13">
        <v>0</v>
      </c>
      <c r="K118" s="13">
        <v>0</v>
      </c>
      <c r="L118" s="13">
        <v>0</v>
      </c>
      <c r="M118" s="13"/>
      <c r="N118" s="13">
        <v>0</v>
      </c>
      <c r="O118" s="13">
        <v>0</v>
      </c>
      <c r="P118" s="13">
        <v>0</v>
      </c>
      <c r="Q118" s="13">
        <v>0</v>
      </c>
      <c r="R118" s="13"/>
      <c r="S118" s="13">
        <v>0</v>
      </c>
      <c r="T118" s="13">
        <v>0</v>
      </c>
      <c r="U118" s="13">
        <v>0</v>
      </c>
      <c r="V118" s="13">
        <v>0</v>
      </c>
      <c r="W118" s="13">
        <v>0</v>
      </c>
      <c r="X118" s="13">
        <v>0</v>
      </c>
      <c r="Y118" s="13"/>
      <c r="Z118" s="13">
        <v>0</v>
      </c>
      <c r="AA118" s="13">
        <v>0</v>
      </c>
      <c r="AB118" s="13"/>
      <c r="AC118" s="13">
        <v>0</v>
      </c>
      <c r="AD118" s="13">
        <v>0</v>
      </c>
    </row>
    <row r="119" spans="2:30" x14ac:dyDescent="0.3">
      <c r="B119" t="s">
        <v>116</v>
      </c>
      <c r="C119" s="13">
        <v>1</v>
      </c>
      <c r="D119" s="13">
        <v>1</v>
      </c>
      <c r="E119" s="13">
        <v>1</v>
      </c>
      <c r="F119" s="13"/>
      <c r="G119" s="13">
        <v>1</v>
      </c>
      <c r="H119" s="13">
        <v>1</v>
      </c>
      <c r="I119" s="13">
        <v>1</v>
      </c>
      <c r="J119" s="13">
        <v>1</v>
      </c>
      <c r="K119" s="13">
        <v>1</v>
      </c>
      <c r="L119" s="13">
        <v>1</v>
      </c>
      <c r="M119" s="13"/>
      <c r="N119" s="13">
        <v>1</v>
      </c>
      <c r="O119" s="13">
        <v>1</v>
      </c>
      <c r="P119" s="13">
        <v>1</v>
      </c>
      <c r="Q119" s="13">
        <v>1</v>
      </c>
      <c r="R119" s="13"/>
      <c r="S119" s="13">
        <v>1</v>
      </c>
      <c r="T119" s="13">
        <v>1</v>
      </c>
      <c r="U119" s="13">
        <v>1</v>
      </c>
      <c r="V119" s="13">
        <v>1</v>
      </c>
      <c r="W119" s="13">
        <v>1</v>
      </c>
      <c r="X119" s="13">
        <v>1</v>
      </c>
      <c r="Y119" s="13"/>
      <c r="Z119" s="13">
        <v>1</v>
      </c>
      <c r="AA119" s="13">
        <v>1</v>
      </c>
      <c r="AB119" s="13"/>
      <c r="AC119" s="13">
        <v>1</v>
      </c>
      <c r="AD119" s="13">
        <v>1</v>
      </c>
    </row>
    <row r="120" spans="2:30" x14ac:dyDescent="0.3">
      <c r="B120" t="s">
        <v>117</v>
      </c>
      <c r="C120" s="13">
        <v>0</v>
      </c>
      <c r="D120" s="13">
        <v>0</v>
      </c>
      <c r="E120" s="13">
        <v>0</v>
      </c>
      <c r="F120" s="13"/>
      <c r="G120" s="13">
        <v>0</v>
      </c>
      <c r="H120" s="13">
        <v>0</v>
      </c>
      <c r="I120" s="13">
        <v>0</v>
      </c>
      <c r="J120" s="13">
        <v>0</v>
      </c>
      <c r="K120" s="13">
        <v>0</v>
      </c>
      <c r="L120" s="13">
        <v>0</v>
      </c>
      <c r="M120" s="13"/>
      <c r="N120" s="13">
        <v>0</v>
      </c>
      <c r="O120" s="13">
        <v>0</v>
      </c>
      <c r="P120" s="13">
        <v>0</v>
      </c>
      <c r="Q120" s="13">
        <v>0</v>
      </c>
      <c r="R120" s="13"/>
      <c r="S120" s="13">
        <v>0</v>
      </c>
      <c r="T120" s="13">
        <v>0</v>
      </c>
      <c r="U120" s="13">
        <v>0</v>
      </c>
      <c r="V120" s="13">
        <v>0</v>
      </c>
      <c r="W120" s="13">
        <v>0</v>
      </c>
      <c r="X120" s="13">
        <v>0</v>
      </c>
      <c r="Y120" s="13"/>
      <c r="Z120" s="13">
        <v>0</v>
      </c>
      <c r="AA120" s="13">
        <v>0</v>
      </c>
      <c r="AB120" s="13"/>
      <c r="AC120" s="13">
        <v>0</v>
      </c>
      <c r="AD120" s="13">
        <v>0</v>
      </c>
    </row>
    <row r="121" spans="2:30" x14ac:dyDescent="0.3">
      <c r="B121" t="s">
        <v>118</v>
      </c>
      <c r="C121" s="13">
        <v>0</v>
      </c>
      <c r="D121" s="13">
        <v>0</v>
      </c>
      <c r="E121" s="13">
        <v>0</v>
      </c>
      <c r="F121" s="13"/>
      <c r="G121" s="13">
        <v>0</v>
      </c>
      <c r="H121" s="13">
        <v>0</v>
      </c>
      <c r="I121" s="13">
        <v>0</v>
      </c>
      <c r="J121" s="13">
        <v>0</v>
      </c>
      <c r="K121" s="13">
        <v>0</v>
      </c>
      <c r="L121" s="13">
        <v>0</v>
      </c>
      <c r="M121" s="13"/>
      <c r="N121" s="13">
        <v>0</v>
      </c>
      <c r="O121" s="13">
        <v>0</v>
      </c>
      <c r="P121" s="13">
        <v>0</v>
      </c>
      <c r="Q121" s="13">
        <v>0</v>
      </c>
      <c r="R121" s="13"/>
      <c r="S121" s="13">
        <v>0</v>
      </c>
      <c r="T121" s="13">
        <v>0</v>
      </c>
      <c r="U121" s="13">
        <v>0</v>
      </c>
      <c r="V121" s="13">
        <v>0</v>
      </c>
      <c r="W121" s="13">
        <v>0</v>
      </c>
      <c r="X121" s="13">
        <v>0</v>
      </c>
      <c r="Y121" s="13"/>
      <c r="Z121" s="13">
        <v>0</v>
      </c>
      <c r="AA121" s="13">
        <v>0</v>
      </c>
      <c r="AB121" s="13"/>
      <c r="AC121" s="13">
        <v>0</v>
      </c>
      <c r="AD121" s="13">
        <v>0</v>
      </c>
    </row>
    <row r="122" spans="2:30" x14ac:dyDescent="0.3">
      <c r="B122" t="s">
        <v>119</v>
      </c>
      <c r="C122" s="13">
        <v>0</v>
      </c>
      <c r="D122" s="13">
        <v>0</v>
      </c>
      <c r="E122" s="13">
        <v>0</v>
      </c>
      <c r="F122" s="13"/>
      <c r="G122" s="13">
        <v>0</v>
      </c>
      <c r="H122" s="13">
        <v>0</v>
      </c>
      <c r="I122" s="13">
        <v>0</v>
      </c>
      <c r="J122" s="13">
        <v>0</v>
      </c>
      <c r="K122" s="13">
        <v>0</v>
      </c>
      <c r="L122" s="13">
        <v>0</v>
      </c>
      <c r="M122" s="13"/>
      <c r="N122" s="13">
        <v>0</v>
      </c>
      <c r="O122" s="13">
        <v>0</v>
      </c>
      <c r="P122" s="13">
        <v>0</v>
      </c>
      <c r="Q122" s="13">
        <v>0</v>
      </c>
      <c r="R122" s="13"/>
      <c r="S122" s="13">
        <v>0</v>
      </c>
      <c r="T122" s="13">
        <v>0</v>
      </c>
      <c r="U122" s="13">
        <v>0</v>
      </c>
      <c r="V122" s="13">
        <v>0</v>
      </c>
      <c r="W122" s="13">
        <v>0</v>
      </c>
      <c r="X122" s="13">
        <v>0</v>
      </c>
      <c r="Y122" s="13"/>
      <c r="Z122" s="13">
        <v>0</v>
      </c>
      <c r="AA122" s="13">
        <v>0</v>
      </c>
      <c r="AB122" s="13"/>
      <c r="AC122" s="13">
        <v>0</v>
      </c>
      <c r="AD122" s="13">
        <v>0</v>
      </c>
    </row>
    <row r="123" spans="2:30" x14ac:dyDescent="0.3">
      <c r="B123" t="s">
        <v>56</v>
      </c>
      <c r="C123" s="13">
        <v>0</v>
      </c>
      <c r="D123" s="13">
        <v>0</v>
      </c>
      <c r="E123" s="13">
        <v>0</v>
      </c>
      <c r="F123" s="13"/>
      <c r="G123" s="13">
        <v>0</v>
      </c>
      <c r="H123" s="13">
        <v>0</v>
      </c>
      <c r="I123" s="13">
        <v>0</v>
      </c>
      <c r="J123" s="13">
        <v>0</v>
      </c>
      <c r="K123" s="13">
        <v>0</v>
      </c>
      <c r="L123" s="13">
        <v>0</v>
      </c>
      <c r="M123" s="13"/>
      <c r="N123" s="13">
        <v>0</v>
      </c>
      <c r="O123" s="13">
        <v>0</v>
      </c>
      <c r="P123" s="13">
        <v>0</v>
      </c>
      <c r="Q123" s="13">
        <v>0</v>
      </c>
      <c r="R123" s="13"/>
      <c r="S123" s="13">
        <v>0</v>
      </c>
      <c r="T123" s="13">
        <v>0</v>
      </c>
      <c r="U123" s="13">
        <v>0</v>
      </c>
      <c r="V123" s="13">
        <v>0</v>
      </c>
      <c r="W123" s="13">
        <v>0</v>
      </c>
      <c r="X123" s="13">
        <v>0</v>
      </c>
      <c r="Y123" s="13"/>
      <c r="Z123" s="13">
        <v>0</v>
      </c>
      <c r="AA123" s="13">
        <v>0</v>
      </c>
      <c r="AB123" s="13"/>
      <c r="AC123" s="13">
        <v>0</v>
      </c>
      <c r="AD123" s="13">
        <v>0</v>
      </c>
    </row>
    <row r="124" spans="2:30" x14ac:dyDescent="0.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row>
    <row r="125" spans="2:30" x14ac:dyDescent="0.3">
      <c r="B125" s="6" t="s">
        <v>125</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row>
    <row r="126" spans="2:30" x14ac:dyDescent="0.3">
      <c r="B126" s="23" t="s">
        <v>52</v>
      </c>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row>
    <row r="127" spans="2:30" x14ac:dyDescent="0.3">
      <c r="B127" t="s">
        <v>115</v>
      </c>
      <c r="C127" s="13">
        <v>0.221343873517787</v>
      </c>
      <c r="D127" s="13">
        <v>0.2</v>
      </c>
      <c r="E127" s="13">
        <v>0.2421875</v>
      </c>
      <c r="F127" s="13"/>
      <c r="G127" s="13">
        <v>0</v>
      </c>
      <c r="H127" s="13">
        <v>0.28000000000000003</v>
      </c>
      <c r="I127" s="13">
        <v>0.22857142857142901</v>
      </c>
      <c r="J127" s="13">
        <v>0.17948717948717899</v>
      </c>
      <c r="K127" s="13">
        <v>0.28070175438596501</v>
      </c>
      <c r="L127" s="13">
        <v>0.19354838709677399</v>
      </c>
      <c r="M127" s="13"/>
      <c r="N127" s="13">
        <v>0.18691588785046701</v>
      </c>
      <c r="O127" s="13">
        <v>0.29508196721311503</v>
      </c>
      <c r="P127" s="13">
        <v>0.230769230769231</v>
      </c>
      <c r="Q127" s="13">
        <v>0.20338983050847501</v>
      </c>
      <c r="R127" s="13"/>
      <c r="S127" s="13">
        <v>1.3333333333333299E-2</v>
      </c>
      <c r="T127" s="13">
        <v>0.30232558139534899</v>
      </c>
      <c r="U127" s="13">
        <v>0.16666666666666699</v>
      </c>
      <c r="V127" s="13">
        <v>0.43859649122806998</v>
      </c>
      <c r="W127" s="13">
        <v>0.13636363636363599</v>
      </c>
      <c r="X127" s="13">
        <v>0.375</v>
      </c>
      <c r="Y127" s="13"/>
      <c r="Z127" s="13">
        <v>0.21978021978022</v>
      </c>
      <c r="AA127" s="13">
        <v>0.22535211267605601</v>
      </c>
      <c r="AB127" s="13"/>
      <c r="AC127" s="13">
        <v>0.27184466019417503</v>
      </c>
      <c r="AD127" s="13">
        <v>0.18796992481203001</v>
      </c>
    </row>
    <row r="128" spans="2:30" x14ac:dyDescent="0.3">
      <c r="B128" t="s">
        <v>116</v>
      </c>
      <c r="C128" s="13">
        <v>0.25296442687747001</v>
      </c>
      <c r="D128" s="13">
        <v>0.216</v>
      </c>
      <c r="E128" s="13">
        <v>0.2890625</v>
      </c>
      <c r="F128" s="13"/>
      <c r="G128" s="13">
        <v>0.75</v>
      </c>
      <c r="H128" s="13">
        <v>0.2</v>
      </c>
      <c r="I128" s="13">
        <v>0.25714285714285701</v>
      </c>
      <c r="J128" s="13">
        <v>0.35897435897435898</v>
      </c>
      <c r="K128" s="13">
        <v>0.19298245614035101</v>
      </c>
      <c r="L128" s="13">
        <v>0.236559139784946</v>
      </c>
      <c r="M128" s="13"/>
      <c r="N128" s="13">
        <v>0.168224299065421</v>
      </c>
      <c r="O128" s="13">
        <v>0.29508196721311503</v>
      </c>
      <c r="P128" s="13">
        <v>0.34615384615384598</v>
      </c>
      <c r="Q128" s="13">
        <v>0.322033898305085</v>
      </c>
      <c r="R128" s="13"/>
      <c r="S128" s="13">
        <v>9.3333333333333296E-2</v>
      </c>
      <c r="T128" s="13">
        <v>0.32558139534883701</v>
      </c>
      <c r="U128" s="13">
        <v>0.25</v>
      </c>
      <c r="V128" s="13">
        <v>0.38596491228070201</v>
      </c>
      <c r="W128" s="13">
        <v>0.22727272727272699</v>
      </c>
      <c r="X128" s="13">
        <v>0.125</v>
      </c>
      <c r="Y128" s="13"/>
      <c r="Z128" s="13">
        <v>0.269230769230769</v>
      </c>
      <c r="AA128" s="13">
        <v>0.21126760563380301</v>
      </c>
      <c r="AB128" s="13"/>
      <c r="AC128" s="13">
        <v>0.29126213592233002</v>
      </c>
      <c r="AD128" s="13">
        <v>0.233082706766917</v>
      </c>
    </row>
    <row r="129" spans="2:30" x14ac:dyDescent="0.3">
      <c r="B129" t="s">
        <v>117</v>
      </c>
      <c r="C129" s="13">
        <v>0.27272727272727298</v>
      </c>
      <c r="D129" s="13">
        <v>0.26400000000000001</v>
      </c>
      <c r="E129" s="13">
        <v>0.28125</v>
      </c>
      <c r="F129" s="13"/>
      <c r="G129" s="13">
        <v>0</v>
      </c>
      <c r="H129" s="13">
        <v>0.16</v>
      </c>
      <c r="I129" s="13">
        <v>0.28571428571428598</v>
      </c>
      <c r="J129" s="13">
        <v>0.256410256410256</v>
      </c>
      <c r="K129" s="13">
        <v>0.26315789473684198</v>
      </c>
      <c r="L129" s="13">
        <v>0.32258064516128998</v>
      </c>
      <c r="M129" s="13"/>
      <c r="N129" s="13">
        <v>0.32710280373831802</v>
      </c>
      <c r="O129" s="13">
        <v>0.22950819672131101</v>
      </c>
      <c r="P129" s="13">
        <v>0.19230769230769201</v>
      </c>
      <c r="Q129" s="13">
        <v>0.25423728813559299</v>
      </c>
      <c r="R129" s="13"/>
      <c r="S129" s="13">
        <v>0.32</v>
      </c>
      <c r="T129" s="13">
        <v>0.25581395348837199</v>
      </c>
      <c r="U129" s="13">
        <v>0.45833333333333298</v>
      </c>
      <c r="V129" s="13">
        <v>0.12280701754386</v>
      </c>
      <c r="W129" s="13">
        <v>0.36363636363636398</v>
      </c>
      <c r="X129" s="13">
        <v>0.3125</v>
      </c>
      <c r="Y129" s="13"/>
      <c r="Z129" s="13">
        <v>0.25824175824175799</v>
      </c>
      <c r="AA129" s="13">
        <v>0.309859154929577</v>
      </c>
      <c r="AB129" s="13"/>
      <c r="AC129" s="13">
        <v>0.20388349514563101</v>
      </c>
      <c r="AD129" s="13">
        <v>0.32330827067669199</v>
      </c>
    </row>
    <row r="130" spans="2:30" x14ac:dyDescent="0.3">
      <c r="B130" t="s">
        <v>118</v>
      </c>
      <c r="C130" s="13">
        <v>0.18181818181818199</v>
      </c>
      <c r="D130" s="13">
        <v>0.248</v>
      </c>
      <c r="E130" s="13">
        <v>0.1171875</v>
      </c>
      <c r="F130" s="13"/>
      <c r="G130" s="13">
        <v>0.25</v>
      </c>
      <c r="H130" s="13">
        <v>0.08</v>
      </c>
      <c r="I130" s="13">
        <v>0.17142857142857101</v>
      </c>
      <c r="J130" s="13">
        <v>0.17948717948717899</v>
      </c>
      <c r="K130" s="13">
        <v>0.24561403508771901</v>
      </c>
      <c r="L130" s="13">
        <v>0.17204301075268799</v>
      </c>
      <c r="M130" s="13"/>
      <c r="N130" s="13">
        <v>0.22429906542056099</v>
      </c>
      <c r="O130" s="13">
        <v>0.16393442622950799</v>
      </c>
      <c r="P130" s="13">
        <v>0.19230769230769201</v>
      </c>
      <c r="Q130" s="13">
        <v>0.11864406779661001</v>
      </c>
      <c r="R130" s="13"/>
      <c r="S130" s="13">
        <v>0.413333333333333</v>
      </c>
      <c r="T130" s="13">
        <v>9.3023255813953501E-2</v>
      </c>
      <c r="U130" s="13">
        <v>0.125</v>
      </c>
      <c r="V130" s="13">
        <v>3.5087719298245598E-2</v>
      </c>
      <c r="W130" s="13">
        <v>0.18181818181818199</v>
      </c>
      <c r="X130" s="13">
        <v>6.25E-2</v>
      </c>
      <c r="Y130" s="13"/>
      <c r="Z130" s="13">
        <v>0.17032967032967</v>
      </c>
      <c r="AA130" s="13">
        <v>0.21126760563380301</v>
      </c>
      <c r="AB130" s="13"/>
      <c r="AC130" s="13">
        <v>0.19417475728155301</v>
      </c>
      <c r="AD130" s="13">
        <v>0.180451127819549</v>
      </c>
    </row>
    <row r="131" spans="2:30" x14ac:dyDescent="0.3">
      <c r="B131" t="s">
        <v>119</v>
      </c>
      <c r="C131" s="13">
        <v>5.5335968379446598E-2</v>
      </c>
      <c r="D131" s="13">
        <v>5.6000000000000001E-2</v>
      </c>
      <c r="E131" s="13">
        <v>5.46875E-2</v>
      </c>
      <c r="F131" s="13"/>
      <c r="G131" s="13">
        <v>0</v>
      </c>
      <c r="H131" s="13">
        <v>0.2</v>
      </c>
      <c r="I131" s="13">
        <v>5.7142857142857099E-2</v>
      </c>
      <c r="J131" s="13">
        <v>2.5641025641025599E-2</v>
      </c>
      <c r="K131" s="13">
        <v>1.7543859649122799E-2</v>
      </c>
      <c r="L131" s="13">
        <v>5.3763440860215103E-2</v>
      </c>
      <c r="M131" s="13"/>
      <c r="N131" s="13">
        <v>8.4112149532710304E-2</v>
      </c>
      <c r="O131" s="13">
        <v>0</v>
      </c>
      <c r="P131" s="13">
        <v>3.8461538461538498E-2</v>
      </c>
      <c r="Q131" s="13">
        <v>6.7796610169491497E-2</v>
      </c>
      <c r="R131" s="13"/>
      <c r="S131" s="13">
        <v>0.146666666666667</v>
      </c>
      <c r="T131" s="13">
        <v>2.32558139534884E-2</v>
      </c>
      <c r="U131" s="13">
        <v>0</v>
      </c>
      <c r="V131" s="13">
        <v>1.7543859649122799E-2</v>
      </c>
      <c r="W131" s="13">
        <v>0</v>
      </c>
      <c r="X131" s="13">
        <v>6.25E-2</v>
      </c>
      <c r="Y131" s="13"/>
      <c r="Z131" s="13">
        <v>6.0439560439560398E-2</v>
      </c>
      <c r="AA131" s="13">
        <v>4.2253521126760597E-2</v>
      </c>
      <c r="AB131" s="13"/>
      <c r="AC131" s="13">
        <v>3.8834951456310697E-2</v>
      </c>
      <c r="AD131" s="13">
        <v>6.7669172932330796E-2</v>
      </c>
    </row>
    <row r="132" spans="2:30" x14ac:dyDescent="0.3">
      <c r="B132" t="s">
        <v>56</v>
      </c>
      <c r="C132" s="13">
        <v>1.58102766798419E-2</v>
      </c>
      <c r="D132" s="13">
        <v>1.6E-2</v>
      </c>
      <c r="E132" s="13">
        <v>1.5625E-2</v>
      </c>
      <c r="F132" s="13"/>
      <c r="G132" s="13">
        <v>0</v>
      </c>
      <c r="H132" s="13">
        <v>0.08</v>
      </c>
      <c r="I132" s="13">
        <v>0</v>
      </c>
      <c r="J132" s="13">
        <v>0</v>
      </c>
      <c r="K132" s="13">
        <v>0</v>
      </c>
      <c r="L132" s="13">
        <v>2.1505376344085999E-2</v>
      </c>
      <c r="M132" s="13"/>
      <c r="N132" s="13">
        <v>9.3457943925233603E-3</v>
      </c>
      <c r="O132" s="13">
        <v>1.63934426229508E-2</v>
      </c>
      <c r="P132" s="13">
        <v>0</v>
      </c>
      <c r="Q132" s="13">
        <v>3.3898305084745797E-2</v>
      </c>
      <c r="R132" s="13"/>
      <c r="S132" s="13">
        <v>1.3333333333333299E-2</v>
      </c>
      <c r="T132" s="13">
        <v>0</v>
      </c>
      <c r="U132" s="13">
        <v>0</v>
      </c>
      <c r="V132" s="13">
        <v>0</v>
      </c>
      <c r="W132" s="13">
        <v>9.0909090909090898E-2</v>
      </c>
      <c r="X132" s="13">
        <v>6.25E-2</v>
      </c>
      <c r="Y132" s="13"/>
      <c r="Z132" s="13">
        <v>2.1978021978022001E-2</v>
      </c>
      <c r="AA132" s="13">
        <v>0</v>
      </c>
      <c r="AB132" s="13"/>
      <c r="AC132" s="13">
        <v>0</v>
      </c>
      <c r="AD132" s="13">
        <v>7.5187969924812E-3</v>
      </c>
    </row>
    <row r="133" spans="2:30" x14ac:dyDescent="0.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2:30" x14ac:dyDescent="0.3">
      <c r="B134" s="6" t="s">
        <v>126</v>
      </c>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2:30" x14ac:dyDescent="0.3">
      <c r="B135" s="23" t="s">
        <v>52</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2:30" x14ac:dyDescent="0.3">
      <c r="B136" t="s">
        <v>115</v>
      </c>
      <c r="C136" s="13">
        <v>0.14624505928853801</v>
      </c>
      <c r="D136" s="13">
        <v>0.14399999999999999</v>
      </c>
      <c r="E136" s="13">
        <v>0.1484375</v>
      </c>
      <c r="F136" s="13"/>
      <c r="G136" s="13">
        <v>0</v>
      </c>
      <c r="H136" s="13">
        <v>0.2</v>
      </c>
      <c r="I136" s="13">
        <v>0.17142857142857101</v>
      </c>
      <c r="J136" s="13">
        <v>0.128205128205128</v>
      </c>
      <c r="K136" s="13">
        <v>0.26315789473684198</v>
      </c>
      <c r="L136" s="13">
        <v>6.4516129032258104E-2</v>
      </c>
      <c r="M136" s="13"/>
      <c r="N136" s="13">
        <v>0.13084112149532701</v>
      </c>
      <c r="O136" s="13">
        <v>0.19672131147541</v>
      </c>
      <c r="P136" s="13">
        <v>0.19230769230769201</v>
      </c>
      <c r="Q136" s="13">
        <v>0.101694915254237</v>
      </c>
      <c r="R136" s="13"/>
      <c r="S136" s="13">
        <v>1.3333333333333299E-2</v>
      </c>
      <c r="T136" s="13">
        <v>0.186046511627907</v>
      </c>
      <c r="U136" s="13">
        <v>8.3333333333333301E-2</v>
      </c>
      <c r="V136" s="13">
        <v>0.36842105263157898</v>
      </c>
      <c r="W136" s="13">
        <v>9.0909090909090898E-2</v>
      </c>
      <c r="X136" s="13">
        <v>6.25E-2</v>
      </c>
      <c r="Y136" s="13"/>
      <c r="Z136" s="13">
        <v>0.14285714285714299</v>
      </c>
      <c r="AA136" s="13">
        <v>0.154929577464789</v>
      </c>
      <c r="AB136" s="13"/>
      <c r="AC136" s="13">
        <v>0.14563106796116501</v>
      </c>
      <c r="AD136" s="13">
        <v>0.150375939849624</v>
      </c>
    </row>
    <row r="137" spans="2:30" x14ac:dyDescent="0.3">
      <c r="B137" t="s">
        <v>116</v>
      </c>
      <c r="C137" s="13">
        <v>0.26086956521739102</v>
      </c>
      <c r="D137" s="13">
        <v>0.29599999999999999</v>
      </c>
      <c r="E137" s="13">
        <v>0.2265625</v>
      </c>
      <c r="F137" s="13"/>
      <c r="G137" s="13">
        <v>0.25</v>
      </c>
      <c r="H137" s="13">
        <v>0.16</v>
      </c>
      <c r="I137" s="13">
        <v>0.314285714285714</v>
      </c>
      <c r="J137" s="13">
        <v>0.33333333333333298</v>
      </c>
      <c r="K137" s="13">
        <v>0.19298245614035101</v>
      </c>
      <c r="L137" s="13">
        <v>0.27956989247311798</v>
      </c>
      <c r="M137" s="13"/>
      <c r="N137" s="13">
        <v>0.22429906542056099</v>
      </c>
      <c r="O137" s="13">
        <v>0.27868852459016402</v>
      </c>
      <c r="P137" s="13">
        <v>0.38461538461538503</v>
      </c>
      <c r="Q137" s="13">
        <v>0.25423728813559299</v>
      </c>
      <c r="R137" s="13"/>
      <c r="S137" s="13">
        <v>0.08</v>
      </c>
      <c r="T137" s="13">
        <v>0.39534883720930197</v>
      </c>
      <c r="U137" s="13">
        <v>0.33333333333333298</v>
      </c>
      <c r="V137" s="13">
        <v>0.31578947368421101</v>
      </c>
      <c r="W137" s="13">
        <v>0.36363636363636398</v>
      </c>
      <c r="X137" s="13">
        <v>0.1875</v>
      </c>
      <c r="Y137" s="13"/>
      <c r="Z137" s="13">
        <v>0.28021978021978</v>
      </c>
      <c r="AA137" s="13">
        <v>0.21126760563380301</v>
      </c>
      <c r="AB137" s="13"/>
      <c r="AC137" s="13">
        <v>0.32038834951456302</v>
      </c>
      <c r="AD137" s="13">
        <v>0.24060150375939801</v>
      </c>
    </row>
    <row r="138" spans="2:30" x14ac:dyDescent="0.3">
      <c r="B138" t="s">
        <v>117</v>
      </c>
      <c r="C138" s="13">
        <v>0.33201581027667998</v>
      </c>
      <c r="D138" s="13">
        <v>0.36799999999999999</v>
      </c>
      <c r="E138" s="13">
        <v>0.296875</v>
      </c>
      <c r="F138" s="13"/>
      <c r="G138" s="13">
        <v>0.5</v>
      </c>
      <c r="H138" s="13">
        <v>0.2</v>
      </c>
      <c r="I138" s="13">
        <v>0.25714285714285701</v>
      </c>
      <c r="J138" s="13">
        <v>0.28205128205128199</v>
      </c>
      <c r="K138" s="13">
        <v>0.35087719298245601</v>
      </c>
      <c r="L138" s="13">
        <v>0.39784946236559099</v>
      </c>
      <c r="M138" s="13"/>
      <c r="N138" s="13">
        <v>0.39252336448598102</v>
      </c>
      <c r="O138" s="13">
        <v>0.27868852459016402</v>
      </c>
      <c r="P138" s="13">
        <v>0.19230769230769201</v>
      </c>
      <c r="Q138" s="13">
        <v>0.338983050847458</v>
      </c>
      <c r="R138" s="13"/>
      <c r="S138" s="13">
        <v>0.49333333333333301</v>
      </c>
      <c r="T138" s="13">
        <v>0.232558139534884</v>
      </c>
      <c r="U138" s="13">
        <v>0.29166666666666702</v>
      </c>
      <c r="V138" s="13">
        <v>0.175438596491228</v>
      </c>
      <c r="W138" s="13">
        <v>0.40909090909090901</v>
      </c>
      <c r="X138" s="13">
        <v>0.3125</v>
      </c>
      <c r="Y138" s="13"/>
      <c r="Z138" s="13">
        <v>0.30769230769230799</v>
      </c>
      <c r="AA138" s="13">
        <v>0.39436619718309901</v>
      </c>
      <c r="AB138" s="13"/>
      <c r="AC138" s="13">
        <v>0.27184466019417503</v>
      </c>
      <c r="AD138" s="13">
        <v>0.37593984962406002</v>
      </c>
    </row>
    <row r="139" spans="2:30" x14ac:dyDescent="0.3">
      <c r="B139" t="s">
        <v>118</v>
      </c>
      <c r="C139" s="13">
        <v>0.14624505928853801</v>
      </c>
      <c r="D139" s="13">
        <v>0.12</v>
      </c>
      <c r="E139" s="13">
        <v>0.171875</v>
      </c>
      <c r="F139" s="13"/>
      <c r="G139" s="13">
        <v>0.25</v>
      </c>
      <c r="H139" s="13">
        <v>0.24</v>
      </c>
      <c r="I139" s="13">
        <v>0.2</v>
      </c>
      <c r="J139" s="13">
        <v>0.15384615384615399</v>
      </c>
      <c r="K139" s="13">
        <v>5.2631578947368397E-2</v>
      </c>
      <c r="L139" s="13">
        <v>0.15053763440860199</v>
      </c>
      <c r="M139" s="13"/>
      <c r="N139" s="13">
        <v>0.20560747663551401</v>
      </c>
      <c r="O139" s="13">
        <v>0.114754098360656</v>
      </c>
      <c r="P139" s="13">
        <v>0.115384615384615</v>
      </c>
      <c r="Q139" s="13">
        <v>8.4745762711864403E-2</v>
      </c>
      <c r="R139" s="13"/>
      <c r="S139" s="13">
        <v>0.34666666666666701</v>
      </c>
      <c r="T139" s="13">
        <v>0.116279069767442</v>
      </c>
      <c r="U139" s="13">
        <v>8.3333333333333301E-2</v>
      </c>
      <c r="V139" s="13">
        <v>3.5087719298245598E-2</v>
      </c>
      <c r="W139" s="13">
        <v>0</v>
      </c>
      <c r="X139" s="13">
        <v>0.125</v>
      </c>
      <c r="Y139" s="13"/>
      <c r="Z139" s="13">
        <v>0.13186813186813201</v>
      </c>
      <c r="AA139" s="13">
        <v>0.183098591549296</v>
      </c>
      <c r="AB139" s="13"/>
      <c r="AC139" s="13">
        <v>0.15533980582524301</v>
      </c>
      <c r="AD139" s="13">
        <v>0.14285714285714299</v>
      </c>
    </row>
    <row r="140" spans="2:30" x14ac:dyDescent="0.3">
      <c r="B140" t="s">
        <v>119</v>
      </c>
      <c r="C140" s="13">
        <v>7.9051383399209498E-3</v>
      </c>
      <c r="D140" s="13">
        <v>0</v>
      </c>
      <c r="E140" s="13">
        <v>1.5625E-2</v>
      </c>
      <c r="F140" s="13"/>
      <c r="G140" s="13">
        <v>0</v>
      </c>
      <c r="H140" s="13">
        <v>0.08</v>
      </c>
      <c r="I140" s="13">
        <v>0</v>
      </c>
      <c r="J140" s="13">
        <v>0</v>
      </c>
      <c r="K140" s="13">
        <v>0</v>
      </c>
      <c r="L140" s="13">
        <v>0</v>
      </c>
      <c r="M140" s="13"/>
      <c r="N140" s="13">
        <v>1.86915887850467E-2</v>
      </c>
      <c r="O140" s="13">
        <v>0</v>
      </c>
      <c r="P140" s="13">
        <v>0</v>
      </c>
      <c r="Q140" s="13">
        <v>0</v>
      </c>
      <c r="R140" s="13"/>
      <c r="S140" s="13">
        <v>2.66666666666667E-2</v>
      </c>
      <c r="T140" s="13">
        <v>0</v>
      </c>
      <c r="U140" s="13">
        <v>0</v>
      </c>
      <c r="V140" s="13">
        <v>0</v>
      </c>
      <c r="W140" s="13">
        <v>0</v>
      </c>
      <c r="X140" s="13">
        <v>0</v>
      </c>
      <c r="Y140" s="13"/>
      <c r="Z140" s="13">
        <v>1.0989010989011E-2</v>
      </c>
      <c r="AA140" s="13">
        <v>0</v>
      </c>
      <c r="AB140" s="13"/>
      <c r="AC140" s="13">
        <v>9.7087378640776708E-3</v>
      </c>
      <c r="AD140" s="13">
        <v>7.5187969924812E-3</v>
      </c>
    </row>
    <row r="141" spans="2:30" x14ac:dyDescent="0.3">
      <c r="B141" t="s">
        <v>56</v>
      </c>
      <c r="C141" s="13">
        <v>0.106719367588933</v>
      </c>
      <c r="D141" s="13">
        <v>7.1999999999999995E-2</v>
      </c>
      <c r="E141" s="13">
        <v>0.140625</v>
      </c>
      <c r="F141" s="13"/>
      <c r="G141" s="13">
        <v>0</v>
      </c>
      <c r="H141" s="13">
        <v>0.12</v>
      </c>
      <c r="I141" s="13">
        <v>5.7142857142857099E-2</v>
      </c>
      <c r="J141" s="13">
        <v>0.102564102564103</v>
      </c>
      <c r="K141" s="13">
        <v>0.140350877192982</v>
      </c>
      <c r="L141" s="13">
        <v>0.10752688172043</v>
      </c>
      <c r="M141" s="13"/>
      <c r="N141" s="13">
        <v>2.80373831775701E-2</v>
      </c>
      <c r="O141" s="13">
        <v>0.13114754098360701</v>
      </c>
      <c r="P141" s="13">
        <v>0.115384615384615</v>
      </c>
      <c r="Q141" s="13">
        <v>0.22033898305084701</v>
      </c>
      <c r="R141" s="13"/>
      <c r="S141" s="13">
        <v>0.04</v>
      </c>
      <c r="T141" s="13">
        <v>6.9767441860465101E-2</v>
      </c>
      <c r="U141" s="13">
        <v>0.20833333333333301</v>
      </c>
      <c r="V141" s="13">
        <v>0.105263157894737</v>
      </c>
      <c r="W141" s="13">
        <v>0.13636363636363599</v>
      </c>
      <c r="X141" s="13">
        <v>0.3125</v>
      </c>
      <c r="Y141" s="13"/>
      <c r="Z141" s="13">
        <v>0.12637362637362601</v>
      </c>
      <c r="AA141" s="13">
        <v>5.63380281690141E-2</v>
      </c>
      <c r="AB141" s="13"/>
      <c r="AC141" s="13">
        <v>9.7087378640776698E-2</v>
      </c>
      <c r="AD141" s="13">
        <v>8.2706766917293201E-2</v>
      </c>
    </row>
    <row r="142" spans="2:30" x14ac:dyDescent="0.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row>
    <row r="143" spans="2:30" x14ac:dyDescent="0.3">
      <c r="B143" s="6" t="s">
        <v>127</v>
      </c>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row>
    <row r="144" spans="2:30" x14ac:dyDescent="0.3">
      <c r="B144" s="23" t="s">
        <v>52</v>
      </c>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row>
    <row r="145" spans="2:30" x14ac:dyDescent="0.3">
      <c r="B145" t="s">
        <v>115</v>
      </c>
      <c r="C145" s="13">
        <v>0.16205533596837901</v>
      </c>
      <c r="D145" s="13">
        <v>0.16</v>
      </c>
      <c r="E145" s="13">
        <v>0.1640625</v>
      </c>
      <c r="F145" s="13"/>
      <c r="G145" s="13">
        <v>0</v>
      </c>
      <c r="H145" s="13">
        <v>0.12</v>
      </c>
      <c r="I145" s="13">
        <v>0.17142857142857101</v>
      </c>
      <c r="J145" s="13">
        <v>0.15384615384615399</v>
      </c>
      <c r="K145" s="13">
        <v>0.24561403508771901</v>
      </c>
      <c r="L145" s="13">
        <v>0.12903225806451599</v>
      </c>
      <c r="M145" s="13"/>
      <c r="N145" s="13">
        <v>0.18691588785046701</v>
      </c>
      <c r="O145" s="13">
        <v>0.19672131147541</v>
      </c>
      <c r="P145" s="13">
        <v>0.115384615384615</v>
      </c>
      <c r="Q145" s="13">
        <v>0.101694915254237</v>
      </c>
      <c r="R145" s="13"/>
      <c r="S145" s="13">
        <v>2.66666666666667E-2</v>
      </c>
      <c r="T145" s="13">
        <v>0.186046511627907</v>
      </c>
      <c r="U145" s="13">
        <v>0.125</v>
      </c>
      <c r="V145" s="13">
        <v>0.36842105263157898</v>
      </c>
      <c r="W145" s="13">
        <v>9.0909090909090898E-2</v>
      </c>
      <c r="X145" s="13">
        <v>0.1875</v>
      </c>
      <c r="Y145" s="13"/>
      <c r="Z145" s="13">
        <v>0.17032967032967</v>
      </c>
      <c r="AA145" s="13">
        <v>0.140845070422535</v>
      </c>
      <c r="AB145" s="13"/>
      <c r="AC145" s="13">
        <v>0.18446601941747601</v>
      </c>
      <c r="AD145" s="13">
        <v>0.150375939849624</v>
      </c>
    </row>
    <row r="146" spans="2:30" x14ac:dyDescent="0.3">
      <c r="B146" t="s">
        <v>116</v>
      </c>
      <c r="C146" s="13">
        <v>0.19367588932806301</v>
      </c>
      <c r="D146" s="13">
        <v>0.192</v>
      </c>
      <c r="E146" s="13">
        <v>0.1953125</v>
      </c>
      <c r="F146" s="13"/>
      <c r="G146" s="13">
        <v>0.25</v>
      </c>
      <c r="H146" s="13">
        <v>0.2</v>
      </c>
      <c r="I146" s="13">
        <v>0.2</v>
      </c>
      <c r="J146" s="13">
        <v>0.230769230769231</v>
      </c>
      <c r="K146" s="13">
        <v>0.140350877192982</v>
      </c>
      <c r="L146" s="13">
        <v>0.204301075268817</v>
      </c>
      <c r="M146" s="13"/>
      <c r="N146" s="13">
        <v>0.20560747663551401</v>
      </c>
      <c r="O146" s="13">
        <v>0.16393442622950799</v>
      </c>
      <c r="P146" s="13">
        <v>0.230769230769231</v>
      </c>
      <c r="Q146" s="13">
        <v>0.186440677966102</v>
      </c>
      <c r="R146" s="13"/>
      <c r="S146" s="13">
        <v>6.6666666666666693E-2</v>
      </c>
      <c r="T146" s="13">
        <v>0.25581395348837199</v>
      </c>
      <c r="U146" s="13">
        <v>8.3333333333333301E-2</v>
      </c>
      <c r="V146" s="13">
        <v>0.28070175438596501</v>
      </c>
      <c r="W146" s="13">
        <v>0.31818181818181801</v>
      </c>
      <c r="X146" s="13">
        <v>0.25</v>
      </c>
      <c r="Y146" s="13"/>
      <c r="Z146" s="13">
        <v>0.19230769230769201</v>
      </c>
      <c r="AA146" s="13">
        <v>0.19718309859154901</v>
      </c>
      <c r="AB146" s="13"/>
      <c r="AC146" s="13">
        <v>0.213592233009709</v>
      </c>
      <c r="AD146" s="13">
        <v>0.17293233082706799</v>
      </c>
    </row>
    <row r="147" spans="2:30" x14ac:dyDescent="0.3">
      <c r="B147" t="s">
        <v>117</v>
      </c>
      <c r="C147" s="13">
        <v>0.39920948616600799</v>
      </c>
      <c r="D147" s="13">
        <v>0.4</v>
      </c>
      <c r="E147" s="13">
        <v>0.3984375</v>
      </c>
      <c r="F147" s="13"/>
      <c r="G147" s="13">
        <v>0.5</v>
      </c>
      <c r="H147" s="13">
        <v>0.2</v>
      </c>
      <c r="I147" s="13">
        <v>0.314285714285714</v>
      </c>
      <c r="J147" s="13">
        <v>0.38461538461538503</v>
      </c>
      <c r="K147" s="13">
        <v>0.38596491228070201</v>
      </c>
      <c r="L147" s="13">
        <v>0.494623655913978</v>
      </c>
      <c r="M147" s="13"/>
      <c r="N147" s="13">
        <v>0.37383177570093501</v>
      </c>
      <c r="O147" s="13">
        <v>0.31147540983606598</v>
      </c>
      <c r="P147" s="13">
        <v>0.46153846153846201</v>
      </c>
      <c r="Q147" s="13">
        <v>0.50847457627118597</v>
      </c>
      <c r="R147" s="13"/>
      <c r="S147" s="13">
        <v>0.45333333333333298</v>
      </c>
      <c r="T147" s="13">
        <v>0.418604651162791</v>
      </c>
      <c r="U147" s="13">
        <v>0.58333333333333304</v>
      </c>
      <c r="V147" s="13">
        <v>0.21052631578947401</v>
      </c>
      <c r="W147" s="13">
        <v>0.45454545454545497</v>
      </c>
      <c r="X147" s="13">
        <v>0.375</v>
      </c>
      <c r="Y147" s="13"/>
      <c r="Z147" s="13">
        <v>0.379120879120879</v>
      </c>
      <c r="AA147" s="13">
        <v>0.45070422535211302</v>
      </c>
      <c r="AB147" s="13"/>
      <c r="AC147" s="13">
        <v>0.41747572815534001</v>
      </c>
      <c r="AD147" s="13">
        <v>0.383458646616541</v>
      </c>
    </row>
    <row r="148" spans="2:30" x14ac:dyDescent="0.3">
      <c r="B148" t="s">
        <v>118</v>
      </c>
      <c r="C148" s="13">
        <v>0.15019762845849799</v>
      </c>
      <c r="D148" s="13">
        <v>0.17599999999999999</v>
      </c>
      <c r="E148" s="13">
        <v>0.125</v>
      </c>
      <c r="F148" s="13"/>
      <c r="G148" s="13">
        <v>0.25</v>
      </c>
      <c r="H148" s="13">
        <v>0.36</v>
      </c>
      <c r="I148" s="13">
        <v>0.22857142857142901</v>
      </c>
      <c r="J148" s="13">
        <v>7.69230769230769E-2</v>
      </c>
      <c r="K148" s="13">
        <v>0.140350877192982</v>
      </c>
      <c r="L148" s="13">
        <v>9.6774193548387094E-2</v>
      </c>
      <c r="M148" s="13"/>
      <c r="N148" s="13">
        <v>0.177570093457944</v>
      </c>
      <c r="O148" s="13">
        <v>0.213114754098361</v>
      </c>
      <c r="P148" s="13">
        <v>7.69230769230769E-2</v>
      </c>
      <c r="Q148" s="13">
        <v>6.7796610169491497E-2</v>
      </c>
      <c r="R148" s="13"/>
      <c r="S148" s="13">
        <v>0.38666666666666699</v>
      </c>
      <c r="T148" s="13">
        <v>4.6511627906976702E-2</v>
      </c>
      <c r="U148" s="13">
        <v>4.1666666666666699E-2</v>
      </c>
      <c r="V148" s="13">
        <v>3.5087719298245598E-2</v>
      </c>
      <c r="W148" s="13">
        <v>0</v>
      </c>
      <c r="X148" s="13">
        <v>0.125</v>
      </c>
      <c r="Y148" s="13"/>
      <c r="Z148" s="13">
        <v>0.15384615384615399</v>
      </c>
      <c r="AA148" s="13">
        <v>0.140845070422535</v>
      </c>
      <c r="AB148" s="13"/>
      <c r="AC148" s="13">
        <v>0.106796116504854</v>
      </c>
      <c r="AD148" s="13">
        <v>0.19548872180451099</v>
      </c>
    </row>
    <row r="149" spans="2:30" x14ac:dyDescent="0.3">
      <c r="B149" t="s">
        <v>119</v>
      </c>
      <c r="C149" s="13">
        <v>1.58102766798419E-2</v>
      </c>
      <c r="D149" s="13">
        <v>8.0000000000000002E-3</v>
      </c>
      <c r="E149" s="13">
        <v>2.34375E-2</v>
      </c>
      <c r="F149" s="13"/>
      <c r="G149" s="13">
        <v>0</v>
      </c>
      <c r="H149" s="13">
        <v>0.04</v>
      </c>
      <c r="I149" s="13">
        <v>2.8571428571428598E-2</v>
      </c>
      <c r="J149" s="13">
        <v>2.5641025641025599E-2</v>
      </c>
      <c r="K149" s="13">
        <v>0</v>
      </c>
      <c r="L149" s="13">
        <v>1.0752688172042999E-2</v>
      </c>
      <c r="M149" s="13"/>
      <c r="N149" s="13">
        <v>2.80373831775701E-2</v>
      </c>
      <c r="O149" s="13">
        <v>0</v>
      </c>
      <c r="P149" s="13">
        <v>3.8461538461538498E-2</v>
      </c>
      <c r="Q149" s="13">
        <v>0</v>
      </c>
      <c r="R149" s="13"/>
      <c r="S149" s="13">
        <v>2.66666666666667E-2</v>
      </c>
      <c r="T149" s="13">
        <v>4.6511627906976702E-2</v>
      </c>
      <c r="U149" s="13">
        <v>0</v>
      </c>
      <c r="V149" s="13">
        <v>0</v>
      </c>
      <c r="W149" s="13">
        <v>0</v>
      </c>
      <c r="X149" s="13">
        <v>0</v>
      </c>
      <c r="Y149" s="13"/>
      <c r="Z149" s="13">
        <v>2.1978021978022001E-2</v>
      </c>
      <c r="AA149" s="13">
        <v>0</v>
      </c>
      <c r="AB149" s="13"/>
      <c r="AC149" s="13">
        <v>9.7087378640776708E-3</v>
      </c>
      <c r="AD149" s="13">
        <v>2.2556390977443601E-2</v>
      </c>
    </row>
    <row r="150" spans="2:30" x14ac:dyDescent="0.3">
      <c r="B150" t="s">
        <v>56</v>
      </c>
      <c r="C150" s="13">
        <v>7.9051383399209502E-2</v>
      </c>
      <c r="D150" s="13">
        <v>6.4000000000000001E-2</v>
      </c>
      <c r="E150" s="13">
        <v>9.375E-2</v>
      </c>
      <c r="F150" s="13"/>
      <c r="G150" s="13">
        <v>0</v>
      </c>
      <c r="H150" s="13">
        <v>0.08</v>
      </c>
      <c r="I150" s="13">
        <v>5.7142857142857099E-2</v>
      </c>
      <c r="J150" s="13">
        <v>0.128205128205128</v>
      </c>
      <c r="K150" s="13">
        <v>8.7719298245614002E-2</v>
      </c>
      <c r="L150" s="13">
        <v>6.4516129032258104E-2</v>
      </c>
      <c r="M150" s="13"/>
      <c r="N150" s="13">
        <v>2.80373831775701E-2</v>
      </c>
      <c r="O150" s="13">
        <v>0.114754098360656</v>
      </c>
      <c r="P150" s="13">
        <v>7.69230769230769E-2</v>
      </c>
      <c r="Q150" s="13">
        <v>0.13559322033898299</v>
      </c>
      <c r="R150" s="13"/>
      <c r="S150" s="13">
        <v>0.04</v>
      </c>
      <c r="T150" s="13">
        <v>4.6511627906976702E-2</v>
      </c>
      <c r="U150" s="13">
        <v>0.16666666666666699</v>
      </c>
      <c r="V150" s="13">
        <v>0.105263157894737</v>
      </c>
      <c r="W150" s="13">
        <v>0.13636363636363599</v>
      </c>
      <c r="X150" s="13">
        <v>6.25E-2</v>
      </c>
      <c r="Y150" s="13"/>
      <c r="Z150" s="13">
        <v>8.2417582417582402E-2</v>
      </c>
      <c r="AA150" s="13">
        <v>7.0422535211267595E-2</v>
      </c>
      <c r="AB150" s="13"/>
      <c r="AC150" s="13">
        <v>6.7961165048543701E-2</v>
      </c>
      <c r="AD150" s="13">
        <v>7.5187969924811998E-2</v>
      </c>
    </row>
    <row r="151" spans="2:30" x14ac:dyDescent="0.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row>
    <row r="152" spans="2:30" x14ac:dyDescent="0.3">
      <c r="B152" s="6" t="s">
        <v>128</v>
      </c>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row>
    <row r="153" spans="2:30" x14ac:dyDescent="0.3">
      <c r="B153" s="23" t="s">
        <v>52</v>
      </c>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row>
    <row r="154" spans="2:30" x14ac:dyDescent="0.3">
      <c r="B154" t="s">
        <v>115</v>
      </c>
      <c r="C154" s="13">
        <v>0.15019762845849799</v>
      </c>
      <c r="D154" s="13">
        <v>0.16800000000000001</v>
      </c>
      <c r="E154" s="13">
        <v>0.1328125</v>
      </c>
      <c r="F154" s="13"/>
      <c r="G154" s="13">
        <v>0</v>
      </c>
      <c r="H154" s="13">
        <v>0.16</v>
      </c>
      <c r="I154" s="13">
        <v>0.22857142857142901</v>
      </c>
      <c r="J154" s="13">
        <v>0.128205128205128</v>
      </c>
      <c r="K154" s="13">
        <v>0.140350877192982</v>
      </c>
      <c r="L154" s="13">
        <v>0.13978494623655899</v>
      </c>
      <c r="M154" s="13"/>
      <c r="N154" s="13">
        <v>9.34579439252336E-2</v>
      </c>
      <c r="O154" s="13">
        <v>0.213114754098361</v>
      </c>
      <c r="P154" s="13">
        <v>0.19230769230769201</v>
      </c>
      <c r="Q154" s="13">
        <v>0.169491525423729</v>
      </c>
      <c r="R154" s="13"/>
      <c r="S154" s="13">
        <v>0</v>
      </c>
      <c r="T154" s="13">
        <v>0.186046511627907</v>
      </c>
      <c r="U154" s="13">
        <v>0.125</v>
      </c>
      <c r="V154" s="13">
        <v>0.35087719298245601</v>
      </c>
      <c r="W154" s="13">
        <v>0.18181818181818199</v>
      </c>
      <c r="X154" s="13">
        <v>0</v>
      </c>
      <c r="Y154" s="13"/>
      <c r="Z154" s="13">
        <v>0.15384615384615399</v>
      </c>
      <c r="AA154" s="13">
        <v>0.140845070422535</v>
      </c>
      <c r="AB154" s="13"/>
      <c r="AC154" s="13">
        <v>0.15533980582524301</v>
      </c>
      <c r="AD154" s="13">
        <v>0.14285714285714299</v>
      </c>
    </row>
    <row r="155" spans="2:30" x14ac:dyDescent="0.3">
      <c r="B155" t="s">
        <v>116</v>
      </c>
      <c r="C155" s="13">
        <v>0.205533596837945</v>
      </c>
      <c r="D155" s="13">
        <v>0.2</v>
      </c>
      <c r="E155" s="13">
        <v>0.2109375</v>
      </c>
      <c r="F155" s="13"/>
      <c r="G155" s="13">
        <v>0.25</v>
      </c>
      <c r="H155" s="13">
        <v>0.08</v>
      </c>
      <c r="I155" s="13">
        <v>0.2</v>
      </c>
      <c r="J155" s="13">
        <v>0.230769230769231</v>
      </c>
      <c r="K155" s="13">
        <v>0.21052631578947401</v>
      </c>
      <c r="L155" s="13">
        <v>0.225806451612903</v>
      </c>
      <c r="M155" s="13"/>
      <c r="N155" s="13">
        <v>0.18691588785046701</v>
      </c>
      <c r="O155" s="13">
        <v>0.19672131147541</v>
      </c>
      <c r="P155" s="13">
        <v>0.269230769230769</v>
      </c>
      <c r="Q155" s="13">
        <v>0.22033898305084701</v>
      </c>
      <c r="R155" s="13"/>
      <c r="S155" s="13">
        <v>9.3333333333333296E-2</v>
      </c>
      <c r="T155" s="13">
        <v>0.27906976744186002</v>
      </c>
      <c r="U155" s="13">
        <v>0.16666666666666699</v>
      </c>
      <c r="V155" s="13">
        <v>0.24561403508771901</v>
      </c>
      <c r="W155" s="13">
        <v>0.36363636363636398</v>
      </c>
      <c r="X155" s="13">
        <v>0.1875</v>
      </c>
      <c r="Y155" s="13"/>
      <c r="Z155" s="13">
        <v>0.20879120879120899</v>
      </c>
      <c r="AA155" s="13">
        <v>0.19718309859154901</v>
      </c>
      <c r="AB155" s="13"/>
      <c r="AC155" s="13">
        <v>0.20388349514563101</v>
      </c>
      <c r="AD155" s="13">
        <v>0.22556390977443599</v>
      </c>
    </row>
    <row r="156" spans="2:30" x14ac:dyDescent="0.3">
      <c r="B156" t="s">
        <v>117</v>
      </c>
      <c r="C156" s="13">
        <v>0.37154150197628499</v>
      </c>
      <c r="D156" s="13">
        <v>0.4</v>
      </c>
      <c r="E156" s="13">
        <v>0.34375</v>
      </c>
      <c r="F156" s="13"/>
      <c r="G156" s="13">
        <v>0.5</v>
      </c>
      <c r="H156" s="13">
        <v>0.32</v>
      </c>
      <c r="I156" s="13">
        <v>0.314285714285714</v>
      </c>
      <c r="J156" s="13">
        <v>0.35897435897435898</v>
      </c>
      <c r="K156" s="13">
        <v>0.38596491228070201</v>
      </c>
      <c r="L156" s="13">
        <v>0.39784946236559099</v>
      </c>
      <c r="M156" s="13"/>
      <c r="N156" s="13">
        <v>0.43925233644859801</v>
      </c>
      <c r="O156" s="13">
        <v>0.31147540983606598</v>
      </c>
      <c r="P156" s="13">
        <v>0.30769230769230799</v>
      </c>
      <c r="Q156" s="13">
        <v>0.338983050847458</v>
      </c>
      <c r="R156" s="13"/>
      <c r="S156" s="13">
        <v>0.45333333333333298</v>
      </c>
      <c r="T156" s="13">
        <v>0.39534883720930197</v>
      </c>
      <c r="U156" s="13">
        <v>0.45833333333333298</v>
      </c>
      <c r="V156" s="13">
        <v>0.19298245614035101</v>
      </c>
      <c r="W156" s="13">
        <v>0.22727272727272699</v>
      </c>
      <c r="X156" s="13">
        <v>0.5</v>
      </c>
      <c r="Y156" s="13"/>
      <c r="Z156" s="13">
        <v>0.35714285714285698</v>
      </c>
      <c r="AA156" s="13">
        <v>0.40845070422535201</v>
      </c>
      <c r="AB156" s="13"/>
      <c r="AC156" s="13">
        <v>0.38834951456310701</v>
      </c>
      <c r="AD156" s="13">
        <v>0.35338345864661702</v>
      </c>
    </row>
    <row r="157" spans="2:30" x14ac:dyDescent="0.3">
      <c r="B157" t="s">
        <v>118</v>
      </c>
      <c r="C157" s="13">
        <v>0.158102766798419</v>
      </c>
      <c r="D157" s="13">
        <v>0.16800000000000001</v>
      </c>
      <c r="E157" s="13">
        <v>0.1484375</v>
      </c>
      <c r="F157" s="13"/>
      <c r="G157" s="13">
        <v>0.25</v>
      </c>
      <c r="H157" s="13">
        <v>0.24</v>
      </c>
      <c r="I157" s="13">
        <v>0.17142857142857101</v>
      </c>
      <c r="J157" s="13">
        <v>0.15384615384615399</v>
      </c>
      <c r="K157" s="13">
        <v>0.157894736842105</v>
      </c>
      <c r="L157" s="13">
        <v>0.12903225806451599</v>
      </c>
      <c r="M157" s="13"/>
      <c r="N157" s="13">
        <v>0.20560747663551401</v>
      </c>
      <c r="O157" s="13">
        <v>0.16393442622950799</v>
      </c>
      <c r="P157" s="13">
        <v>0.115384615384615</v>
      </c>
      <c r="Q157" s="13">
        <v>8.4745762711864403E-2</v>
      </c>
      <c r="R157" s="13"/>
      <c r="S157" s="13">
        <v>0.37333333333333302</v>
      </c>
      <c r="T157" s="13">
        <v>9.3023255813953501E-2</v>
      </c>
      <c r="U157" s="13">
        <v>4.1666666666666699E-2</v>
      </c>
      <c r="V157" s="13">
        <v>5.2631578947368397E-2</v>
      </c>
      <c r="W157" s="13">
        <v>4.5454545454545497E-2</v>
      </c>
      <c r="X157" s="13">
        <v>0.125</v>
      </c>
      <c r="Y157" s="13"/>
      <c r="Z157" s="13">
        <v>0.15384615384615399</v>
      </c>
      <c r="AA157" s="13">
        <v>0.169014084507042</v>
      </c>
      <c r="AB157" s="13"/>
      <c r="AC157" s="13">
        <v>0.12621359223301001</v>
      </c>
      <c r="AD157" s="13">
        <v>0.203007518796992</v>
      </c>
    </row>
    <row r="158" spans="2:30" x14ac:dyDescent="0.3">
      <c r="B158" t="s">
        <v>119</v>
      </c>
      <c r="C158" s="13">
        <v>1.58102766798419E-2</v>
      </c>
      <c r="D158" s="13">
        <v>1.6E-2</v>
      </c>
      <c r="E158" s="13">
        <v>1.5625E-2</v>
      </c>
      <c r="F158" s="13"/>
      <c r="G158" s="13">
        <v>0</v>
      </c>
      <c r="H158" s="13">
        <v>0.04</v>
      </c>
      <c r="I158" s="13">
        <v>0</v>
      </c>
      <c r="J158" s="13">
        <v>2.5641025641025599E-2</v>
      </c>
      <c r="K158" s="13">
        <v>1.7543859649122799E-2</v>
      </c>
      <c r="L158" s="13">
        <v>1.0752688172042999E-2</v>
      </c>
      <c r="M158" s="13"/>
      <c r="N158" s="13">
        <v>2.80373831775701E-2</v>
      </c>
      <c r="O158" s="13">
        <v>0</v>
      </c>
      <c r="P158" s="13">
        <v>3.8461538461538498E-2</v>
      </c>
      <c r="Q158" s="13">
        <v>0</v>
      </c>
      <c r="R158" s="13"/>
      <c r="S158" s="13">
        <v>5.3333333333333302E-2</v>
      </c>
      <c r="T158" s="13">
        <v>0</v>
      </c>
      <c r="U158" s="13">
        <v>0</v>
      </c>
      <c r="V158" s="13">
        <v>0</v>
      </c>
      <c r="W158" s="13">
        <v>0</v>
      </c>
      <c r="X158" s="13">
        <v>0</v>
      </c>
      <c r="Y158" s="13"/>
      <c r="Z158" s="13">
        <v>5.4945054945054897E-3</v>
      </c>
      <c r="AA158" s="13">
        <v>4.2253521126760597E-2</v>
      </c>
      <c r="AB158" s="13"/>
      <c r="AC158" s="13">
        <v>9.7087378640776708E-3</v>
      </c>
      <c r="AD158" s="13">
        <v>2.2556390977443601E-2</v>
      </c>
    </row>
    <row r="159" spans="2:30" x14ac:dyDescent="0.3">
      <c r="B159" t="s">
        <v>56</v>
      </c>
      <c r="C159" s="13">
        <v>9.8814229249011898E-2</v>
      </c>
      <c r="D159" s="13">
        <v>4.8000000000000001E-2</v>
      </c>
      <c r="E159" s="13">
        <v>0.1484375</v>
      </c>
      <c r="F159" s="13"/>
      <c r="G159" s="13">
        <v>0</v>
      </c>
      <c r="H159" s="13">
        <v>0.16</v>
      </c>
      <c r="I159" s="13">
        <v>8.5714285714285701E-2</v>
      </c>
      <c r="J159" s="13">
        <v>0.102564102564103</v>
      </c>
      <c r="K159" s="13">
        <v>8.7719298245614002E-2</v>
      </c>
      <c r="L159" s="13">
        <v>9.6774193548387094E-2</v>
      </c>
      <c r="M159" s="13"/>
      <c r="N159" s="13">
        <v>4.67289719626168E-2</v>
      </c>
      <c r="O159" s="13">
        <v>0.114754098360656</v>
      </c>
      <c r="P159" s="13">
        <v>7.69230769230769E-2</v>
      </c>
      <c r="Q159" s="13">
        <v>0.186440677966102</v>
      </c>
      <c r="R159" s="13"/>
      <c r="S159" s="13">
        <v>2.66666666666667E-2</v>
      </c>
      <c r="T159" s="13">
        <v>4.6511627906976702E-2</v>
      </c>
      <c r="U159" s="13">
        <v>0.20833333333333301</v>
      </c>
      <c r="V159" s="13">
        <v>0.157894736842105</v>
      </c>
      <c r="W159" s="13">
        <v>0.18181818181818199</v>
      </c>
      <c r="X159" s="13">
        <v>0.1875</v>
      </c>
      <c r="Y159" s="13"/>
      <c r="Z159" s="13">
        <v>0.120879120879121</v>
      </c>
      <c r="AA159" s="13">
        <v>4.2253521126760597E-2</v>
      </c>
      <c r="AB159" s="13"/>
      <c r="AC159" s="13">
        <v>0.116504854368932</v>
      </c>
      <c r="AD159" s="13">
        <v>5.2631578947368397E-2</v>
      </c>
    </row>
    <row r="160" spans="2:30" x14ac:dyDescent="0.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row>
    <row r="161" spans="2:30" x14ac:dyDescent="0.3">
      <c r="B161" s="6" t="s">
        <v>129</v>
      </c>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row>
    <row r="162" spans="2:30" x14ac:dyDescent="0.3">
      <c r="B162" s="23" t="s">
        <v>52</v>
      </c>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row>
    <row r="163" spans="2:30" x14ac:dyDescent="0.3">
      <c r="B163" t="s">
        <v>115</v>
      </c>
      <c r="C163" s="13">
        <v>0.19367588932806301</v>
      </c>
      <c r="D163" s="13">
        <v>0.2</v>
      </c>
      <c r="E163" s="13">
        <v>0.1875</v>
      </c>
      <c r="F163" s="13"/>
      <c r="G163" s="13">
        <v>0</v>
      </c>
      <c r="H163" s="13">
        <v>0.2</v>
      </c>
      <c r="I163" s="13">
        <v>0.17142857142857101</v>
      </c>
      <c r="J163" s="13">
        <v>0.20512820512820501</v>
      </c>
      <c r="K163" s="13">
        <v>0.22807017543859601</v>
      </c>
      <c r="L163" s="13">
        <v>0.18279569892473099</v>
      </c>
      <c r="M163" s="13"/>
      <c r="N163" s="13">
        <v>0.14018691588785001</v>
      </c>
      <c r="O163" s="13">
        <v>0.27868852459016402</v>
      </c>
      <c r="P163" s="13">
        <v>0.19230769230769201</v>
      </c>
      <c r="Q163" s="13">
        <v>0.20338983050847501</v>
      </c>
      <c r="R163" s="13"/>
      <c r="S163" s="13">
        <v>1.3333333333333299E-2</v>
      </c>
      <c r="T163" s="13">
        <v>0.232558139534884</v>
      </c>
      <c r="U163" s="13">
        <v>4.1666666666666699E-2</v>
      </c>
      <c r="V163" s="13">
        <v>0.50877192982456099</v>
      </c>
      <c r="W163" s="13">
        <v>0.13636363636363599</v>
      </c>
      <c r="X163" s="13">
        <v>0.125</v>
      </c>
      <c r="Y163" s="13"/>
      <c r="Z163" s="13">
        <v>0.19230769230769201</v>
      </c>
      <c r="AA163" s="13">
        <v>0.19718309859154901</v>
      </c>
      <c r="AB163" s="13"/>
      <c r="AC163" s="13">
        <v>0.17475728155339801</v>
      </c>
      <c r="AD163" s="13">
        <v>0.21804511278195499</v>
      </c>
    </row>
    <row r="164" spans="2:30" x14ac:dyDescent="0.3">
      <c r="B164" t="s">
        <v>116</v>
      </c>
      <c r="C164" s="13">
        <v>0.26877470355731198</v>
      </c>
      <c r="D164" s="13">
        <v>0.224</v>
      </c>
      <c r="E164" s="13">
        <v>0.3125</v>
      </c>
      <c r="F164" s="13"/>
      <c r="G164" s="13">
        <v>0</v>
      </c>
      <c r="H164" s="13">
        <v>0.2</v>
      </c>
      <c r="I164" s="13">
        <v>0.34285714285714303</v>
      </c>
      <c r="J164" s="13">
        <v>0.30769230769230799</v>
      </c>
      <c r="K164" s="13">
        <v>0.26315789473684198</v>
      </c>
      <c r="L164" s="13">
        <v>0.25806451612903197</v>
      </c>
      <c r="M164" s="13"/>
      <c r="N164" s="13">
        <v>0.26168224299065401</v>
      </c>
      <c r="O164" s="13">
        <v>0.26229508196721302</v>
      </c>
      <c r="P164" s="13">
        <v>0.230769230769231</v>
      </c>
      <c r="Q164" s="13">
        <v>0.305084745762712</v>
      </c>
      <c r="R164" s="13"/>
      <c r="S164" s="13">
        <v>0.10666666666666701</v>
      </c>
      <c r="T164" s="13">
        <v>0.34883720930232598</v>
      </c>
      <c r="U164" s="13">
        <v>0.45833333333333298</v>
      </c>
      <c r="V164" s="13">
        <v>0.31578947368421101</v>
      </c>
      <c r="W164" s="13">
        <v>0.31818181818181801</v>
      </c>
      <c r="X164" s="13">
        <v>0.25</v>
      </c>
      <c r="Y164" s="13"/>
      <c r="Z164" s="13">
        <v>0.269230769230769</v>
      </c>
      <c r="AA164" s="13">
        <v>0.26760563380281699</v>
      </c>
      <c r="AB164" s="13"/>
      <c r="AC164" s="13">
        <v>0.30097087378640802</v>
      </c>
      <c r="AD164" s="13">
        <v>0.24812030075187999</v>
      </c>
    </row>
    <row r="165" spans="2:30" x14ac:dyDescent="0.3">
      <c r="B165" t="s">
        <v>117</v>
      </c>
      <c r="C165" s="13">
        <v>0.35177865612648201</v>
      </c>
      <c r="D165" s="13">
        <v>0.42399999999999999</v>
      </c>
      <c r="E165" s="13">
        <v>0.28125</v>
      </c>
      <c r="F165" s="13"/>
      <c r="G165" s="13">
        <v>0.5</v>
      </c>
      <c r="H165" s="13">
        <v>0.24</v>
      </c>
      <c r="I165" s="13">
        <v>0.28571428571428598</v>
      </c>
      <c r="J165" s="13">
        <v>0.33333333333333298</v>
      </c>
      <c r="K165" s="13">
        <v>0.29824561403508798</v>
      </c>
      <c r="L165" s="13">
        <v>0.44086021505376299</v>
      </c>
      <c r="M165" s="13"/>
      <c r="N165" s="13">
        <v>0.36448598130841098</v>
      </c>
      <c r="O165" s="13">
        <v>0.31147540983606598</v>
      </c>
      <c r="P165" s="13">
        <v>0.46153846153846201</v>
      </c>
      <c r="Q165" s="13">
        <v>0.322033898305085</v>
      </c>
      <c r="R165" s="13"/>
      <c r="S165" s="13">
        <v>0.49333333333333301</v>
      </c>
      <c r="T165" s="13">
        <v>0.32558139534883701</v>
      </c>
      <c r="U165" s="13">
        <v>0.29166666666666702</v>
      </c>
      <c r="V165" s="13">
        <v>0.140350877192982</v>
      </c>
      <c r="W165" s="13">
        <v>0.40909090909090901</v>
      </c>
      <c r="X165" s="13">
        <v>0.4375</v>
      </c>
      <c r="Y165" s="13"/>
      <c r="Z165" s="13">
        <v>0.32967032967033</v>
      </c>
      <c r="AA165" s="13">
        <v>0.40845070422535201</v>
      </c>
      <c r="AB165" s="13"/>
      <c r="AC165" s="13">
        <v>0.36893203883495101</v>
      </c>
      <c r="AD165" s="13">
        <v>0.33834586466165401</v>
      </c>
    </row>
    <row r="166" spans="2:30" x14ac:dyDescent="0.3">
      <c r="B166" t="s">
        <v>118</v>
      </c>
      <c r="C166" s="13">
        <v>0.126482213438735</v>
      </c>
      <c r="D166" s="13">
        <v>0.112</v>
      </c>
      <c r="E166" s="13">
        <v>0.140625</v>
      </c>
      <c r="F166" s="13"/>
      <c r="G166" s="13">
        <v>0.5</v>
      </c>
      <c r="H166" s="13">
        <v>0.2</v>
      </c>
      <c r="I166" s="13">
        <v>0.2</v>
      </c>
      <c r="J166" s="13">
        <v>7.69230769230769E-2</v>
      </c>
      <c r="K166" s="13">
        <v>0.157894736842105</v>
      </c>
      <c r="L166" s="13">
        <v>6.4516129032258104E-2</v>
      </c>
      <c r="M166" s="13"/>
      <c r="N166" s="13">
        <v>0.15887850467289699</v>
      </c>
      <c r="O166" s="13">
        <v>0.114754098360656</v>
      </c>
      <c r="P166" s="13">
        <v>7.69230769230769E-2</v>
      </c>
      <c r="Q166" s="13">
        <v>0.101694915254237</v>
      </c>
      <c r="R166" s="13"/>
      <c r="S166" s="13">
        <v>0.28000000000000003</v>
      </c>
      <c r="T166" s="13">
        <v>6.9767441860465101E-2</v>
      </c>
      <c r="U166" s="13">
        <v>8.3333333333333301E-2</v>
      </c>
      <c r="V166" s="13">
        <v>3.5087719298245598E-2</v>
      </c>
      <c r="W166" s="13">
        <v>4.5454545454545497E-2</v>
      </c>
      <c r="X166" s="13">
        <v>0.125</v>
      </c>
      <c r="Y166" s="13"/>
      <c r="Z166" s="13">
        <v>0.13736263736263701</v>
      </c>
      <c r="AA166" s="13">
        <v>9.85915492957746E-2</v>
      </c>
      <c r="AB166" s="13"/>
      <c r="AC166" s="13">
        <v>0.12621359223301001</v>
      </c>
      <c r="AD166" s="13">
        <v>0.12781954887218</v>
      </c>
    </row>
    <row r="167" spans="2:30" x14ac:dyDescent="0.3">
      <c r="B167" t="s">
        <v>119</v>
      </c>
      <c r="C167" s="13">
        <v>2.7667984189723299E-2</v>
      </c>
      <c r="D167" s="13">
        <v>2.4E-2</v>
      </c>
      <c r="E167" s="13">
        <v>3.125E-2</v>
      </c>
      <c r="F167" s="13"/>
      <c r="G167" s="13">
        <v>0</v>
      </c>
      <c r="H167" s="13">
        <v>0.08</v>
      </c>
      <c r="I167" s="13">
        <v>0</v>
      </c>
      <c r="J167" s="13">
        <v>7.69230769230769E-2</v>
      </c>
      <c r="K167" s="13">
        <v>0</v>
      </c>
      <c r="L167" s="13">
        <v>2.1505376344085999E-2</v>
      </c>
      <c r="M167" s="13"/>
      <c r="N167" s="13">
        <v>5.60747663551402E-2</v>
      </c>
      <c r="O167" s="13">
        <v>1.63934426229508E-2</v>
      </c>
      <c r="P167" s="13">
        <v>0</v>
      </c>
      <c r="Q167" s="13">
        <v>0</v>
      </c>
      <c r="R167" s="13"/>
      <c r="S167" s="13">
        <v>9.3333333333333296E-2</v>
      </c>
      <c r="T167" s="13">
        <v>0</v>
      </c>
      <c r="U167" s="13">
        <v>0</v>
      </c>
      <c r="V167" s="13">
        <v>0</v>
      </c>
      <c r="W167" s="13">
        <v>0</v>
      </c>
      <c r="X167" s="13">
        <v>0</v>
      </c>
      <c r="Y167" s="13"/>
      <c r="Z167" s="13">
        <v>2.74725274725275E-2</v>
      </c>
      <c r="AA167" s="13">
        <v>2.8169014084507001E-2</v>
      </c>
      <c r="AB167" s="13"/>
      <c r="AC167" s="13">
        <v>9.7087378640776708E-3</v>
      </c>
      <c r="AD167" s="13">
        <v>4.5112781954887202E-2</v>
      </c>
    </row>
    <row r="168" spans="2:30" x14ac:dyDescent="0.3">
      <c r="B168" t="s">
        <v>56</v>
      </c>
      <c r="C168" s="13">
        <v>3.1620553359683799E-2</v>
      </c>
      <c r="D168" s="13">
        <v>1.6E-2</v>
      </c>
      <c r="E168" s="13">
        <v>4.6875E-2</v>
      </c>
      <c r="F168" s="13"/>
      <c r="G168" s="13">
        <v>0</v>
      </c>
      <c r="H168" s="13">
        <v>0.08</v>
      </c>
      <c r="I168" s="13">
        <v>0</v>
      </c>
      <c r="J168" s="13">
        <v>0</v>
      </c>
      <c r="K168" s="13">
        <v>5.2631578947368397E-2</v>
      </c>
      <c r="L168" s="13">
        <v>3.2258064516128997E-2</v>
      </c>
      <c r="M168" s="13"/>
      <c r="N168" s="13">
        <v>1.86915887850467E-2</v>
      </c>
      <c r="O168" s="13">
        <v>1.63934426229508E-2</v>
      </c>
      <c r="P168" s="13">
        <v>3.8461538461538498E-2</v>
      </c>
      <c r="Q168" s="13">
        <v>6.7796610169491497E-2</v>
      </c>
      <c r="R168" s="13"/>
      <c r="S168" s="13">
        <v>1.3333333333333299E-2</v>
      </c>
      <c r="T168" s="13">
        <v>2.32558139534884E-2</v>
      </c>
      <c r="U168" s="13">
        <v>0.125</v>
      </c>
      <c r="V168" s="13">
        <v>0</v>
      </c>
      <c r="W168" s="13">
        <v>9.0909090909090898E-2</v>
      </c>
      <c r="X168" s="13">
        <v>6.25E-2</v>
      </c>
      <c r="Y168" s="13"/>
      <c r="Z168" s="13">
        <v>4.3956043956044001E-2</v>
      </c>
      <c r="AA168" s="13">
        <v>0</v>
      </c>
      <c r="AB168" s="13"/>
      <c r="AC168" s="13">
        <v>1.94174757281553E-2</v>
      </c>
      <c r="AD168" s="13">
        <v>2.2556390977443601E-2</v>
      </c>
    </row>
    <row r="169" spans="2:30" x14ac:dyDescent="0.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row>
    <row r="170" spans="2:30" x14ac:dyDescent="0.3">
      <c r="B170" s="6" t="s">
        <v>130</v>
      </c>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row>
    <row r="171" spans="2:30" x14ac:dyDescent="0.3">
      <c r="B171" s="23" t="s">
        <v>52</v>
      </c>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row>
    <row r="172" spans="2:30" x14ac:dyDescent="0.3">
      <c r="B172" t="s">
        <v>115</v>
      </c>
      <c r="C172" s="13">
        <v>0.19762845849802399</v>
      </c>
      <c r="D172" s="13">
        <v>0.2</v>
      </c>
      <c r="E172" s="13">
        <v>0.1953125</v>
      </c>
      <c r="F172" s="13"/>
      <c r="G172" s="13">
        <v>0</v>
      </c>
      <c r="H172" s="13">
        <v>0.2</v>
      </c>
      <c r="I172" s="13">
        <v>0.22857142857142901</v>
      </c>
      <c r="J172" s="13">
        <v>0.15384615384615399</v>
      </c>
      <c r="K172" s="13">
        <v>0.22807017543859601</v>
      </c>
      <c r="L172" s="13">
        <v>0.19354838709677399</v>
      </c>
      <c r="M172" s="13"/>
      <c r="N172" s="13">
        <v>0.177570093457944</v>
      </c>
      <c r="O172" s="13">
        <v>0.213114754098361</v>
      </c>
      <c r="P172" s="13">
        <v>0.269230769230769</v>
      </c>
      <c r="Q172" s="13">
        <v>0.186440677966102</v>
      </c>
      <c r="R172" s="13"/>
      <c r="S172" s="13">
        <v>2.66666666666667E-2</v>
      </c>
      <c r="T172" s="13">
        <v>0.30232558139534899</v>
      </c>
      <c r="U172" s="13">
        <v>0.125</v>
      </c>
      <c r="V172" s="13">
        <v>0.38596491228070201</v>
      </c>
      <c r="W172" s="13">
        <v>0.13636363636363599</v>
      </c>
      <c r="X172" s="13">
        <v>0.25</v>
      </c>
      <c r="Y172" s="13"/>
      <c r="Z172" s="13">
        <v>0.20879120879120899</v>
      </c>
      <c r="AA172" s="13">
        <v>0.169014084507042</v>
      </c>
      <c r="AB172" s="13"/>
      <c r="AC172" s="13">
        <v>0.27184466019417503</v>
      </c>
      <c r="AD172" s="13">
        <v>0.14285714285714299</v>
      </c>
    </row>
    <row r="173" spans="2:30" x14ac:dyDescent="0.3">
      <c r="B173" t="s">
        <v>116</v>
      </c>
      <c r="C173" s="13">
        <v>0.25691699604743101</v>
      </c>
      <c r="D173" s="13">
        <v>0.25600000000000001</v>
      </c>
      <c r="E173" s="13">
        <v>0.2578125</v>
      </c>
      <c r="F173" s="13"/>
      <c r="G173" s="13">
        <v>0</v>
      </c>
      <c r="H173" s="13">
        <v>0.16</v>
      </c>
      <c r="I173" s="13">
        <v>0.114285714285714</v>
      </c>
      <c r="J173" s="13">
        <v>0.30769230769230799</v>
      </c>
      <c r="K173" s="13">
        <v>0.31578947368421101</v>
      </c>
      <c r="L173" s="13">
        <v>0.29032258064516098</v>
      </c>
      <c r="M173" s="13"/>
      <c r="N173" s="13">
        <v>0.22429906542056099</v>
      </c>
      <c r="O173" s="13">
        <v>0.27868852459016402</v>
      </c>
      <c r="P173" s="13">
        <v>0.30769230769230799</v>
      </c>
      <c r="Q173" s="13">
        <v>0.27118644067796599</v>
      </c>
      <c r="R173" s="13"/>
      <c r="S173" s="13">
        <v>0.17333333333333301</v>
      </c>
      <c r="T173" s="13">
        <v>0.32558139534883701</v>
      </c>
      <c r="U173" s="13">
        <v>0.29166666666666702</v>
      </c>
      <c r="V173" s="13">
        <v>0.29824561403508798</v>
      </c>
      <c r="W173" s="13">
        <v>0.27272727272727298</v>
      </c>
      <c r="X173" s="13">
        <v>0.3125</v>
      </c>
      <c r="Y173" s="13"/>
      <c r="Z173" s="13">
        <v>0.269230769230769</v>
      </c>
      <c r="AA173" s="13">
        <v>0.22535211267605601</v>
      </c>
      <c r="AB173" s="13"/>
      <c r="AC173" s="13">
        <v>0.223300970873786</v>
      </c>
      <c r="AD173" s="13">
        <v>0.29323308270676701</v>
      </c>
    </row>
    <row r="174" spans="2:30" x14ac:dyDescent="0.3">
      <c r="B174" t="s">
        <v>117</v>
      </c>
      <c r="C174" s="13">
        <v>0.37154150197628499</v>
      </c>
      <c r="D174" s="13">
        <v>0.39200000000000002</v>
      </c>
      <c r="E174" s="13">
        <v>0.3515625</v>
      </c>
      <c r="F174" s="13"/>
      <c r="G174" s="13">
        <v>0.5</v>
      </c>
      <c r="H174" s="13">
        <v>0.32</v>
      </c>
      <c r="I174" s="13">
        <v>0.34285714285714303</v>
      </c>
      <c r="J174" s="13">
        <v>0.46153846153846201</v>
      </c>
      <c r="K174" s="13">
        <v>0.35087719298245601</v>
      </c>
      <c r="L174" s="13">
        <v>0.36559139784946199</v>
      </c>
      <c r="M174" s="13"/>
      <c r="N174" s="13">
        <v>0.41121495327102803</v>
      </c>
      <c r="O174" s="13">
        <v>0.32786885245901598</v>
      </c>
      <c r="P174" s="13">
        <v>0.230769230769231</v>
      </c>
      <c r="Q174" s="13">
        <v>0.40677966101694901</v>
      </c>
      <c r="R174" s="13"/>
      <c r="S174" s="13">
        <v>0.48</v>
      </c>
      <c r="T174" s="13">
        <v>0.25581395348837199</v>
      </c>
      <c r="U174" s="13">
        <v>0.375</v>
      </c>
      <c r="V174" s="13">
        <v>0.22807017543859601</v>
      </c>
      <c r="W174" s="13">
        <v>0.45454545454545497</v>
      </c>
      <c r="X174" s="13">
        <v>0.4375</v>
      </c>
      <c r="Y174" s="13"/>
      <c r="Z174" s="13">
        <v>0.33516483516483497</v>
      </c>
      <c r="AA174" s="13">
        <v>0.46478873239436602</v>
      </c>
      <c r="AB174" s="13"/>
      <c r="AC174" s="13">
        <v>0.33980582524271802</v>
      </c>
      <c r="AD174" s="13">
        <v>0.39097744360902298</v>
      </c>
    </row>
    <row r="175" spans="2:30" x14ac:dyDescent="0.3">
      <c r="B175" t="s">
        <v>118</v>
      </c>
      <c r="C175" s="13">
        <v>0.110671936758893</v>
      </c>
      <c r="D175" s="13">
        <v>0.12</v>
      </c>
      <c r="E175" s="13">
        <v>0.1015625</v>
      </c>
      <c r="F175" s="13"/>
      <c r="G175" s="13">
        <v>0.5</v>
      </c>
      <c r="H175" s="13">
        <v>0.2</v>
      </c>
      <c r="I175" s="13">
        <v>0.22857142857142901</v>
      </c>
      <c r="J175" s="13">
        <v>2.5641025641025599E-2</v>
      </c>
      <c r="K175" s="13">
        <v>7.0175438596491196E-2</v>
      </c>
      <c r="L175" s="13">
        <v>8.6021505376344107E-2</v>
      </c>
      <c r="M175" s="13"/>
      <c r="N175" s="13">
        <v>0.14953271028037399</v>
      </c>
      <c r="O175" s="13">
        <v>9.8360655737704902E-2</v>
      </c>
      <c r="P175" s="13">
        <v>0.115384615384615</v>
      </c>
      <c r="Q175" s="13">
        <v>5.0847457627118599E-2</v>
      </c>
      <c r="R175" s="13"/>
      <c r="S175" s="13">
        <v>0.25333333333333302</v>
      </c>
      <c r="T175" s="13">
        <v>6.9767441860465101E-2</v>
      </c>
      <c r="U175" s="13">
        <v>4.1666666666666699E-2</v>
      </c>
      <c r="V175" s="13">
        <v>3.5087719298245598E-2</v>
      </c>
      <c r="W175" s="13">
        <v>4.5454545454545497E-2</v>
      </c>
      <c r="X175" s="13">
        <v>0</v>
      </c>
      <c r="Y175" s="13"/>
      <c r="Z175" s="13">
        <v>0.10989010989011</v>
      </c>
      <c r="AA175" s="13">
        <v>0.11267605633802801</v>
      </c>
      <c r="AB175" s="13"/>
      <c r="AC175" s="13">
        <v>0.12621359223301001</v>
      </c>
      <c r="AD175" s="13">
        <v>0.105263157894737</v>
      </c>
    </row>
    <row r="176" spans="2:30" x14ac:dyDescent="0.3">
      <c r="B176" t="s">
        <v>119</v>
      </c>
      <c r="C176" s="13">
        <v>1.18577075098814E-2</v>
      </c>
      <c r="D176" s="13">
        <v>0</v>
      </c>
      <c r="E176" s="13">
        <v>2.34375E-2</v>
      </c>
      <c r="F176" s="13"/>
      <c r="G176" s="13">
        <v>0</v>
      </c>
      <c r="H176" s="13">
        <v>0.04</v>
      </c>
      <c r="I176" s="13">
        <v>0</v>
      </c>
      <c r="J176" s="13">
        <v>2.5641025641025599E-2</v>
      </c>
      <c r="K176" s="13">
        <v>0</v>
      </c>
      <c r="L176" s="13">
        <v>1.0752688172042999E-2</v>
      </c>
      <c r="M176" s="13"/>
      <c r="N176" s="13">
        <v>2.80373831775701E-2</v>
      </c>
      <c r="O176" s="13">
        <v>0</v>
      </c>
      <c r="P176" s="13">
        <v>0</v>
      </c>
      <c r="Q176" s="13">
        <v>0</v>
      </c>
      <c r="R176" s="13"/>
      <c r="S176" s="13">
        <v>0.04</v>
      </c>
      <c r="T176" s="13">
        <v>0</v>
      </c>
      <c r="U176" s="13">
        <v>0</v>
      </c>
      <c r="V176" s="13">
        <v>0</v>
      </c>
      <c r="W176" s="13">
        <v>0</v>
      </c>
      <c r="X176" s="13">
        <v>0</v>
      </c>
      <c r="Y176" s="13"/>
      <c r="Z176" s="13">
        <v>1.0989010989011E-2</v>
      </c>
      <c r="AA176" s="13">
        <v>1.4084507042253501E-2</v>
      </c>
      <c r="AB176" s="13"/>
      <c r="AC176" s="13">
        <v>0</v>
      </c>
      <c r="AD176" s="13">
        <v>2.2556390977443601E-2</v>
      </c>
    </row>
    <row r="177" spans="2:30" x14ac:dyDescent="0.3">
      <c r="B177" t="s">
        <v>56</v>
      </c>
      <c r="C177" s="13">
        <v>5.1383399209486202E-2</v>
      </c>
      <c r="D177" s="13">
        <v>3.2000000000000001E-2</v>
      </c>
      <c r="E177" s="13">
        <v>7.03125E-2</v>
      </c>
      <c r="F177" s="13"/>
      <c r="G177" s="13">
        <v>0</v>
      </c>
      <c r="H177" s="13">
        <v>0.08</v>
      </c>
      <c r="I177" s="13">
        <v>8.5714285714285701E-2</v>
      </c>
      <c r="J177" s="13">
        <v>2.5641025641025599E-2</v>
      </c>
      <c r="K177" s="13">
        <v>3.5087719298245598E-2</v>
      </c>
      <c r="L177" s="13">
        <v>5.3763440860215103E-2</v>
      </c>
      <c r="M177" s="13"/>
      <c r="N177" s="13">
        <v>9.3457943925233603E-3</v>
      </c>
      <c r="O177" s="13">
        <v>8.1967213114754106E-2</v>
      </c>
      <c r="P177" s="13">
        <v>7.69230769230769E-2</v>
      </c>
      <c r="Q177" s="13">
        <v>8.4745762711864403E-2</v>
      </c>
      <c r="R177" s="13"/>
      <c r="S177" s="13">
        <v>2.66666666666667E-2</v>
      </c>
      <c r="T177" s="13">
        <v>4.6511627906976702E-2</v>
      </c>
      <c r="U177" s="13">
        <v>0.16666666666666699</v>
      </c>
      <c r="V177" s="13">
        <v>5.2631578947368397E-2</v>
      </c>
      <c r="W177" s="13">
        <v>9.0909090909090898E-2</v>
      </c>
      <c r="X177" s="13">
        <v>0</v>
      </c>
      <c r="Y177" s="13"/>
      <c r="Z177" s="13">
        <v>6.5934065934065894E-2</v>
      </c>
      <c r="AA177" s="13">
        <v>1.4084507042253501E-2</v>
      </c>
      <c r="AB177" s="13"/>
      <c r="AC177" s="13">
        <v>3.8834951456310697E-2</v>
      </c>
      <c r="AD177" s="13">
        <v>4.5112781954887202E-2</v>
      </c>
    </row>
    <row r="178" spans="2:30" x14ac:dyDescent="0.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row>
    <row r="179" spans="2:30" x14ac:dyDescent="0.3">
      <c r="B179" s="6" t="s">
        <v>137</v>
      </c>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row>
    <row r="180" spans="2:30" x14ac:dyDescent="0.3">
      <c r="B180" s="23" t="s">
        <v>52</v>
      </c>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row>
    <row r="181" spans="2:30" x14ac:dyDescent="0.3">
      <c r="B181" t="s">
        <v>132</v>
      </c>
      <c r="C181" s="13">
        <v>7.1146245059288502E-2</v>
      </c>
      <c r="D181" s="13">
        <v>0.04</v>
      </c>
      <c r="E181" s="13">
        <v>0.1015625</v>
      </c>
      <c r="F181" s="13"/>
      <c r="G181" s="13">
        <v>0</v>
      </c>
      <c r="H181" s="13">
        <v>0.08</v>
      </c>
      <c r="I181" s="13">
        <v>8.5714285714285701E-2</v>
      </c>
      <c r="J181" s="13">
        <v>0.102564102564103</v>
      </c>
      <c r="K181" s="13">
        <v>0.12280701754386</v>
      </c>
      <c r="L181" s="13">
        <v>2.1505376344085999E-2</v>
      </c>
      <c r="M181" s="13"/>
      <c r="N181" s="13">
        <v>4.67289719626168E-2</v>
      </c>
      <c r="O181" s="13">
        <v>4.91803278688525E-2</v>
      </c>
      <c r="P181" s="13">
        <v>0.230769230769231</v>
      </c>
      <c r="Q181" s="13">
        <v>6.7796610169491497E-2</v>
      </c>
      <c r="R181" s="13"/>
      <c r="S181" s="13">
        <v>0</v>
      </c>
      <c r="T181" s="13">
        <v>0.116279069767442</v>
      </c>
      <c r="U181" s="13">
        <v>8.3333333333333301E-2</v>
      </c>
      <c r="V181" s="13">
        <v>0.140350877192982</v>
      </c>
      <c r="W181" s="13">
        <v>4.5454545454545497E-2</v>
      </c>
      <c r="X181" s="13">
        <v>6.25E-2</v>
      </c>
      <c r="Y181" s="13"/>
      <c r="Z181" s="13">
        <v>9.3406593406593394E-2</v>
      </c>
      <c r="AA181" s="13">
        <v>1.4084507042253501E-2</v>
      </c>
      <c r="AB181" s="13"/>
      <c r="AC181" s="13">
        <v>9.7087378640776698E-2</v>
      </c>
      <c r="AD181" s="13">
        <v>5.2631578947368397E-2</v>
      </c>
    </row>
    <row r="182" spans="2:30" x14ac:dyDescent="0.3">
      <c r="B182" t="s">
        <v>133</v>
      </c>
      <c r="C182" s="13">
        <v>4.7430830039525702E-2</v>
      </c>
      <c r="D182" s="13">
        <v>4.8000000000000001E-2</v>
      </c>
      <c r="E182" s="13">
        <v>4.6875E-2</v>
      </c>
      <c r="F182" s="13"/>
      <c r="G182" s="13">
        <v>0</v>
      </c>
      <c r="H182" s="13">
        <v>0</v>
      </c>
      <c r="I182" s="13">
        <v>2.8571428571428598E-2</v>
      </c>
      <c r="J182" s="13">
        <v>2.5641025641025599E-2</v>
      </c>
      <c r="K182" s="13">
        <v>1.7543859649122799E-2</v>
      </c>
      <c r="L182" s="13">
        <v>9.6774193548387094E-2</v>
      </c>
      <c r="M182" s="13"/>
      <c r="N182" s="13">
        <v>6.5420560747663503E-2</v>
      </c>
      <c r="O182" s="13">
        <v>3.2786885245901599E-2</v>
      </c>
      <c r="P182" s="13">
        <v>3.8461538461538498E-2</v>
      </c>
      <c r="Q182" s="13">
        <v>3.3898305084745797E-2</v>
      </c>
      <c r="R182" s="13"/>
      <c r="S182" s="13">
        <v>0</v>
      </c>
      <c r="T182" s="13">
        <v>0.13953488372093001</v>
      </c>
      <c r="U182" s="13">
        <v>0</v>
      </c>
      <c r="V182" s="13">
        <v>3.5087719298245598E-2</v>
      </c>
      <c r="W182" s="13">
        <v>9.0909090909090898E-2</v>
      </c>
      <c r="X182" s="13">
        <v>0</v>
      </c>
      <c r="Y182" s="13"/>
      <c r="Z182" s="13">
        <v>6.0439560439560398E-2</v>
      </c>
      <c r="AA182" s="13">
        <v>1.4084507042253501E-2</v>
      </c>
      <c r="AB182" s="13"/>
      <c r="AC182" s="13">
        <v>5.8252427184466E-2</v>
      </c>
      <c r="AD182" s="13">
        <v>4.5112781954887202E-2</v>
      </c>
    </row>
    <row r="183" spans="2:30" x14ac:dyDescent="0.3">
      <c r="B183" t="s">
        <v>134</v>
      </c>
      <c r="C183" s="13">
        <v>0.22924901185770799</v>
      </c>
      <c r="D183" s="13">
        <v>0.248</v>
      </c>
      <c r="E183" s="13">
        <v>0.2109375</v>
      </c>
      <c r="F183" s="13"/>
      <c r="G183" s="13">
        <v>0.5</v>
      </c>
      <c r="H183" s="13">
        <v>0.28000000000000003</v>
      </c>
      <c r="I183" s="13">
        <v>0.28571428571428598</v>
      </c>
      <c r="J183" s="13">
        <v>0.20512820512820501</v>
      </c>
      <c r="K183" s="13">
        <v>0.19298245614035101</v>
      </c>
      <c r="L183" s="13">
        <v>0.21505376344086</v>
      </c>
      <c r="M183" s="13"/>
      <c r="N183" s="13">
        <v>0.19626168224299101</v>
      </c>
      <c r="O183" s="13">
        <v>0.34426229508196698</v>
      </c>
      <c r="P183" s="13">
        <v>0.115384615384615</v>
      </c>
      <c r="Q183" s="13">
        <v>0.22033898305084701</v>
      </c>
      <c r="R183" s="13"/>
      <c r="S183" s="13">
        <v>0.146666666666667</v>
      </c>
      <c r="T183" s="13">
        <v>0.25581395348837199</v>
      </c>
      <c r="U183" s="13">
        <v>0.29166666666666702</v>
      </c>
      <c r="V183" s="13">
        <v>0.24561403508771901</v>
      </c>
      <c r="W183" s="13">
        <v>0.27272727272727298</v>
      </c>
      <c r="X183" s="13">
        <v>0.25</v>
      </c>
      <c r="Y183" s="13"/>
      <c r="Z183" s="13">
        <v>0.225274725274725</v>
      </c>
      <c r="AA183" s="13">
        <v>0.23943661971831001</v>
      </c>
      <c r="AB183" s="13"/>
      <c r="AC183" s="13">
        <v>0.19417475728155301</v>
      </c>
      <c r="AD183" s="13">
        <v>0.24812030075187999</v>
      </c>
    </row>
    <row r="184" spans="2:30" x14ac:dyDescent="0.3">
      <c r="B184" t="s">
        <v>135</v>
      </c>
      <c r="C184" s="13">
        <v>0.63241106719367601</v>
      </c>
      <c r="D184" s="13">
        <v>0.64800000000000002</v>
      </c>
      <c r="E184" s="13">
        <v>0.6171875</v>
      </c>
      <c r="F184" s="13"/>
      <c r="G184" s="13">
        <v>0.5</v>
      </c>
      <c r="H184" s="13">
        <v>0.6</v>
      </c>
      <c r="I184" s="13">
        <v>0.6</v>
      </c>
      <c r="J184" s="13">
        <v>0.66666666666666696</v>
      </c>
      <c r="K184" s="13">
        <v>0.64912280701754399</v>
      </c>
      <c r="L184" s="13">
        <v>0.63440860215053796</v>
      </c>
      <c r="M184" s="13"/>
      <c r="N184" s="13">
        <v>0.68224299065420602</v>
      </c>
      <c r="O184" s="13">
        <v>0.52459016393442603</v>
      </c>
      <c r="P184" s="13">
        <v>0.61538461538461497</v>
      </c>
      <c r="Q184" s="13">
        <v>0.66101694915254205</v>
      </c>
      <c r="R184" s="13"/>
      <c r="S184" s="13">
        <v>0.85333333333333306</v>
      </c>
      <c r="T184" s="13">
        <v>0.46511627906976699</v>
      </c>
      <c r="U184" s="13">
        <v>0.58333333333333304</v>
      </c>
      <c r="V184" s="13">
        <v>0.56140350877193002</v>
      </c>
      <c r="W184" s="13">
        <v>0.54545454545454497</v>
      </c>
      <c r="X184" s="13">
        <v>0.625</v>
      </c>
      <c r="Y184" s="13"/>
      <c r="Z184" s="13">
        <v>0.60439560439560402</v>
      </c>
      <c r="AA184" s="13">
        <v>0.70422535211267601</v>
      </c>
      <c r="AB184" s="13"/>
      <c r="AC184" s="13">
        <v>0.64077669902912604</v>
      </c>
      <c r="AD184" s="13">
        <v>0.63909774436090205</v>
      </c>
    </row>
    <row r="185" spans="2:30" x14ac:dyDescent="0.3">
      <c r="B185" t="s">
        <v>56</v>
      </c>
      <c r="C185" s="13">
        <v>1.97628458498024E-2</v>
      </c>
      <c r="D185" s="13">
        <v>1.6E-2</v>
      </c>
      <c r="E185" s="13">
        <v>2.34375E-2</v>
      </c>
      <c r="F185" s="13"/>
      <c r="G185" s="13">
        <v>0</v>
      </c>
      <c r="H185" s="13">
        <v>0.04</v>
      </c>
      <c r="I185" s="13">
        <v>0</v>
      </c>
      <c r="J185" s="13">
        <v>0</v>
      </c>
      <c r="K185" s="13">
        <v>1.7543859649122799E-2</v>
      </c>
      <c r="L185" s="13">
        <v>3.2258064516128997E-2</v>
      </c>
      <c r="M185" s="13"/>
      <c r="N185" s="13">
        <v>9.3457943925233603E-3</v>
      </c>
      <c r="O185" s="13">
        <v>4.91803278688525E-2</v>
      </c>
      <c r="P185" s="13">
        <v>0</v>
      </c>
      <c r="Q185" s="13">
        <v>1.6949152542372899E-2</v>
      </c>
      <c r="R185" s="13"/>
      <c r="S185" s="13">
        <v>0</v>
      </c>
      <c r="T185" s="13">
        <v>2.32558139534884E-2</v>
      </c>
      <c r="U185" s="13">
        <v>4.1666666666666699E-2</v>
      </c>
      <c r="V185" s="13">
        <v>1.7543859649122799E-2</v>
      </c>
      <c r="W185" s="13">
        <v>4.5454545454545497E-2</v>
      </c>
      <c r="X185" s="13">
        <v>6.25E-2</v>
      </c>
      <c r="Y185" s="13"/>
      <c r="Z185" s="13">
        <v>1.6483516483516501E-2</v>
      </c>
      <c r="AA185" s="13">
        <v>2.8169014084507001E-2</v>
      </c>
      <c r="AB185" s="13"/>
      <c r="AC185" s="13">
        <v>9.7087378640776708E-3</v>
      </c>
      <c r="AD185" s="13">
        <v>1.50375939849624E-2</v>
      </c>
    </row>
    <row r="186" spans="2:30" x14ac:dyDescent="0.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row>
    <row r="187" spans="2:30" x14ac:dyDescent="0.3">
      <c r="B187" s="6" t="s">
        <v>138</v>
      </c>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row>
    <row r="188" spans="2:30" x14ac:dyDescent="0.3">
      <c r="B188" s="23" t="s">
        <v>52</v>
      </c>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row>
    <row r="189" spans="2:30" x14ac:dyDescent="0.3">
      <c r="B189" t="s">
        <v>132</v>
      </c>
      <c r="C189" s="13">
        <v>8.6956521739130405E-2</v>
      </c>
      <c r="D189" s="13">
        <v>0.08</v>
      </c>
      <c r="E189" s="13">
        <v>9.375E-2</v>
      </c>
      <c r="F189" s="13"/>
      <c r="G189" s="13">
        <v>0.25</v>
      </c>
      <c r="H189" s="13">
        <v>0.12</v>
      </c>
      <c r="I189" s="13">
        <v>2.8571428571428598E-2</v>
      </c>
      <c r="J189" s="13">
        <v>0.128205128205128</v>
      </c>
      <c r="K189" s="13">
        <v>0.12280701754386</v>
      </c>
      <c r="L189" s="13">
        <v>5.3763440860215103E-2</v>
      </c>
      <c r="M189" s="13"/>
      <c r="N189" s="13">
        <v>7.4766355140186896E-2</v>
      </c>
      <c r="O189" s="13">
        <v>6.5573770491803296E-2</v>
      </c>
      <c r="P189" s="13">
        <v>0.230769230769231</v>
      </c>
      <c r="Q189" s="13">
        <v>6.7796610169491497E-2</v>
      </c>
      <c r="R189" s="13"/>
      <c r="S189" s="13">
        <v>1.3333333333333299E-2</v>
      </c>
      <c r="T189" s="13">
        <v>0.116279069767442</v>
      </c>
      <c r="U189" s="13">
        <v>0.125</v>
      </c>
      <c r="V189" s="13">
        <v>0.175438596491228</v>
      </c>
      <c r="W189" s="13">
        <v>9.0909090909090898E-2</v>
      </c>
      <c r="X189" s="13">
        <v>6.25E-2</v>
      </c>
      <c r="Y189" s="13"/>
      <c r="Z189" s="13">
        <v>0.10989010989011</v>
      </c>
      <c r="AA189" s="13">
        <v>2.8169014084507001E-2</v>
      </c>
      <c r="AB189" s="13"/>
      <c r="AC189" s="13">
        <v>9.7087378640776698E-2</v>
      </c>
      <c r="AD189" s="13">
        <v>7.5187969924811998E-2</v>
      </c>
    </row>
    <row r="190" spans="2:30" x14ac:dyDescent="0.3">
      <c r="B190" t="s">
        <v>133</v>
      </c>
      <c r="C190" s="13">
        <v>0.205533596837945</v>
      </c>
      <c r="D190" s="13">
        <v>0.20799999999999999</v>
      </c>
      <c r="E190" s="13">
        <v>0.203125</v>
      </c>
      <c r="F190" s="13"/>
      <c r="G190" s="13">
        <v>0</v>
      </c>
      <c r="H190" s="13">
        <v>0.12</v>
      </c>
      <c r="I190" s="13">
        <v>0.28571428571428598</v>
      </c>
      <c r="J190" s="13">
        <v>0.20512820512820501</v>
      </c>
      <c r="K190" s="13">
        <v>0.157894736842105</v>
      </c>
      <c r="L190" s="13">
        <v>0.236559139784946</v>
      </c>
      <c r="M190" s="13"/>
      <c r="N190" s="13">
        <v>0.22429906542056099</v>
      </c>
      <c r="O190" s="13">
        <v>0.22950819672131101</v>
      </c>
      <c r="P190" s="13">
        <v>0.15384615384615399</v>
      </c>
      <c r="Q190" s="13">
        <v>0.169491525423729</v>
      </c>
      <c r="R190" s="13"/>
      <c r="S190" s="13">
        <v>0.10666666666666701</v>
      </c>
      <c r="T190" s="13">
        <v>0.27906976744186002</v>
      </c>
      <c r="U190" s="13">
        <v>0.25</v>
      </c>
      <c r="V190" s="13">
        <v>0.24561403508771901</v>
      </c>
      <c r="W190" s="13">
        <v>0.27272727272727298</v>
      </c>
      <c r="X190" s="13">
        <v>0.125</v>
      </c>
      <c r="Y190" s="13"/>
      <c r="Z190" s="13">
        <v>0.230769230769231</v>
      </c>
      <c r="AA190" s="13">
        <v>0.140845070422535</v>
      </c>
      <c r="AB190" s="13"/>
      <c r="AC190" s="13">
        <v>0.25242718446601897</v>
      </c>
      <c r="AD190" s="13">
        <v>0.16541353383458601</v>
      </c>
    </row>
    <row r="191" spans="2:30" x14ac:dyDescent="0.3">
      <c r="B191" t="s">
        <v>134</v>
      </c>
      <c r="C191" s="13">
        <v>0.40316205533596799</v>
      </c>
      <c r="D191" s="13">
        <v>0.432</v>
      </c>
      <c r="E191" s="13">
        <v>0.375</v>
      </c>
      <c r="F191" s="13"/>
      <c r="G191" s="13">
        <v>0</v>
      </c>
      <c r="H191" s="13">
        <v>0.32</v>
      </c>
      <c r="I191" s="13">
        <v>0.371428571428571</v>
      </c>
      <c r="J191" s="13">
        <v>0.43589743589743601</v>
      </c>
      <c r="K191" s="13">
        <v>0.43859649122806998</v>
      </c>
      <c r="L191" s="13">
        <v>0.41935483870967699</v>
      </c>
      <c r="M191" s="13"/>
      <c r="N191" s="13">
        <v>0.44859813084112099</v>
      </c>
      <c r="O191" s="13">
        <v>0.37704918032786899</v>
      </c>
      <c r="P191" s="13">
        <v>0.269230769230769</v>
      </c>
      <c r="Q191" s="13">
        <v>0.40677966101694901</v>
      </c>
      <c r="R191" s="13"/>
      <c r="S191" s="13">
        <v>0.52</v>
      </c>
      <c r="T191" s="13">
        <v>0.34883720930232598</v>
      </c>
      <c r="U191" s="13">
        <v>0.375</v>
      </c>
      <c r="V191" s="13">
        <v>0.29824561403508798</v>
      </c>
      <c r="W191" s="13">
        <v>0.45454545454545497</v>
      </c>
      <c r="X191" s="13">
        <v>0.3125</v>
      </c>
      <c r="Y191" s="13"/>
      <c r="Z191" s="13">
        <v>0.340659340659341</v>
      </c>
      <c r="AA191" s="13">
        <v>0.56338028169014098</v>
      </c>
      <c r="AB191" s="13"/>
      <c r="AC191" s="13">
        <v>0.29126213592233002</v>
      </c>
      <c r="AD191" s="13">
        <v>0.51879699248120303</v>
      </c>
    </row>
    <row r="192" spans="2:30" x14ac:dyDescent="0.3">
      <c r="B192" t="s">
        <v>135</v>
      </c>
      <c r="C192" s="13">
        <v>0.24505928853754899</v>
      </c>
      <c r="D192" s="13">
        <v>0.25600000000000001</v>
      </c>
      <c r="E192" s="13">
        <v>0.234375</v>
      </c>
      <c r="F192" s="13"/>
      <c r="G192" s="13">
        <v>0.75</v>
      </c>
      <c r="H192" s="13">
        <v>0.32</v>
      </c>
      <c r="I192" s="13">
        <v>0.25714285714285701</v>
      </c>
      <c r="J192" s="13">
        <v>0.20512820512820501</v>
      </c>
      <c r="K192" s="13">
        <v>0.22807017543859601</v>
      </c>
      <c r="L192" s="13">
        <v>0.225806451612903</v>
      </c>
      <c r="M192" s="13"/>
      <c r="N192" s="13">
        <v>0.22429906542056099</v>
      </c>
      <c r="O192" s="13">
        <v>0.213114754098361</v>
      </c>
      <c r="P192" s="13">
        <v>0.34615384615384598</v>
      </c>
      <c r="Q192" s="13">
        <v>0.27118644067796599</v>
      </c>
      <c r="R192" s="13"/>
      <c r="S192" s="13">
        <v>0.36</v>
      </c>
      <c r="T192" s="13">
        <v>0.232558139534884</v>
      </c>
      <c r="U192" s="13">
        <v>0.16666666666666699</v>
      </c>
      <c r="V192" s="13">
        <v>0.175438596491228</v>
      </c>
      <c r="W192" s="13">
        <v>0.13636363636363599</v>
      </c>
      <c r="X192" s="13">
        <v>0.3125</v>
      </c>
      <c r="Y192" s="13"/>
      <c r="Z192" s="13">
        <v>0.25274725274725302</v>
      </c>
      <c r="AA192" s="13">
        <v>0.22535211267605601</v>
      </c>
      <c r="AB192" s="13"/>
      <c r="AC192" s="13">
        <v>0.30097087378640802</v>
      </c>
      <c r="AD192" s="13">
        <v>0.203007518796992</v>
      </c>
    </row>
    <row r="193" spans="2:30" x14ac:dyDescent="0.3">
      <c r="B193" t="s">
        <v>56</v>
      </c>
      <c r="C193" s="13">
        <v>5.9288537549407098E-2</v>
      </c>
      <c r="D193" s="13">
        <v>2.4E-2</v>
      </c>
      <c r="E193" s="13">
        <v>9.375E-2</v>
      </c>
      <c r="F193" s="13"/>
      <c r="G193" s="13">
        <v>0</v>
      </c>
      <c r="H193" s="13">
        <v>0.12</v>
      </c>
      <c r="I193" s="13">
        <v>5.7142857142857099E-2</v>
      </c>
      <c r="J193" s="13">
        <v>2.5641025641025599E-2</v>
      </c>
      <c r="K193" s="13">
        <v>5.2631578947368397E-2</v>
      </c>
      <c r="L193" s="13">
        <v>6.4516129032258104E-2</v>
      </c>
      <c r="M193" s="13"/>
      <c r="N193" s="13">
        <v>2.80373831775701E-2</v>
      </c>
      <c r="O193" s="13">
        <v>0.114754098360656</v>
      </c>
      <c r="P193" s="13">
        <v>0</v>
      </c>
      <c r="Q193" s="13">
        <v>8.4745762711864403E-2</v>
      </c>
      <c r="R193" s="13"/>
      <c r="S193" s="13">
        <v>0</v>
      </c>
      <c r="T193" s="13">
        <v>2.32558139534884E-2</v>
      </c>
      <c r="U193" s="13">
        <v>8.3333333333333301E-2</v>
      </c>
      <c r="V193" s="13">
        <v>0.105263157894737</v>
      </c>
      <c r="W193" s="13">
        <v>4.5454545454545497E-2</v>
      </c>
      <c r="X193" s="13">
        <v>0.1875</v>
      </c>
      <c r="Y193" s="13"/>
      <c r="Z193" s="13">
        <v>6.5934065934065894E-2</v>
      </c>
      <c r="AA193" s="13">
        <v>4.2253521126760597E-2</v>
      </c>
      <c r="AB193" s="13"/>
      <c r="AC193" s="13">
        <v>5.8252427184466E-2</v>
      </c>
      <c r="AD193" s="13">
        <v>3.7593984962405999E-2</v>
      </c>
    </row>
    <row r="194" spans="2:30" x14ac:dyDescent="0.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row>
    <row r="195" spans="2:30" x14ac:dyDescent="0.3">
      <c r="B195" s="6" t="s">
        <v>139</v>
      </c>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row>
    <row r="196" spans="2:30" x14ac:dyDescent="0.3">
      <c r="B196" s="23" t="s">
        <v>52</v>
      </c>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row>
    <row r="197" spans="2:30" x14ac:dyDescent="0.3">
      <c r="B197" t="s">
        <v>132</v>
      </c>
      <c r="C197" s="13">
        <v>8.3003952569169995E-2</v>
      </c>
      <c r="D197" s="13">
        <v>7.1999999999999995E-2</v>
      </c>
      <c r="E197" s="13">
        <v>9.375E-2</v>
      </c>
      <c r="F197" s="13"/>
      <c r="G197" s="13">
        <v>0.25</v>
      </c>
      <c r="H197" s="13">
        <v>0.12</v>
      </c>
      <c r="I197" s="13">
        <v>5.7142857142857099E-2</v>
      </c>
      <c r="J197" s="13">
        <v>0.15384615384615399</v>
      </c>
      <c r="K197" s="13">
        <v>0.12280701754386</v>
      </c>
      <c r="L197" s="13">
        <v>2.1505376344085999E-2</v>
      </c>
      <c r="M197" s="13"/>
      <c r="N197" s="13">
        <v>7.4766355140186896E-2</v>
      </c>
      <c r="O197" s="13">
        <v>8.1967213114754106E-2</v>
      </c>
      <c r="P197" s="13">
        <v>0.19230769230769201</v>
      </c>
      <c r="Q197" s="13">
        <v>5.0847457627118599E-2</v>
      </c>
      <c r="R197" s="13"/>
      <c r="S197" s="13">
        <v>1.3333333333333299E-2</v>
      </c>
      <c r="T197" s="13">
        <v>0.116279069767442</v>
      </c>
      <c r="U197" s="13">
        <v>0.16666666666666699</v>
      </c>
      <c r="V197" s="13">
        <v>0.140350877192982</v>
      </c>
      <c r="W197" s="13">
        <v>9.0909090909090898E-2</v>
      </c>
      <c r="X197" s="13">
        <v>6.25E-2</v>
      </c>
      <c r="Y197" s="13"/>
      <c r="Z197" s="13">
        <v>0.104395604395604</v>
      </c>
      <c r="AA197" s="13">
        <v>2.8169014084507001E-2</v>
      </c>
      <c r="AB197" s="13"/>
      <c r="AC197" s="13">
        <v>8.7378640776699004E-2</v>
      </c>
      <c r="AD197" s="13">
        <v>7.5187969924811998E-2</v>
      </c>
    </row>
    <row r="198" spans="2:30" x14ac:dyDescent="0.3">
      <c r="B198" t="s">
        <v>133</v>
      </c>
      <c r="C198" s="13">
        <v>0.189723320158103</v>
      </c>
      <c r="D198" s="13">
        <v>0.23200000000000001</v>
      </c>
      <c r="E198" s="13">
        <v>0.1484375</v>
      </c>
      <c r="F198" s="13"/>
      <c r="G198" s="13">
        <v>0</v>
      </c>
      <c r="H198" s="13">
        <v>0.04</v>
      </c>
      <c r="I198" s="13">
        <v>0.25714285714285701</v>
      </c>
      <c r="J198" s="13">
        <v>0.128205128205128</v>
      </c>
      <c r="K198" s="13">
        <v>0.140350877192982</v>
      </c>
      <c r="L198" s="13">
        <v>0.26881720430107497</v>
      </c>
      <c r="M198" s="13"/>
      <c r="N198" s="13">
        <v>0.21495327102803699</v>
      </c>
      <c r="O198" s="13">
        <v>0.19672131147541</v>
      </c>
      <c r="P198" s="13">
        <v>0.230769230769231</v>
      </c>
      <c r="Q198" s="13">
        <v>0.11864406779661001</v>
      </c>
      <c r="R198" s="13"/>
      <c r="S198" s="13">
        <v>5.3333333333333302E-2</v>
      </c>
      <c r="T198" s="13">
        <v>0.232558139534884</v>
      </c>
      <c r="U198" s="13">
        <v>0.20833333333333301</v>
      </c>
      <c r="V198" s="13">
        <v>0.26315789473684198</v>
      </c>
      <c r="W198" s="13">
        <v>0.18181818181818199</v>
      </c>
      <c r="X198" s="13">
        <v>0.1875</v>
      </c>
      <c r="Y198" s="13"/>
      <c r="Z198" s="13">
        <v>0.214285714285714</v>
      </c>
      <c r="AA198" s="13">
        <v>0.12676056338028199</v>
      </c>
      <c r="AB198" s="13"/>
      <c r="AC198" s="13">
        <v>0.213592233009709</v>
      </c>
      <c r="AD198" s="13">
        <v>0.180451127819549</v>
      </c>
    </row>
    <row r="199" spans="2:30" x14ac:dyDescent="0.3">
      <c r="B199" t="s">
        <v>134</v>
      </c>
      <c r="C199" s="13">
        <v>0.44664031620553402</v>
      </c>
      <c r="D199" s="13">
        <v>0.44</v>
      </c>
      <c r="E199" s="13">
        <v>0.453125</v>
      </c>
      <c r="F199" s="13"/>
      <c r="G199" s="13">
        <v>0.5</v>
      </c>
      <c r="H199" s="13">
        <v>0.44</v>
      </c>
      <c r="I199" s="13">
        <v>0.4</v>
      </c>
      <c r="J199" s="13">
        <v>0.53846153846153799</v>
      </c>
      <c r="K199" s="13">
        <v>0.43859649122806998</v>
      </c>
      <c r="L199" s="13">
        <v>0.43010752688171999</v>
      </c>
      <c r="M199" s="13"/>
      <c r="N199" s="13">
        <v>0.45794392523364502</v>
      </c>
      <c r="O199" s="13">
        <v>0.44262295081967201</v>
      </c>
      <c r="P199" s="13">
        <v>0.38461538461538503</v>
      </c>
      <c r="Q199" s="13">
        <v>0.45762711864406802</v>
      </c>
      <c r="R199" s="13"/>
      <c r="S199" s="13">
        <v>0.64</v>
      </c>
      <c r="T199" s="13">
        <v>0.44186046511627902</v>
      </c>
      <c r="U199" s="13">
        <v>0.375</v>
      </c>
      <c r="V199" s="13">
        <v>0.31578947368421101</v>
      </c>
      <c r="W199" s="13">
        <v>0.54545454545454497</v>
      </c>
      <c r="X199" s="13">
        <v>0.1875</v>
      </c>
      <c r="Y199" s="13"/>
      <c r="Z199" s="13">
        <v>0.41758241758241799</v>
      </c>
      <c r="AA199" s="13">
        <v>0.52112676056338003</v>
      </c>
      <c r="AB199" s="13"/>
      <c r="AC199" s="13">
        <v>0.39805825242718401</v>
      </c>
      <c r="AD199" s="13">
        <v>0.50375939849624096</v>
      </c>
    </row>
    <row r="200" spans="2:30" x14ac:dyDescent="0.3">
      <c r="B200" t="s">
        <v>135</v>
      </c>
      <c r="C200" s="13">
        <v>0.233201581027668</v>
      </c>
      <c r="D200" s="13">
        <v>0.216</v>
      </c>
      <c r="E200" s="13">
        <v>0.25</v>
      </c>
      <c r="F200" s="13"/>
      <c r="G200" s="13">
        <v>0.25</v>
      </c>
      <c r="H200" s="13">
        <v>0.36</v>
      </c>
      <c r="I200" s="13">
        <v>0.22857142857142901</v>
      </c>
      <c r="J200" s="13">
        <v>0.17948717948717899</v>
      </c>
      <c r="K200" s="13">
        <v>0.21052631578947401</v>
      </c>
      <c r="L200" s="13">
        <v>0.236559139784946</v>
      </c>
      <c r="M200" s="13"/>
      <c r="N200" s="13">
        <v>0.233644859813084</v>
      </c>
      <c r="O200" s="13">
        <v>0.213114754098361</v>
      </c>
      <c r="P200" s="13">
        <v>0.19230769230769201</v>
      </c>
      <c r="Q200" s="13">
        <v>0.27118644067796599</v>
      </c>
      <c r="R200" s="13"/>
      <c r="S200" s="13">
        <v>0.293333333333333</v>
      </c>
      <c r="T200" s="13">
        <v>0.13953488372093001</v>
      </c>
      <c r="U200" s="13">
        <v>0.25</v>
      </c>
      <c r="V200" s="13">
        <v>0.21052631578947401</v>
      </c>
      <c r="W200" s="13">
        <v>0.13636363636363599</v>
      </c>
      <c r="X200" s="13">
        <v>0.375</v>
      </c>
      <c r="Y200" s="13"/>
      <c r="Z200" s="13">
        <v>0.21978021978022</v>
      </c>
      <c r="AA200" s="13">
        <v>0.26760563380281699</v>
      </c>
      <c r="AB200" s="13"/>
      <c r="AC200" s="13">
        <v>0.27184466019417503</v>
      </c>
      <c r="AD200" s="13">
        <v>0.203007518796992</v>
      </c>
    </row>
    <row r="201" spans="2:30" x14ac:dyDescent="0.3">
      <c r="B201" t="s">
        <v>56</v>
      </c>
      <c r="C201" s="13">
        <v>4.7430830039525702E-2</v>
      </c>
      <c r="D201" s="13">
        <v>0.04</v>
      </c>
      <c r="E201" s="13">
        <v>5.46875E-2</v>
      </c>
      <c r="F201" s="13"/>
      <c r="G201" s="13">
        <v>0</v>
      </c>
      <c r="H201" s="13">
        <v>0.04</v>
      </c>
      <c r="I201" s="13">
        <v>5.7142857142857099E-2</v>
      </c>
      <c r="J201" s="13">
        <v>0</v>
      </c>
      <c r="K201" s="13">
        <v>8.7719298245614002E-2</v>
      </c>
      <c r="L201" s="13">
        <v>4.3010752688171998E-2</v>
      </c>
      <c r="M201" s="13"/>
      <c r="N201" s="13">
        <v>1.86915887850467E-2</v>
      </c>
      <c r="O201" s="13">
        <v>6.5573770491803296E-2</v>
      </c>
      <c r="P201" s="13">
        <v>0</v>
      </c>
      <c r="Q201" s="13">
        <v>0.101694915254237</v>
      </c>
      <c r="R201" s="13"/>
      <c r="S201" s="13">
        <v>0</v>
      </c>
      <c r="T201" s="13">
        <v>6.9767441860465101E-2</v>
      </c>
      <c r="U201" s="13">
        <v>0</v>
      </c>
      <c r="V201" s="13">
        <v>7.0175438596491196E-2</v>
      </c>
      <c r="W201" s="13">
        <v>4.5454545454545497E-2</v>
      </c>
      <c r="X201" s="13">
        <v>0.1875</v>
      </c>
      <c r="Y201" s="13"/>
      <c r="Z201" s="13">
        <v>4.3956043956044001E-2</v>
      </c>
      <c r="AA201" s="13">
        <v>5.63380281690141E-2</v>
      </c>
      <c r="AB201" s="13"/>
      <c r="AC201" s="13">
        <v>2.9126213592233E-2</v>
      </c>
      <c r="AD201" s="13">
        <v>3.7593984962405999E-2</v>
      </c>
    </row>
    <row r="202" spans="2:30" x14ac:dyDescent="0.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row>
    <row r="203" spans="2:30" x14ac:dyDescent="0.3">
      <c r="B203" s="6" t="s">
        <v>140</v>
      </c>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row>
    <row r="204" spans="2:30" x14ac:dyDescent="0.3">
      <c r="B204" s="23" t="s">
        <v>52</v>
      </c>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row>
    <row r="205" spans="2:30" x14ac:dyDescent="0.3">
      <c r="B205" t="s">
        <v>132</v>
      </c>
      <c r="C205" s="13">
        <v>5.1383399209486202E-2</v>
      </c>
      <c r="D205" s="13">
        <v>1.6E-2</v>
      </c>
      <c r="E205" s="13">
        <v>8.59375E-2</v>
      </c>
      <c r="F205" s="13"/>
      <c r="G205" s="13">
        <v>0</v>
      </c>
      <c r="H205" s="13">
        <v>0.08</v>
      </c>
      <c r="I205" s="13">
        <v>8.5714285714285701E-2</v>
      </c>
      <c r="J205" s="13">
        <v>7.69230769230769E-2</v>
      </c>
      <c r="K205" s="13">
        <v>7.0175438596491196E-2</v>
      </c>
      <c r="L205" s="13">
        <v>1.0752688172042999E-2</v>
      </c>
      <c r="M205" s="13"/>
      <c r="N205" s="13">
        <v>4.67289719626168E-2</v>
      </c>
      <c r="O205" s="13">
        <v>4.91803278688525E-2</v>
      </c>
      <c r="P205" s="13">
        <v>0.15384615384615399</v>
      </c>
      <c r="Q205" s="13">
        <v>1.6949152542372899E-2</v>
      </c>
      <c r="R205" s="13"/>
      <c r="S205" s="13">
        <v>0</v>
      </c>
      <c r="T205" s="13">
        <v>9.3023255813953501E-2</v>
      </c>
      <c r="U205" s="13">
        <v>8.3333333333333301E-2</v>
      </c>
      <c r="V205" s="13">
        <v>8.7719298245614002E-2</v>
      </c>
      <c r="W205" s="13">
        <v>0</v>
      </c>
      <c r="X205" s="13">
        <v>6.25E-2</v>
      </c>
      <c r="Y205" s="13"/>
      <c r="Z205" s="13">
        <v>6.5934065934065894E-2</v>
      </c>
      <c r="AA205" s="13">
        <v>1.4084507042253501E-2</v>
      </c>
      <c r="AB205" s="13"/>
      <c r="AC205" s="13">
        <v>5.8252427184466E-2</v>
      </c>
      <c r="AD205" s="13">
        <v>4.5112781954887202E-2</v>
      </c>
    </row>
    <row r="206" spans="2:30" x14ac:dyDescent="0.3">
      <c r="B206" t="s">
        <v>133</v>
      </c>
      <c r="C206" s="13">
        <v>7.5098814229248995E-2</v>
      </c>
      <c r="D206" s="13">
        <v>0.08</v>
      </c>
      <c r="E206" s="13">
        <v>7.03125E-2</v>
      </c>
      <c r="F206" s="13"/>
      <c r="G206" s="13">
        <v>0.5</v>
      </c>
      <c r="H206" s="13">
        <v>0.04</v>
      </c>
      <c r="I206" s="13">
        <v>8.5714285714285701E-2</v>
      </c>
      <c r="J206" s="13">
        <v>5.1282051282051301E-2</v>
      </c>
      <c r="K206" s="13">
        <v>3.5087719298245598E-2</v>
      </c>
      <c r="L206" s="13">
        <v>9.6774193548387094E-2</v>
      </c>
      <c r="M206" s="13"/>
      <c r="N206" s="13">
        <v>0.10280373831775701</v>
      </c>
      <c r="O206" s="13">
        <v>9.8360655737704902E-2</v>
      </c>
      <c r="P206" s="13">
        <v>3.8461538461538498E-2</v>
      </c>
      <c r="Q206" s="13">
        <v>1.6949152542372899E-2</v>
      </c>
      <c r="R206" s="13"/>
      <c r="S206" s="13">
        <v>2.66666666666667E-2</v>
      </c>
      <c r="T206" s="13">
        <v>0.13953488372093001</v>
      </c>
      <c r="U206" s="13">
        <v>4.1666666666666699E-2</v>
      </c>
      <c r="V206" s="13">
        <v>7.0175438596491196E-2</v>
      </c>
      <c r="W206" s="13">
        <v>4.5454545454545497E-2</v>
      </c>
      <c r="X206" s="13">
        <v>6.25E-2</v>
      </c>
      <c r="Y206" s="13"/>
      <c r="Z206" s="13">
        <v>8.2417582417582402E-2</v>
      </c>
      <c r="AA206" s="13">
        <v>5.63380281690141E-2</v>
      </c>
      <c r="AB206" s="13"/>
      <c r="AC206" s="13">
        <v>8.7378640776699004E-2</v>
      </c>
      <c r="AD206" s="13">
        <v>7.5187969924811998E-2</v>
      </c>
    </row>
    <row r="207" spans="2:30" x14ac:dyDescent="0.3">
      <c r="B207" t="s">
        <v>134</v>
      </c>
      <c r="C207" s="13">
        <v>0.24110671936758901</v>
      </c>
      <c r="D207" s="13">
        <v>0.28799999999999998</v>
      </c>
      <c r="E207" s="13">
        <v>0.1953125</v>
      </c>
      <c r="F207" s="13"/>
      <c r="G207" s="13">
        <v>0</v>
      </c>
      <c r="H207" s="13">
        <v>0.16</v>
      </c>
      <c r="I207" s="13">
        <v>0.28571428571428598</v>
      </c>
      <c r="J207" s="13">
        <v>0.256410256410256</v>
      </c>
      <c r="K207" s="13">
        <v>0.22807017543859601</v>
      </c>
      <c r="L207" s="13">
        <v>0.25806451612903197</v>
      </c>
      <c r="M207" s="13"/>
      <c r="N207" s="13">
        <v>0.233644859813084</v>
      </c>
      <c r="O207" s="13">
        <v>0.26229508196721302</v>
      </c>
      <c r="P207" s="13">
        <v>0.15384615384615399</v>
      </c>
      <c r="Q207" s="13">
        <v>0.27118644067796599</v>
      </c>
      <c r="R207" s="13"/>
      <c r="S207" s="13">
        <v>0.10666666666666701</v>
      </c>
      <c r="T207" s="13">
        <v>0.372093023255814</v>
      </c>
      <c r="U207" s="13">
        <v>0.25</v>
      </c>
      <c r="V207" s="13">
        <v>0.26315789473684198</v>
      </c>
      <c r="W207" s="13">
        <v>0.40909090909090901</v>
      </c>
      <c r="X207" s="13">
        <v>0.25</v>
      </c>
      <c r="Y207" s="13"/>
      <c r="Z207" s="13">
        <v>0.25274725274725302</v>
      </c>
      <c r="AA207" s="13">
        <v>0.21126760563380301</v>
      </c>
      <c r="AB207" s="13"/>
      <c r="AC207" s="13">
        <v>0.15533980582524301</v>
      </c>
      <c r="AD207" s="13">
        <v>0.30075187969924799</v>
      </c>
    </row>
    <row r="208" spans="2:30" x14ac:dyDescent="0.3">
      <c r="B208" t="s">
        <v>135</v>
      </c>
      <c r="C208" s="13">
        <v>0.61660079051383399</v>
      </c>
      <c r="D208" s="13">
        <v>0.59199999999999997</v>
      </c>
      <c r="E208" s="13">
        <v>0.640625</v>
      </c>
      <c r="F208" s="13"/>
      <c r="G208" s="13">
        <v>0.5</v>
      </c>
      <c r="H208" s="13">
        <v>0.64</v>
      </c>
      <c r="I208" s="13">
        <v>0.54285714285714304</v>
      </c>
      <c r="J208" s="13">
        <v>0.61538461538461497</v>
      </c>
      <c r="K208" s="13">
        <v>0.64912280701754399</v>
      </c>
      <c r="L208" s="13">
        <v>0.62365591397849496</v>
      </c>
      <c r="M208" s="13"/>
      <c r="N208" s="13">
        <v>0.60747663551401898</v>
      </c>
      <c r="O208" s="13">
        <v>0.55737704918032804</v>
      </c>
      <c r="P208" s="13">
        <v>0.65384615384615397</v>
      </c>
      <c r="Q208" s="13">
        <v>0.677966101694915</v>
      </c>
      <c r="R208" s="13"/>
      <c r="S208" s="13">
        <v>0.86666666666666703</v>
      </c>
      <c r="T208" s="13">
        <v>0.372093023255814</v>
      </c>
      <c r="U208" s="13">
        <v>0.625</v>
      </c>
      <c r="V208" s="13">
        <v>0.57894736842105299</v>
      </c>
      <c r="W208" s="13">
        <v>0.5</v>
      </c>
      <c r="X208" s="13">
        <v>0.5625</v>
      </c>
      <c r="Y208" s="13"/>
      <c r="Z208" s="13">
        <v>0.58791208791208804</v>
      </c>
      <c r="AA208" s="13">
        <v>0.69014084507042295</v>
      </c>
      <c r="AB208" s="13"/>
      <c r="AC208" s="13">
        <v>0.68932038834951503</v>
      </c>
      <c r="AD208" s="13">
        <v>0.57142857142857095</v>
      </c>
    </row>
    <row r="209" spans="2:30" x14ac:dyDescent="0.3">
      <c r="B209" t="s">
        <v>56</v>
      </c>
      <c r="C209" s="13">
        <v>1.58102766798419E-2</v>
      </c>
      <c r="D209" s="13">
        <v>2.4E-2</v>
      </c>
      <c r="E209" s="13">
        <v>7.8125E-3</v>
      </c>
      <c r="F209" s="13"/>
      <c r="G209" s="13">
        <v>0</v>
      </c>
      <c r="H209" s="13">
        <v>0.08</v>
      </c>
      <c r="I209" s="13">
        <v>0</v>
      </c>
      <c r="J209" s="13">
        <v>0</v>
      </c>
      <c r="K209" s="13">
        <v>1.7543859649122799E-2</v>
      </c>
      <c r="L209" s="13">
        <v>1.0752688172042999E-2</v>
      </c>
      <c r="M209" s="13"/>
      <c r="N209" s="13">
        <v>9.3457943925233603E-3</v>
      </c>
      <c r="O209" s="13">
        <v>3.2786885245901599E-2</v>
      </c>
      <c r="P209" s="13">
        <v>0</v>
      </c>
      <c r="Q209" s="13">
        <v>1.6949152542372899E-2</v>
      </c>
      <c r="R209" s="13"/>
      <c r="S209" s="13">
        <v>0</v>
      </c>
      <c r="T209" s="13">
        <v>2.32558139534884E-2</v>
      </c>
      <c r="U209" s="13">
        <v>0</v>
      </c>
      <c r="V209" s="13">
        <v>0</v>
      </c>
      <c r="W209" s="13">
        <v>4.5454545454545497E-2</v>
      </c>
      <c r="X209" s="13">
        <v>6.25E-2</v>
      </c>
      <c r="Y209" s="13"/>
      <c r="Z209" s="13">
        <v>1.0989010989011E-2</v>
      </c>
      <c r="AA209" s="13">
        <v>2.8169014084507001E-2</v>
      </c>
      <c r="AB209" s="13"/>
      <c r="AC209" s="13">
        <v>9.7087378640776708E-3</v>
      </c>
      <c r="AD209" s="13">
        <v>7.5187969924812E-3</v>
      </c>
    </row>
    <row r="210" spans="2:30" x14ac:dyDescent="0.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row>
    <row r="211" spans="2:30" x14ac:dyDescent="0.3">
      <c r="B211" s="6" t="s">
        <v>141</v>
      </c>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row>
    <row r="212" spans="2:30" x14ac:dyDescent="0.3">
      <c r="B212" s="23" t="s">
        <v>52</v>
      </c>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row>
    <row r="213" spans="2:30" x14ac:dyDescent="0.3">
      <c r="B213" t="s">
        <v>132</v>
      </c>
      <c r="C213" s="13">
        <v>6.7193675889328106E-2</v>
      </c>
      <c r="D213" s="13">
        <v>4.8000000000000001E-2</v>
      </c>
      <c r="E213" s="13">
        <v>8.59375E-2</v>
      </c>
      <c r="F213" s="13"/>
      <c r="G213" s="13">
        <v>0</v>
      </c>
      <c r="H213" s="13">
        <v>0.08</v>
      </c>
      <c r="I213" s="13">
        <v>5.7142857142857099E-2</v>
      </c>
      <c r="J213" s="13">
        <v>7.69230769230769E-2</v>
      </c>
      <c r="K213" s="13">
        <v>0.105263157894737</v>
      </c>
      <c r="L213" s="13">
        <v>4.3010752688171998E-2</v>
      </c>
      <c r="M213" s="13"/>
      <c r="N213" s="13">
        <v>7.4766355140186896E-2</v>
      </c>
      <c r="O213" s="13">
        <v>3.2786885245901599E-2</v>
      </c>
      <c r="P213" s="13">
        <v>0.19230769230769201</v>
      </c>
      <c r="Q213" s="13">
        <v>3.3898305084745797E-2</v>
      </c>
      <c r="R213" s="13"/>
      <c r="S213" s="13">
        <v>0</v>
      </c>
      <c r="T213" s="13">
        <v>0.116279069767442</v>
      </c>
      <c r="U213" s="13">
        <v>8.3333333333333301E-2</v>
      </c>
      <c r="V213" s="13">
        <v>0.140350877192982</v>
      </c>
      <c r="W213" s="13">
        <v>0</v>
      </c>
      <c r="X213" s="13">
        <v>6.25E-2</v>
      </c>
      <c r="Y213" s="13"/>
      <c r="Z213" s="13">
        <v>8.2417582417582402E-2</v>
      </c>
      <c r="AA213" s="13">
        <v>2.8169014084507001E-2</v>
      </c>
      <c r="AB213" s="13"/>
      <c r="AC213" s="13">
        <v>9.7087378640776698E-2</v>
      </c>
      <c r="AD213" s="13">
        <v>4.5112781954887202E-2</v>
      </c>
    </row>
    <row r="214" spans="2:30" x14ac:dyDescent="0.3">
      <c r="B214" t="s">
        <v>133</v>
      </c>
      <c r="C214" s="13">
        <v>0.13438735177865599</v>
      </c>
      <c r="D214" s="13">
        <v>0.128</v>
      </c>
      <c r="E214" s="13">
        <v>0.140625</v>
      </c>
      <c r="F214" s="13"/>
      <c r="G214" s="13">
        <v>0.25</v>
      </c>
      <c r="H214" s="13">
        <v>0.04</v>
      </c>
      <c r="I214" s="13">
        <v>0.2</v>
      </c>
      <c r="J214" s="13">
        <v>0.102564102564103</v>
      </c>
      <c r="K214" s="13">
        <v>0.105263157894737</v>
      </c>
      <c r="L214" s="13">
        <v>0.16129032258064499</v>
      </c>
      <c r="M214" s="13"/>
      <c r="N214" s="13">
        <v>0.13084112149532701</v>
      </c>
      <c r="O214" s="13">
        <v>0.19672131147541</v>
      </c>
      <c r="P214" s="13">
        <v>7.69230769230769E-2</v>
      </c>
      <c r="Q214" s="13">
        <v>0.101694915254237</v>
      </c>
      <c r="R214" s="13"/>
      <c r="S214" s="13">
        <v>9.3333333333333296E-2</v>
      </c>
      <c r="T214" s="13">
        <v>0.162790697674419</v>
      </c>
      <c r="U214" s="13">
        <v>0.16666666666666699</v>
      </c>
      <c r="V214" s="13">
        <v>0.105263157894737</v>
      </c>
      <c r="W214" s="13">
        <v>0.22727272727272699</v>
      </c>
      <c r="X214" s="13">
        <v>0.125</v>
      </c>
      <c r="Y214" s="13"/>
      <c r="Z214" s="13">
        <v>0.164835164835165</v>
      </c>
      <c r="AA214" s="13">
        <v>5.63380281690141E-2</v>
      </c>
      <c r="AB214" s="13"/>
      <c r="AC214" s="13">
        <v>0.14563106796116501</v>
      </c>
      <c r="AD214" s="13">
        <v>0.12781954887218</v>
      </c>
    </row>
    <row r="215" spans="2:30" x14ac:dyDescent="0.3">
      <c r="B215" t="s">
        <v>134</v>
      </c>
      <c r="C215" s="13">
        <v>0.39525691699604698</v>
      </c>
      <c r="D215" s="13">
        <v>0.504</v>
      </c>
      <c r="E215" s="13">
        <v>0.2890625</v>
      </c>
      <c r="F215" s="13"/>
      <c r="G215" s="13">
        <v>0</v>
      </c>
      <c r="H215" s="13">
        <v>0.28000000000000003</v>
      </c>
      <c r="I215" s="13">
        <v>0.34285714285714303</v>
      </c>
      <c r="J215" s="13">
        <v>0.41025641025641002</v>
      </c>
      <c r="K215" s="13">
        <v>0.42105263157894701</v>
      </c>
      <c r="L215" s="13">
        <v>0.44086021505376299</v>
      </c>
      <c r="M215" s="13"/>
      <c r="N215" s="13">
        <v>0.355140186915888</v>
      </c>
      <c r="O215" s="13">
        <v>0.45901639344262302</v>
      </c>
      <c r="P215" s="13">
        <v>0.38461538461538503</v>
      </c>
      <c r="Q215" s="13">
        <v>0.40677966101694901</v>
      </c>
      <c r="R215" s="13"/>
      <c r="S215" s="13">
        <v>0.38666666666666699</v>
      </c>
      <c r="T215" s="13">
        <v>0.39534883720930197</v>
      </c>
      <c r="U215" s="13">
        <v>0.5</v>
      </c>
      <c r="V215" s="13">
        <v>0.36842105263157898</v>
      </c>
      <c r="W215" s="13">
        <v>0.45454545454545497</v>
      </c>
      <c r="X215" s="13">
        <v>0.1875</v>
      </c>
      <c r="Y215" s="13"/>
      <c r="Z215" s="13">
        <v>0.35164835164835201</v>
      </c>
      <c r="AA215" s="13">
        <v>0.50704225352112697</v>
      </c>
      <c r="AB215" s="13"/>
      <c r="AC215" s="13">
        <v>0.30097087378640802</v>
      </c>
      <c r="AD215" s="13">
        <v>0.49624060150375898</v>
      </c>
    </row>
    <row r="216" spans="2:30" x14ac:dyDescent="0.3">
      <c r="B216" t="s">
        <v>135</v>
      </c>
      <c r="C216" s="13">
        <v>0.375494071146245</v>
      </c>
      <c r="D216" s="13">
        <v>0.29599999999999999</v>
      </c>
      <c r="E216" s="13">
        <v>0.453125</v>
      </c>
      <c r="F216" s="13"/>
      <c r="G216" s="13">
        <v>0.75</v>
      </c>
      <c r="H216" s="13">
        <v>0.52</v>
      </c>
      <c r="I216" s="13">
        <v>0.4</v>
      </c>
      <c r="J216" s="13">
        <v>0.41025641025641002</v>
      </c>
      <c r="K216" s="13">
        <v>0.33333333333333298</v>
      </c>
      <c r="L216" s="13">
        <v>0.32258064516128998</v>
      </c>
      <c r="M216" s="13"/>
      <c r="N216" s="13">
        <v>0.420560747663551</v>
      </c>
      <c r="O216" s="13">
        <v>0.27868852459016402</v>
      </c>
      <c r="P216" s="13">
        <v>0.34615384615384598</v>
      </c>
      <c r="Q216" s="13">
        <v>0.40677966101694901</v>
      </c>
      <c r="R216" s="13"/>
      <c r="S216" s="13">
        <v>0.52</v>
      </c>
      <c r="T216" s="13">
        <v>0.30232558139534899</v>
      </c>
      <c r="U216" s="13">
        <v>0.25</v>
      </c>
      <c r="V216" s="13">
        <v>0.36842105263157898</v>
      </c>
      <c r="W216" s="13">
        <v>0.22727272727272699</v>
      </c>
      <c r="X216" s="13">
        <v>0.4375</v>
      </c>
      <c r="Y216" s="13"/>
      <c r="Z216" s="13">
        <v>0.379120879120879</v>
      </c>
      <c r="AA216" s="13">
        <v>0.36619718309859201</v>
      </c>
      <c r="AB216" s="13"/>
      <c r="AC216" s="13">
        <v>0.43689320388349501</v>
      </c>
      <c r="AD216" s="13">
        <v>0.32330827067669199</v>
      </c>
    </row>
    <row r="217" spans="2:30" x14ac:dyDescent="0.3">
      <c r="B217" t="s">
        <v>56</v>
      </c>
      <c r="C217" s="13">
        <v>2.7667984189723299E-2</v>
      </c>
      <c r="D217" s="13">
        <v>2.4E-2</v>
      </c>
      <c r="E217" s="13">
        <v>3.125E-2</v>
      </c>
      <c r="F217" s="13"/>
      <c r="G217" s="13">
        <v>0</v>
      </c>
      <c r="H217" s="13">
        <v>0.08</v>
      </c>
      <c r="I217" s="13">
        <v>0</v>
      </c>
      <c r="J217" s="13">
        <v>0</v>
      </c>
      <c r="K217" s="13">
        <v>3.5087719298245598E-2</v>
      </c>
      <c r="L217" s="13">
        <v>3.2258064516128997E-2</v>
      </c>
      <c r="M217" s="13"/>
      <c r="N217" s="13">
        <v>1.86915887850467E-2</v>
      </c>
      <c r="O217" s="13">
        <v>3.2786885245901599E-2</v>
      </c>
      <c r="P217" s="13">
        <v>0</v>
      </c>
      <c r="Q217" s="13">
        <v>5.0847457627118599E-2</v>
      </c>
      <c r="R217" s="13"/>
      <c r="S217" s="13">
        <v>0</v>
      </c>
      <c r="T217" s="13">
        <v>2.32558139534884E-2</v>
      </c>
      <c r="U217" s="13">
        <v>0</v>
      </c>
      <c r="V217" s="13">
        <v>1.7543859649122799E-2</v>
      </c>
      <c r="W217" s="13">
        <v>9.0909090909090898E-2</v>
      </c>
      <c r="X217" s="13">
        <v>0.1875</v>
      </c>
      <c r="Y217" s="13"/>
      <c r="Z217" s="13">
        <v>2.1978021978022001E-2</v>
      </c>
      <c r="AA217" s="13">
        <v>4.2253521126760597E-2</v>
      </c>
      <c r="AB217" s="13"/>
      <c r="AC217" s="13">
        <v>1.94174757281553E-2</v>
      </c>
      <c r="AD217" s="13">
        <v>7.5187969924812E-3</v>
      </c>
    </row>
    <row r="218" spans="2:30" x14ac:dyDescent="0.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row>
    <row r="219" spans="2:30" x14ac:dyDescent="0.3">
      <c r="B219" s="6" t="s">
        <v>142</v>
      </c>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row>
    <row r="220" spans="2:30" x14ac:dyDescent="0.3">
      <c r="B220" s="23" t="s">
        <v>52</v>
      </c>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row>
    <row r="221" spans="2:30" x14ac:dyDescent="0.3">
      <c r="B221" t="s">
        <v>132</v>
      </c>
      <c r="C221" s="13">
        <v>6.3241106719367599E-2</v>
      </c>
      <c r="D221" s="13">
        <v>3.2000000000000001E-2</v>
      </c>
      <c r="E221" s="13">
        <v>9.375E-2</v>
      </c>
      <c r="F221" s="13"/>
      <c r="G221" s="13">
        <v>0</v>
      </c>
      <c r="H221" s="13">
        <v>0.08</v>
      </c>
      <c r="I221" s="13">
        <v>5.7142857142857099E-2</v>
      </c>
      <c r="J221" s="13">
        <v>7.69230769230769E-2</v>
      </c>
      <c r="K221" s="13">
        <v>0.105263157894737</v>
      </c>
      <c r="L221" s="13">
        <v>3.2258064516128997E-2</v>
      </c>
      <c r="M221" s="13"/>
      <c r="N221" s="13">
        <v>7.4766355140186896E-2</v>
      </c>
      <c r="O221" s="13">
        <v>3.2786885245901599E-2</v>
      </c>
      <c r="P221" s="13">
        <v>0.19230769230769201</v>
      </c>
      <c r="Q221" s="13">
        <v>1.6949152542372899E-2</v>
      </c>
      <c r="R221" s="13"/>
      <c r="S221" s="13">
        <v>2.66666666666667E-2</v>
      </c>
      <c r="T221" s="13">
        <v>9.3023255813953501E-2</v>
      </c>
      <c r="U221" s="13">
        <v>8.3333333333333301E-2</v>
      </c>
      <c r="V221" s="13">
        <v>0.105263157894737</v>
      </c>
      <c r="W221" s="13">
        <v>0</v>
      </c>
      <c r="X221" s="13">
        <v>6.25E-2</v>
      </c>
      <c r="Y221" s="13"/>
      <c r="Z221" s="13">
        <v>7.1428571428571397E-2</v>
      </c>
      <c r="AA221" s="13">
        <v>4.2253521126760597E-2</v>
      </c>
      <c r="AB221" s="13"/>
      <c r="AC221" s="13">
        <v>8.7378640776699004E-2</v>
      </c>
      <c r="AD221" s="13">
        <v>4.5112781954887202E-2</v>
      </c>
    </row>
    <row r="222" spans="2:30" x14ac:dyDescent="0.3">
      <c r="B222" t="s">
        <v>133</v>
      </c>
      <c r="C222" s="13">
        <v>0.14624505928853801</v>
      </c>
      <c r="D222" s="13">
        <v>0.16800000000000001</v>
      </c>
      <c r="E222" s="13">
        <v>0.125</v>
      </c>
      <c r="F222" s="13"/>
      <c r="G222" s="13">
        <v>0.25</v>
      </c>
      <c r="H222" s="13">
        <v>0.08</v>
      </c>
      <c r="I222" s="13">
        <v>0.17142857142857101</v>
      </c>
      <c r="J222" s="13">
        <v>0.128205128205128</v>
      </c>
      <c r="K222" s="13">
        <v>7.0175438596491196E-2</v>
      </c>
      <c r="L222" s="13">
        <v>0.204301075268817</v>
      </c>
      <c r="M222" s="13"/>
      <c r="N222" s="13">
        <v>0.14953271028037399</v>
      </c>
      <c r="O222" s="13">
        <v>0.18032786885245899</v>
      </c>
      <c r="P222" s="13">
        <v>0.115384615384615</v>
      </c>
      <c r="Q222" s="13">
        <v>0.11864406779661001</v>
      </c>
      <c r="R222" s="13"/>
      <c r="S222" s="13">
        <v>6.6666666666666693E-2</v>
      </c>
      <c r="T222" s="13">
        <v>0.209302325581395</v>
      </c>
      <c r="U222" s="13">
        <v>0.25</v>
      </c>
      <c r="V222" s="13">
        <v>0.157894736842105</v>
      </c>
      <c r="W222" s="13">
        <v>0.18181818181818199</v>
      </c>
      <c r="X222" s="13">
        <v>6.25E-2</v>
      </c>
      <c r="Y222" s="13"/>
      <c r="Z222" s="13">
        <v>0.164835164835165</v>
      </c>
      <c r="AA222" s="13">
        <v>9.85915492957746E-2</v>
      </c>
      <c r="AB222" s="13"/>
      <c r="AC222" s="13">
        <v>0.14563106796116501</v>
      </c>
      <c r="AD222" s="13">
        <v>0.150375939849624</v>
      </c>
    </row>
    <row r="223" spans="2:30" x14ac:dyDescent="0.3">
      <c r="B223" t="s">
        <v>134</v>
      </c>
      <c r="C223" s="13">
        <v>0.38735177865612602</v>
      </c>
      <c r="D223" s="13">
        <v>0.44</v>
      </c>
      <c r="E223" s="13">
        <v>0.3359375</v>
      </c>
      <c r="F223" s="13"/>
      <c r="G223" s="13">
        <v>0.5</v>
      </c>
      <c r="H223" s="13">
        <v>0.2</v>
      </c>
      <c r="I223" s="13">
        <v>0.28571428571428598</v>
      </c>
      <c r="J223" s="13">
        <v>0.30769230769230799</v>
      </c>
      <c r="K223" s="13">
        <v>0.52631578947368396</v>
      </c>
      <c r="L223" s="13">
        <v>0.41935483870967699</v>
      </c>
      <c r="M223" s="13"/>
      <c r="N223" s="13">
        <v>0.37383177570093501</v>
      </c>
      <c r="O223" s="13">
        <v>0.37704918032786899</v>
      </c>
      <c r="P223" s="13">
        <v>0.38461538461538503</v>
      </c>
      <c r="Q223" s="13">
        <v>0.42372881355932202</v>
      </c>
      <c r="R223" s="13"/>
      <c r="S223" s="13">
        <v>0.37333333333333302</v>
      </c>
      <c r="T223" s="13">
        <v>0.39534883720930197</v>
      </c>
      <c r="U223" s="13">
        <v>0.375</v>
      </c>
      <c r="V223" s="13">
        <v>0.31578947368421101</v>
      </c>
      <c r="W223" s="13">
        <v>0.54545454545454497</v>
      </c>
      <c r="X223" s="13">
        <v>0.375</v>
      </c>
      <c r="Y223" s="13"/>
      <c r="Z223" s="13">
        <v>0.35714285714285698</v>
      </c>
      <c r="AA223" s="13">
        <v>0.46478873239436602</v>
      </c>
      <c r="AB223" s="13"/>
      <c r="AC223" s="13">
        <v>0.31067961165048502</v>
      </c>
      <c r="AD223" s="13">
        <v>0.44360902255639101</v>
      </c>
    </row>
    <row r="224" spans="2:30" x14ac:dyDescent="0.3">
      <c r="B224" t="s">
        <v>135</v>
      </c>
      <c r="C224" s="13">
        <v>0.35177865612648201</v>
      </c>
      <c r="D224" s="13">
        <v>0.32</v>
      </c>
      <c r="E224" s="13">
        <v>0.3828125</v>
      </c>
      <c r="F224" s="13"/>
      <c r="G224" s="13">
        <v>0.25</v>
      </c>
      <c r="H224" s="13">
        <v>0.56000000000000005</v>
      </c>
      <c r="I224" s="13">
        <v>0.45714285714285702</v>
      </c>
      <c r="J224" s="13">
        <v>0.38461538461538503</v>
      </c>
      <c r="K224" s="13">
        <v>0.24561403508771901</v>
      </c>
      <c r="L224" s="13">
        <v>0.31182795698924698</v>
      </c>
      <c r="M224" s="13"/>
      <c r="N224" s="13">
        <v>0.38317757009345799</v>
      </c>
      <c r="O224" s="13">
        <v>0.31147540983606598</v>
      </c>
      <c r="P224" s="13">
        <v>0.30769230769230799</v>
      </c>
      <c r="Q224" s="13">
        <v>0.355932203389831</v>
      </c>
      <c r="R224" s="13"/>
      <c r="S224" s="13">
        <v>0.50666666666666704</v>
      </c>
      <c r="T224" s="13">
        <v>0.27906976744186002</v>
      </c>
      <c r="U224" s="13">
        <v>0.29166666666666702</v>
      </c>
      <c r="V224" s="13">
        <v>0.33333333333333298</v>
      </c>
      <c r="W224" s="13">
        <v>0.22727272727272699</v>
      </c>
      <c r="X224" s="13">
        <v>0.25</v>
      </c>
      <c r="Y224" s="13"/>
      <c r="Z224" s="13">
        <v>0.36263736263736301</v>
      </c>
      <c r="AA224" s="13">
        <v>0.323943661971831</v>
      </c>
      <c r="AB224" s="13"/>
      <c r="AC224" s="13">
        <v>0.40776699029126201</v>
      </c>
      <c r="AD224" s="13">
        <v>0.31578947368421101</v>
      </c>
    </row>
    <row r="225" spans="2:30" x14ac:dyDescent="0.3">
      <c r="B225" t="s">
        <v>56</v>
      </c>
      <c r="C225" s="13">
        <v>5.1383399209486202E-2</v>
      </c>
      <c r="D225" s="13">
        <v>0.04</v>
      </c>
      <c r="E225" s="13">
        <v>6.25E-2</v>
      </c>
      <c r="F225" s="13"/>
      <c r="G225" s="13">
        <v>0</v>
      </c>
      <c r="H225" s="13">
        <v>0.08</v>
      </c>
      <c r="I225" s="13">
        <v>2.8571428571428598E-2</v>
      </c>
      <c r="J225" s="13">
        <v>0.102564102564103</v>
      </c>
      <c r="K225" s="13">
        <v>5.2631578947368397E-2</v>
      </c>
      <c r="L225" s="13">
        <v>3.2258064516128997E-2</v>
      </c>
      <c r="M225" s="13"/>
      <c r="N225" s="13">
        <v>1.86915887850467E-2</v>
      </c>
      <c r="O225" s="13">
        <v>9.8360655737704902E-2</v>
      </c>
      <c r="P225" s="13">
        <v>0</v>
      </c>
      <c r="Q225" s="13">
        <v>8.4745762711864403E-2</v>
      </c>
      <c r="R225" s="13"/>
      <c r="S225" s="13">
        <v>2.66666666666667E-2</v>
      </c>
      <c r="T225" s="13">
        <v>2.32558139534884E-2</v>
      </c>
      <c r="U225" s="13">
        <v>0</v>
      </c>
      <c r="V225" s="13">
        <v>8.7719298245614002E-2</v>
      </c>
      <c r="W225" s="13">
        <v>4.5454545454545497E-2</v>
      </c>
      <c r="X225" s="13">
        <v>0.25</v>
      </c>
      <c r="Y225" s="13"/>
      <c r="Z225" s="13">
        <v>4.3956043956044001E-2</v>
      </c>
      <c r="AA225" s="13">
        <v>7.0422535211267595E-2</v>
      </c>
      <c r="AB225" s="13"/>
      <c r="AC225" s="13">
        <v>4.85436893203883E-2</v>
      </c>
      <c r="AD225" s="13">
        <v>4.5112781954887202E-2</v>
      </c>
    </row>
    <row r="226" spans="2:30" x14ac:dyDescent="0.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row>
    <row r="227" spans="2:30" x14ac:dyDescent="0.3">
      <c r="B227" s="6" t="s">
        <v>143</v>
      </c>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row>
    <row r="228" spans="2:30" x14ac:dyDescent="0.3">
      <c r="B228" s="23" t="s">
        <v>52</v>
      </c>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row>
    <row r="229" spans="2:30" x14ac:dyDescent="0.3">
      <c r="B229" t="s">
        <v>132</v>
      </c>
      <c r="C229" s="13">
        <v>8.3003952569169995E-2</v>
      </c>
      <c r="D229" s="13">
        <v>0.08</v>
      </c>
      <c r="E229" s="13">
        <v>8.59375E-2</v>
      </c>
      <c r="F229" s="13"/>
      <c r="G229" s="13">
        <v>0</v>
      </c>
      <c r="H229" s="13">
        <v>0.12</v>
      </c>
      <c r="I229" s="13">
        <v>8.5714285714285701E-2</v>
      </c>
      <c r="J229" s="13">
        <v>0.128205128205128</v>
      </c>
      <c r="K229" s="13">
        <v>8.7719298245614002E-2</v>
      </c>
      <c r="L229" s="13">
        <v>5.3763440860215103E-2</v>
      </c>
      <c r="M229" s="13"/>
      <c r="N229" s="13">
        <v>7.4766355140186896E-2</v>
      </c>
      <c r="O229" s="13">
        <v>9.8360655737704902E-2</v>
      </c>
      <c r="P229" s="13">
        <v>0.15384615384615399</v>
      </c>
      <c r="Q229" s="13">
        <v>5.0847457627118599E-2</v>
      </c>
      <c r="R229" s="13"/>
      <c r="S229" s="13">
        <v>1.3333333333333299E-2</v>
      </c>
      <c r="T229" s="13">
        <v>9.3023255813953501E-2</v>
      </c>
      <c r="U229" s="13">
        <v>8.3333333333333301E-2</v>
      </c>
      <c r="V229" s="13">
        <v>0.19298245614035101</v>
      </c>
      <c r="W229" s="13">
        <v>0</v>
      </c>
      <c r="X229" s="13">
        <v>6.25E-2</v>
      </c>
      <c r="Y229" s="13"/>
      <c r="Z229" s="13">
        <v>8.7912087912087905E-2</v>
      </c>
      <c r="AA229" s="13">
        <v>7.0422535211267595E-2</v>
      </c>
      <c r="AB229" s="13"/>
      <c r="AC229" s="13">
        <v>9.7087378640776698E-2</v>
      </c>
      <c r="AD229" s="13">
        <v>6.01503759398496E-2</v>
      </c>
    </row>
    <row r="230" spans="2:30" x14ac:dyDescent="0.3">
      <c r="B230" t="s">
        <v>133</v>
      </c>
      <c r="C230" s="13">
        <v>0.185770750988142</v>
      </c>
      <c r="D230" s="13">
        <v>0.24</v>
      </c>
      <c r="E230" s="13">
        <v>0.1328125</v>
      </c>
      <c r="F230" s="13"/>
      <c r="G230" s="13">
        <v>0</v>
      </c>
      <c r="H230" s="13">
        <v>0.12</v>
      </c>
      <c r="I230" s="13">
        <v>0.22857142857142901</v>
      </c>
      <c r="J230" s="13">
        <v>0.256410256410256</v>
      </c>
      <c r="K230" s="13">
        <v>8.7719298245614002E-2</v>
      </c>
      <c r="L230" s="13">
        <v>0.225806451612903</v>
      </c>
      <c r="M230" s="13"/>
      <c r="N230" s="13">
        <v>0.18691588785046701</v>
      </c>
      <c r="O230" s="13">
        <v>0.19672131147541</v>
      </c>
      <c r="P230" s="13">
        <v>3.8461538461538498E-2</v>
      </c>
      <c r="Q230" s="13">
        <v>0.23728813559322001</v>
      </c>
      <c r="R230" s="13"/>
      <c r="S230" s="13">
        <v>0.10666666666666701</v>
      </c>
      <c r="T230" s="13">
        <v>0.27906976744186002</v>
      </c>
      <c r="U230" s="13">
        <v>0.16666666666666699</v>
      </c>
      <c r="V230" s="13">
        <v>0.175438596491228</v>
      </c>
      <c r="W230" s="13">
        <v>0.27272727272727298</v>
      </c>
      <c r="X230" s="13">
        <v>0.25</v>
      </c>
      <c r="Y230" s="13"/>
      <c r="Z230" s="13">
        <v>0.20879120879120899</v>
      </c>
      <c r="AA230" s="13">
        <v>0.12676056338028199</v>
      </c>
      <c r="AB230" s="13"/>
      <c r="AC230" s="13">
        <v>0.20388349514563101</v>
      </c>
      <c r="AD230" s="13">
        <v>0.180451127819549</v>
      </c>
    </row>
    <row r="231" spans="2:30" x14ac:dyDescent="0.3">
      <c r="B231" t="s">
        <v>134</v>
      </c>
      <c r="C231" s="13">
        <v>0.41106719367588901</v>
      </c>
      <c r="D231" s="13">
        <v>0.45600000000000002</v>
      </c>
      <c r="E231" s="13">
        <v>0.3671875</v>
      </c>
      <c r="F231" s="13"/>
      <c r="G231" s="13">
        <v>0.25</v>
      </c>
      <c r="H231" s="13">
        <v>0.28000000000000003</v>
      </c>
      <c r="I231" s="13">
        <v>0.371428571428571</v>
      </c>
      <c r="J231" s="13">
        <v>0.46153846153846201</v>
      </c>
      <c r="K231" s="13">
        <v>0.47368421052631599</v>
      </c>
      <c r="L231" s="13">
        <v>0.40860215053763399</v>
      </c>
      <c r="M231" s="13"/>
      <c r="N231" s="13">
        <v>0.47663551401869197</v>
      </c>
      <c r="O231" s="13">
        <v>0.29508196721311503</v>
      </c>
      <c r="P231" s="13">
        <v>0.46153846153846201</v>
      </c>
      <c r="Q231" s="13">
        <v>0.38983050847457601</v>
      </c>
      <c r="R231" s="13"/>
      <c r="S231" s="13">
        <v>0.53333333333333299</v>
      </c>
      <c r="T231" s="13">
        <v>0.39534883720930197</v>
      </c>
      <c r="U231" s="13">
        <v>0.33333333333333298</v>
      </c>
      <c r="V231" s="13">
        <v>0.38596491228070201</v>
      </c>
      <c r="W231" s="13">
        <v>0.45454545454545497</v>
      </c>
      <c r="X231" s="13">
        <v>0.125</v>
      </c>
      <c r="Y231" s="13"/>
      <c r="Z231" s="13">
        <v>0.38461538461538503</v>
      </c>
      <c r="AA231" s="13">
        <v>0.47887323943662002</v>
      </c>
      <c r="AB231" s="13"/>
      <c r="AC231" s="13">
        <v>0.36893203883495101</v>
      </c>
      <c r="AD231" s="13">
        <v>0.48120300751879702</v>
      </c>
    </row>
    <row r="232" spans="2:30" x14ac:dyDescent="0.3">
      <c r="B232" t="s">
        <v>135</v>
      </c>
      <c r="C232" s="13">
        <v>0.27272727272727298</v>
      </c>
      <c r="D232" s="13">
        <v>0.2</v>
      </c>
      <c r="E232" s="13">
        <v>0.34375</v>
      </c>
      <c r="F232" s="13"/>
      <c r="G232" s="13">
        <v>0.75</v>
      </c>
      <c r="H232" s="13">
        <v>0.4</v>
      </c>
      <c r="I232" s="13">
        <v>0.28571428571428598</v>
      </c>
      <c r="J232" s="13">
        <v>0.15384615384615399</v>
      </c>
      <c r="K232" s="13">
        <v>0.28070175438596501</v>
      </c>
      <c r="L232" s="13">
        <v>0.25806451612903197</v>
      </c>
      <c r="M232" s="13"/>
      <c r="N232" s="13">
        <v>0.233644859813084</v>
      </c>
      <c r="O232" s="13">
        <v>0.31147540983606598</v>
      </c>
      <c r="P232" s="13">
        <v>0.30769230769230799</v>
      </c>
      <c r="Q232" s="13">
        <v>0.28813559322033899</v>
      </c>
      <c r="R232" s="13"/>
      <c r="S232" s="13">
        <v>0.33333333333333298</v>
      </c>
      <c r="T232" s="13">
        <v>0.209302325581395</v>
      </c>
      <c r="U232" s="13">
        <v>0.29166666666666702</v>
      </c>
      <c r="V232" s="13">
        <v>0.22807017543859601</v>
      </c>
      <c r="W232" s="13">
        <v>0.22727272727272699</v>
      </c>
      <c r="X232" s="13">
        <v>0.375</v>
      </c>
      <c r="Y232" s="13"/>
      <c r="Z232" s="13">
        <v>0.269230769230769</v>
      </c>
      <c r="AA232" s="13">
        <v>0.28169014084506999</v>
      </c>
      <c r="AB232" s="13"/>
      <c r="AC232" s="13">
        <v>0.29126213592233002</v>
      </c>
      <c r="AD232" s="13">
        <v>0.24060150375939801</v>
      </c>
    </row>
    <row r="233" spans="2:30" x14ac:dyDescent="0.3">
      <c r="B233" t="s">
        <v>56</v>
      </c>
      <c r="C233" s="13">
        <v>4.7430830039525702E-2</v>
      </c>
      <c r="D233" s="13">
        <v>2.4E-2</v>
      </c>
      <c r="E233" s="13">
        <v>7.03125E-2</v>
      </c>
      <c r="F233" s="13"/>
      <c r="G233" s="13">
        <v>0</v>
      </c>
      <c r="H233" s="13">
        <v>0.08</v>
      </c>
      <c r="I233" s="13">
        <v>2.8571428571428598E-2</v>
      </c>
      <c r="J233" s="13">
        <v>0</v>
      </c>
      <c r="K233" s="13">
        <v>7.0175438596491196E-2</v>
      </c>
      <c r="L233" s="13">
        <v>5.3763440860215103E-2</v>
      </c>
      <c r="M233" s="13"/>
      <c r="N233" s="13">
        <v>2.80373831775701E-2</v>
      </c>
      <c r="O233" s="13">
        <v>9.8360655737704902E-2</v>
      </c>
      <c r="P233" s="13">
        <v>3.8461538461538498E-2</v>
      </c>
      <c r="Q233" s="13">
        <v>3.3898305084745797E-2</v>
      </c>
      <c r="R233" s="13"/>
      <c r="S233" s="13">
        <v>1.3333333333333299E-2</v>
      </c>
      <c r="T233" s="13">
        <v>2.32558139534884E-2</v>
      </c>
      <c r="U233" s="13">
        <v>0.125</v>
      </c>
      <c r="V233" s="13">
        <v>1.7543859649122799E-2</v>
      </c>
      <c r="W233" s="13">
        <v>4.5454545454545497E-2</v>
      </c>
      <c r="X233" s="13">
        <v>0.1875</v>
      </c>
      <c r="Y233" s="13"/>
      <c r="Z233" s="13">
        <v>4.94505494505494E-2</v>
      </c>
      <c r="AA233" s="13">
        <v>4.2253521126760597E-2</v>
      </c>
      <c r="AB233" s="13"/>
      <c r="AC233" s="13">
        <v>3.8834951456310697E-2</v>
      </c>
      <c r="AD233" s="13">
        <v>3.7593984962405999E-2</v>
      </c>
    </row>
    <row r="234" spans="2:30" x14ac:dyDescent="0.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row>
    <row r="235" spans="2:30" x14ac:dyDescent="0.3">
      <c r="B235" s="6" t="s">
        <v>144</v>
      </c>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row>
    <row r="236" spans="2:30" x14ac:dyDescent="0.3">
      <c r="B236" s="23" t="s">
        <v>52</v>
      </c>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row>
    <row r="237" spans="2:30" x14ac:dyDescent="0.3">
      <c r="B237" t="s">
        <v>132</v>
      </c>
      <c r="C237" s="13">
        <v>6.7193675889328106E-2</v>
      </c>
      <c r="D237" s="13">
        <v>5.6000000000000001E-2</v>
      </c>
      <c r="E237" s="13">
        <v>7.8125E-2</v>
      </c>
      <c r="F237" s="13"/>
      <c r="G237" s="13">
        <v>0</v>
      </c>
      <c r="H237" s="13">
        <v>0.08</v>
      </c>
      <c r="I237" s="13">
        <v>5.7142857142857099E-2</v>
      </c>
      <c r="J237" s="13">
        <v>7.69230769230769E-2</v>
      </c>
      <c r="K237" s="13">
        <v>8.7719298245614002E-2</v>
      </c>
      <c r="L237" s="13">
        <v>5.3763440860215103E-2</v>
      </c>
      <c r="M237" s="13"/>
      <c r="N237" s="13">
        <v>6.5420560747663503E-2</v>
      </c>
      <c r="O237" s="13">
        <v>3.2786885245901599E-2</v>
      </c>
      <c r="P237" s="13">
        <v>0.19230769230769201</v>
      </c>
      <c r="Q237" s="13">
        <v>5.0847457627118599E-2</v>
      </c>
      <c r="R237" s="13"/>
      <c r="S237" s="13">
        <v>0</v>
      </c>
      <c r="T237" s="13">
        <v>0.13953488372093001</v>
      </c>
      <c r="U237" s="13">
        <v>8.3333333333333301E-2</v>
      </c>
      <c r="V237" s="13">
        <v>0.12280701754386</v>
      </c>
      <c r="W237" s="13">
        <v>0</v>
      </c>
      <c r="X237" s="13">
        <v>6.25E-2</v>
      </c>
      <c r="Y237" s="13"/>
      <c r="Z237" s="13">
        <v>8.2417582417582402E-2</v>
      </c>
      <c r="AA237" s="13">
        <v>2.8169014084507001E-2</v>
      </c>
      <c r="AB237" s="13"/>
      <c r="AC237" s="13">
        <v>8.7378640776699004E-2</v>
      </c>
      <c r="AD237" s="13">
        <v>4.5112781954887202E-2</v>
      </c>
    </row>
    <row r="238" spans="2:30" x14ac:dyDescent="0.3">
      <c r="B238" t="s">
        <v>133</v>
      </c>
      <c r="C238" s="13">
        <v>0.110671936758893</v>
      </c>
      <c r="D238" s="13">
        <v>0.104</v>
      </c>
      <c r="E238" s="13">
        <v>0.1171875</v>
      </c>
      <c r="F238" s="13"/>
      <c r="G238" s="13">
        <v>0.25</v>
      </c>
      <c r="H238" s="13">
        <v>0.04</v>
      </c>
      <c r="I238" s="13">
        <v>0.14285714285714299</v>
      </c>
      <c r="J238" s="13">
        <v>0.128205128205128</v>
      </c>
      <c r="K238" s="13">
        <v>5.2631578947368397E-2</v>
      </c>
      <c r="L238" s="13">
        <v>0.13978494623655899</v>
      </c>
      <c r="M238" s="13"/>
      <c r="N238" s="13">
        <v>0.121495327102804</v>
      </c>
      <c r="O238" s="13">
        <v>0.14754098360655701</v>
      </c>
      <c r="P238" s="13">
        <v>0.115384615384615</v>
      </c>
      <c r="Q238" s="13">
        <v>5.0847457627118599E-2</v>
      </c>
      <c r="R238" s="13"/>
      <c r="S238" s="13">
        <v>2.66666666666667E-2</v>
      </c>
      <c r="T238" s="13">
        <v>0.116279069767442</v>
      </c>
      <c r="U238" s="13">
        <v>8.3333333333333301E-2</v>
      </c>
      <c r="V238" s="13">
        <v>0.157894736842105</v>
      </c>
      <c r="W238" s="13">
        <v>0.22727272727272699</v>
      </c>
      <c r="X238" s="13">
        <v>6.25E-2</v>
      </c>
      <c r="Y238" s="13"/>
      <c r="Z238" s="13">
        <v>0.10989010989011</v>
      </c>
      <c r="AA238" s="13">
        <v>0.11267605633802801</v>
      </c>
      <c r="AB238" s="13"/>
      <c r="AC238" s="13">
        <v>0.116504854368932</v>
      </c>
      <c r="AD238" s="13">
        <v>0.105263157894737</v>
      </c>
    </row>
    <row r="239" spans="2:30" x14ac:dyDescent="0.3">
      <c r="B239" t="s">
        <v>134</v>
      </c>
      <c r="C239" s="13">
        <v>0.32806324110671897</v>
      </c>
      <c r="D239" s="13">
        <v>0.39200000000000002</v>
      </c>
      <c r="E239" s="13">
        <v>0.265625</v>
      </c>
      <c r="F239" s="13"/>
      <c r="G239" s="13">
        <v>0.25</v>
      </c>
      <c r="H239" s="13">
        <v>0.32</v>
      </c>
      <c r="I239" s="13">
        <v>0.34285714285714303</v>
      </c>
      <c r="J239" s="13">
        <v>0.15384615384615399</v>
      </c>
      <c r="K239" s="13">
        <v>0.31578947368421101</v>
      </c>
      <c r="L239" s="13">
        <v>0.40860215053763399</v>
      </c>
      <c r="M239" s="13"/>
      <c r="N239" s="13">
        <v>0.401869158878505</v>
      </c>
      <c r="O239" s="13">
        <v>0.31147540983606598</v>
      </c>
      <c r="P239" s="13">
        <v>0.230769230769231</v>
      </c>
      <c r="Q239" s="13">
        <v>0.25423728813559299</v>
      </c>
      <c r="R239" s="13"/>
      <c r="S239" s="13">
        <v>0.413333333333333</v>
      </c>
      <c r="T239" s="13">
        <v>0.39534883720930197</v>
      </c>
      <c r="U239" s="13">
        <v>0.375</v>
      </c>
      <c r="V239" s="13">
        <v>0.175438596491228</v>
      </c>
      <c r="W239" s="13">
        <v>0.45454545454545497</v>
      </c>
      <c r="X239" s="13">
        <v>0.125</v>
      </c>
      <c r="Y239" s="13"/>
      <c r="Z239" s="13">
        <v>0.32417582417582402</v>
      </c>
      <c r="AA239" s="13">
        <v>0.338028169014085</v>
      </c>
      <c r="AB239" s="13"/>
      <c r="AC239" s="13">
        <v>0.233009708737864</v>
      </c>
      <c r="AD239" s="13">
        <v>0.43609022556390997</v>
      </c>
    </row>
    <row r="240" spans="2:30" x14ac:dyDescent="0.3">
      <c r="B240" t="s">
        <v>135</v>
      </c>
      <c r="C240" s="13">
        <v>0.466403162055336</v>
      </c>
      <c r="D240" s="13">
        <v>0.41599999999999998</v>
      </c>
      <c r="E240" s="13">
        <v>0.515625</v>
      </c>
      <c r="F240" s="13"/>
      <c r="G240" s="13">
        <v>0.5</v>
      </c>
      <c r="H240" s="13">
        <v>0.52</v>
      </c>
      <c r="I240" s="13">
        <v>0.42857142857142899</v>
      </c>
      <c r="J240" s="13">
        <v>0.64102564102564097</v>
      </c>
      <c r="K240" s="13">
        <v>0.49122807017543901</v>
      </c>
      <c r="L240" s="13">
        <v>0.37634408602150499</v>
      </c>
      <c r="M240" s="13"/>
      <c r="N240" s="13">
        <v>0.39252336448598102</v>
      </c>
      <c r="O240" s="13">
        <v>0.45901639344262302</v>
      </c>
      <c r="P240" s="13">
        <v>0.46153846153846201</v>
      </c>
      <c r="Q240" s="13">
        <v>0.61016949152542399</v>
      </c>
      <c r="R240" s="13"/>
      <c r="S240" s="13">
        <v>0.56000000000000005</v>
      </c>
      <c r="T240" s="13">
        <v>0.30232558139534899</v>
      </c>
      <c r="U240" s="13">
        <v>0.41666666666666702</v>
      </c>
      <c r="V240" s="13">
        <v>0.52631578947368396</v>
      </c>
      <c r="W240" s="13">
        <v>0.27272727272727298</v>
      </c>
      <c r="X240" s="13">
        <v>0.625</v>
      </c>
      <c r="Y240" s="13"/>
      <c r="Z240" s="13">
        <v>0.45604395604395598</v>
      </c>
      <c r="AA240" s="13">
        <v>0.49295774647887303</v>
      </c>
      <c r="AB240" s="13"/>
      <c r="AC240" s="13">
        <v>0.54368932038834905</v>
      </c>
      <c r="AD240" s="13">
        <v>0.406015037593985</v>
      </c>
    </row>
    <row r="241" spans="2:30" x14ac:dyDescent="0.3">
      <c r="B241" t="s">
        <v>56</v>
      </c>
      <c r="C241" s="13">
        <v>2.7667984189723299E-2</v>
      </c>
      <c r="D241" s="13">
        <v>3.2000000000000001E-2</v>
      </c>
      <c r="E241" s="13">
        <v>2.34375E-2</v>
      </c>
      <c r="F241" s="13"/>
      <c r="G241" s="13">
        <v>0</v>
      </c>
      <c r="H241" s="13">
        <v>0.04</v>
      </c>
      <c r="I241" s="13">
        <v>2.8571428571428598E-2</v>
      </c>
      <c r="J241" s="13">
        <v>0</v>
      </c>
      <c r="K241" s="13">
        <v>5.2631578947368397E-2</v>
      </c>
      <c r="L241" s="13">
        <v>2.1505376344085999E-2</v>
      </c>
      <c r="M241" s="13"/>
      <c r="N241" s="13">
        <v>1.86915887850467E-2</v>
      </c>
      <c r="O241" s="13">
        <v>4.91803278688525E-2</v>
      </c>
      <c r="P241" s="13">
        <v>0</v>
      </c>
      <c r="Q241" s="13">
        <v>3.3898305084745797E-2</v>
      </c>
      <c r="R241" s="13"/>
      <c r="S241" s="13">
        <v>0</v>
      </c>
      <c r="T241" s="13">
        <v>4.6511627906976702E-2</v>
      </c>
      <c r="U241" s="13">
        <v>4.1666666666666699E-2</v>
      </c>
      <c r="V241" s="13">
        <v>1.7543859649122799E-2</v>
      </c>
      <c r="W241" s="13">
        <v>4.5454545454545497E-2</v>
      </c>
      <c r="X241" s="13">
        <v>0.125</v>
      </c>
      <c r="Y241" s="13"/>
      <c r="Z241" s="13">
        <v>2.74725274725275E-2</v>
      </c>
      <c r="AA241" s="13">
        <v>2.8169014084507001E-2</v>
      </c>
      <c r="AB241" s="13"/>
      <c r="AC241" s="13">
        <v>1.94174757281553E-2</v>
      </c>
      <c r="AD241" s="13">
        <v>7.5187969924812E-3</v>
      </c>
    </row>
    <row r="242" spans="2:30" x14ac:dyDescent="0.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row>
    <row r="243" spans="2:30" x14ac:dyDescent="0.3">
      <c r="B243" s="6" t="s">
        <v>145</v>
      </c>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row>
    <row r="244" spans="2:30" x14ac:dyDescent="0.3">
      <c r="B244" s="23" t="s">
        <v>52</v>
      </c>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row>
    <row r="245" spans="2:30" x14ac:dyDescent="0.3">
      <c r="B245" t="s">
        <v>132</v>
      </c>
      <c r="C245" s="13">
        <v>0.142292490118577</v>
      </c>
      <c r="D245" s="13">
        <v>0.12</v>
      </c>
      <c r="E245" s="13">
        <v>0.1640625</v>
      </c>
      <c r="F245" s="13"/>
      <c r="G245" s="13">
        <v>0.25</v>
      </c>
      <c r="H245" s="13">
        <v>0.12</v>
      </c>
      <c r="I245" s="13">
        <v>8.5714285714285701E-2</v>
      </c>
      <c r="J245" s="13">
        <v>0.15384615384615399</v>
      </c>
      <c r="K245" s="13">
        <v>0.21052631578947401</v>
      </c>
      <c r="L245" s="13">
        <v>0.118279569892473</v>
      </c>
      <c r="M245" s="13"/>
      <c r="N245" s="13">
        <v>0.15887850467289699</v>
      </c>
      <c r="O245" s="13">
        <v>0.114754098360656</v>
      </c>
      <c r="P245" s="13">
        <v>0.230769230769231</v>
      </c>
      <c r="Q245" s="13">
        <v>0.101694915254237</v>
      </c>
      <c r="R245" s="13"/>
      <c r="S245" s="13">
        <v>0.04</v>
      </c>
      <c r="T245" s="13">
        <v>0.25581395348837199</v>
      </c>
      <c r="U245" s="13">
        <v>0.16666666666666699</v>
      </c>
      <c r="V245" s="13">
        <v>0.21052631578947401</v>
      </c>
      <c r="W245" s="13">
        <v>0.13636363636363599</v>
      </c>
      <c r="X245" s="13">
        <v>0.1875</v>
      </c>
      <c r="Y245" s="13"/>
      <c r="Z245" s="13">
        <v>0.175824175824176</v>
      </c>
      <c r="AA245" s="13">
        <v>5.63380281690141E-2</v>
      </c>
      <c r="AB245" s="13"/>
      <c r="AC245" s="13">
        <v>0.18446601941747601</v>
      </c>
      <c r="AD245" s="13">
        <v>0.105263157894737</v>
      </c>
    </row>
    <row r="246" spans="2:30" x14ac:dyDescent="0.3">
      <c r="B246" t="s">
        <v>133</v>
      </c>
      <c r="C246" s="13">
        <v>0.205533596837945</v>
      </c>
      <c r="D246" s="13">
        <v>0.192</v>
      </c>
      <c r="E246" s="13">
        <v>0.21875</v>
      </c>
      <c r="F246" s="13"/>
      <c r="G246" s="13">
        <v>0.25</v>
      </c>
      <c r="H246" s="13">
        <v>0.12</v>
      </c>
      <c r="I246" s="13">
        <v>0.22857142857142901</v>
      </c>
      <c r="J246" s="13">
        <v>0.128205128205128</v>
      </c>
      <c r="K246" s="13">
        <v>0.12280701754386</v>
      </c>
      <c r="L246" s="13">
        <v>0.30107526881720398</v>
      </c>
      <c r="M246" s="13"/>
      <c r="N246" s="13">
        <v>0.18691588785046701</v>
      </c>
      <c r="O246" s="13">
        <v>0.24590163934426201</v>
      </c>
      <c r="P246" s="13">
        <v>0.115384615384615</v>
      </c>
      <c r="Q246" s="13">
        <v>0.23728813559322001</v>
      </c>
      <c r="R246" s="13"/>
      <c r="S246" s="13">
        <v>0.18666666666666701</v>
      </c>
      <c r="T246" s="13">
        <v>0.162790697674419</v>
      </c>
      <c r="U246" s="13">
        <v>0.25</v>
      </c>
      <c r="V246" s="13">
        <v>0.140350877192982</v>
      </c>
      <c r="W246" s="13">
        <v>0.40909090909090901</v>
      </c>
      <c r="X246" s="13">
        <v>0.125</v>
      </c>
      <c r="Y246" s="13"/>
      <c r="Z246" s="13">
        <v>0.21978021978022</v>
      </c>
      <c r="AA246" s="13">
        <v>0.169014084507042</v>
      </c>
      <c r="AB246" s="13"/>
      <c r="AC246" s="13">
        <v>0.18446601941747601</v>
      </c>
      <c r="AD246" s="13">
        <v>0.22556390977443599</v>
      </c>
    </row>
    <row r="247" spans="2:30" x14ac:dyDescent="0.3">
      <c r="B247" t="s">
        <v>134</v>
      </c>
      <c r="C247" s="13">
        <v>0.407114624505929</v>
      </c>
      <c r="D247" s="13">
        <v>0.45600000000000002</v>
      </c>
      <c r="E247" s="13">
        <v>0.359375</v>
      </c>
      <c r="F247" s="13"/>
      <c r="G247" s="13">
        <v>0.5</v>
      </c>
      <c r="H247" s="13">
        <v>0.44</v>
      </c>
      <c r="I247" s="13">
        <v>0.34285714285714303</v>
      </c>
      <c r="J247" s="13">
        <v>0.46153846153846201</v>
      </c>
      <c r="K247" s="13">
        <v>0.43859649122806998</v>
      </c>
      <c r="L247" s="13">
        <v>0.37634408602150499</v>
      </c>
      <c r="M247" s="13"/>
      <c r="N247" s="13">
        <v>0.47663551401869197</v>
      </c>
      <c r="O247" s="13">
        <v>0.36065573770491799</v>
      </c>
      <c r="P247" s="13">
        <v>0.34615384615384598</v>
      </c>
      <c r="Q247" s="13">
        <v>0.355932203389831</v>
      </c>
      <c r="R247" s="13"/>
      <c r="S247" s="13">
        <v>0.50666666666666704</v>
      </c>
      <c r="T247" s="13">
        <v>0.27906976744186002</v>
      </c>
      <c r="U247" s="13">
        <v>0.375</v>
      </c>
      <c r="V247" s="13">
        <v>0.42105263157894701</v>
      </c>
      <c r="W247" s="13">
        <v>0.36363636363636398</v>
      </c>
      <c r="X247" s="13">
        <v>0.3125</v>
      </c>
      <c r="Y247" s="13"/>
      <c r="Z247" s="13">
        <v>0.36263736263736301</v>
      </c>
      <c r="AA247" s="13">
        <v>0.52112676056338003</v>
      </c>
      <c r="AB247" s="13"/>
      <c r="AC247" s="13">
        <v>0.34951456310679602</v>
      </c>
      <c r="AD247" s="13">
        <v>0.48120300751879702</v>
      </c>
    </row>
    <row r="248" spans="2:30" x14ac:dyDescent="0.3">
      <c r="B248" t="s">
        <v>135</v>
      </c>
      <c r="C248" s="13">
        <v>0.21343873517786599</v>
      </c>
      <c r="D248" s="13">
        <v>0.20799999999999999</v>
      </c>
      <c r="E248" s="13">
        <v>0.21875</v>
      </c>
      <c r="F248" s="13"/>
      <c r="G248" s="13">
        <v>0</v>
      </c>
      <c r="H248" s="13">
        <v>0.16</v>
      </c>
      <c r="I248" s="13">
        <v>0.314285714285714</v>
      </c>
      <c r="J248" s="13">
        <v>0.230769230769231</v>
      </c>
      <c r="K248" s="13">
        <v>0.21052631578947401</v>
      </c>
      <c r="L248" s="13">
        <v>0.19354838709677399</v>
      </c>
      <c r="M248" s="13"/>
      <c r="N248" s="13">
        <v>0.14953271028037399</v>
      </c>
      <c r="O248" s="13">
        <v>0.22950819672131101</v>
      </c>
      <c r="P248" s="13">
        <v>0.30769230769230799</v>
      </c>
      <c r="Q248" s="13">
        <v>0.27118644067796599</v>
      </c>
      <c r="R248" s="13"/>
      <c r="S248" s="13">
        <v>0.24</v>
      </c>
      <c r="T248" s="13">
        <v>0.27906976744186002</v>
      </c>
      <c r="U248" s="13">
        <v>0.20833333333333301</v>
      </c>
      <c r="V248" s="13">
        <v>0.21052631578947401</v>
      </c>
      <c r="W248" s="13">
        <v>4.5454545454545497E-2</v>
      </c>
      <c r="X248" s="13">
        <v>0.25</v>
      </c>
      <c r="Y248" s="13"/>
      <c r="Z248" s="13">
        <v>0.20329670329670299</v>
      </c>
      <c r="AA248" s="13">
        <v>0.23943661971831001</v>
      </c>
      <c r="AB248" s="13"/>
      <c r="AC248" s="13">
        <v>0.242718446601942</v>
      </c>
      <c r="AD248" s="13">
        <v>0.17293233082706799</v>
      </c>
    </row>
    <row r="249" spans="2:30" x14ac:dyDescent="0.3">
      <c r="B249" t="s">
        <v>56</v>
      </c>
      <c r="C249" s="13">
        <v>3.1620553359683799E-2</v>
      </c>
      <c r="D249" s="13">
        <v>2.4E-2</v>
      </c>
      <c r="E249" s="13">
        <v>3.90625E-2</v>
      </c>
      <c r="F249" s="13"/>
      <c r="G249" s="13">
        <v>0</v>
      </c>
      <c r="H249" s="13">
        <v>0.16</v>
      </c>
      <c r="I249" s="13">
        <v>2.8571428571428598E-2</v>
      </c>
      <c r="J249" s="13">
        <v>2.5641025641025599E-2</v>
      </c>
      <c r="K249" s="13">
        <v>1.7543859649122799E-2</v>
      </c>
      <c r="L249" s="13">
        <v>1.0752688172042999E-2</v>
      </c>
      <c r="M249" s="13"/>
      <c r="N249" s="13">
        <v>2.80373831775701E-2</v>
      </c>
      <c r="O249" s="13">
        <v>4.91803278688525E-2</v>
      </c>
      <c r="P249" s="13">
        <v>0</v>
      </c>
      <c r="Q249" s="13">
        <v>3.3898305084745797E-2</v>
      </c>
      <c r="R249" s="13"/>
      <c r="S249" s="13">
        <v>2.66666666666667E-2</v>
      </c>
      <c r="T249" s="13">
        <v>2.32558139534884E-2</v>
      </c>
      <c r="U249" s="13">
        <v>0</v>
      </c>
      <c r="V249" s="13">
        <v>1.7543859649122799E-2</v>
      </c>
      <c r="W249" s="13">
        <v>4.5454545454545497E-2</v>
      </c>
      <c r="X249" s="13">
        <v>0.125</v>
      </c>
      <c r="Y249" s="13"/>
      <c r="Z249" s="13">
        <v>3.8461538461538498E-2</v>
      </c>
      <c r="AA249" s="13">
        <v>1.4084507042253501E-2</v>
      </c>
      <c r="AB249" s="13"/>
      <c r="AC249" s="13">
        <v>3.8834951456310697E-2</v>
      </c>
      <c r="AD249" s="13">
        <v>1.50375939849624E-2</v>
      </c>
    </row>
    <row r="250" spans="2:30" x14ac:dyDescent="0.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row>
    <row r="251" spans="2:30" x14ac:dyDescent="0.3">
      <c r="B251" s="6" t="s">
        <v>149</v>
      </c>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row>
    <row r="252" spans="2:30" x14ac:dyDescent="0.3">
      <c r="B252" s="23" t="s">
        <v>52</v>
      </c>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row>
    <row r="253" spans="2:30" x14ac:dyDescent="0.3">
      <c r="B253" t="s">
        <v>29</v>
      </c>
      <c r="C253" s="13">
        <v>0.28853754940711501</v>
      </c>
      <c r="D253" s="13">
        <v>0.312</v>
      </c>
      <c r="E253" s="13">
        <v>0.265625</v>
      </c>
      <c r="F253" s="13"/>
      <c r="G253" s="13">
        <v>0.5</v>
      </c>
      <c r="H253" s="13">
        <v>0.36</v>
      </c>
      <c r="I253" s="13">
        <v>0.34285714285714303</v>
      </c>
      <c r="J253" s="13">
        <v>0.230769230769231</v>
      </c>
      <c r="K253" s="13">
        <v>0.21052631578947401</v>
      </c>
      <c r="L253" s="13">
        <v>0.31182795698924698</v>
      </c>
      <c r="M253" s="13"/>
      <c r="N253" s="13">
        <v>0.37383177570093501</v>
      </c>
      <c r="O253" s="13">
        <v>0.19672131147541</v>
      </c>
      <c r="P253" s="13">
        <v>0.269230769230769</v>
      </c>
      <c r="Q253" s="13">
        <v>0.23728813559322001</v>
      </c>
      <c r="R253" s="13"/>
      <c r="S253" s="13">
        <v>0.78666666666666696</v>
      </c>
      <c r="T253" s="13">
        <v>9.3023255813953501E-2</v>
      </c>
      <c r="U253" s="13">
        <v>4.1666666666666699E-2</v>
      </c>
      <c r="V253" s="13">
        <v>3.5087719298245598E-2</v>
      </c>
      <c r="W253" s="13">
        <v>0.18181818181818199</v>
      </c>
      <c r="X253" s="13">
        <v>6.25E-2</v>
      </c>
      <c r="Y253" s="13"/>
      <c r="Z253" s="13">
        <v>0.27472527472527503</v>
      </c>
      <c r="AA253" s="13">
        <v>0.323943661971831</v>
      </c>
      <c r="AB253" s="13"/>
      <c r="AC253" s="13">
        <v>0.30097087378640802</v>
      </c>
      <c r="AD253" s="13">
        <v>0.30075187969924799</v>
      </c>
    </row>
    <row r="254" spans="2:30" x14ac:dyDescent="0.3">
      <c r="B254" t="s">
        <v>30</v>
      </c>
      <c r="C254" s="13">
        <v>0.22529644268774701</v>
      </c>
      <c r="D254" s="13">
        <v>0.23200000000000001</v>
      </c>
      <c r="E254" s="13">
        <v>0.21875</v>
      </c>
      <c r="F254" s="13"/>
      <c r="G254" s="13">
        <v>0</v>
      </c>
      <c r="H254" s="13">
        <v>0.24</v>
      </c>
      <c r="I254" s="13">
        <v>0.2</v>
      </c>
      <c r="J254" s="13">
        <v>0.20512820512820501</v>
      </c>
      <c r="K254" s="13">
        <v>0.24561403508771901</v>
      </c>
      <c r="L254" s="13">
        <v>0.236559139784946</v>
      </c>
      <c r="M254" s="13"/>
      <c r="N254" s="13">
        <v>0.27102803738317799</v>
      </c>
      <c r="O254" s="13">
        <v>0.19672131147541</v>
      </c>
      <c r="P254" s="13">
        <v>0.269230769230769</v>
      </c>
      <c r="Q254" s="13">
        <v>0.152542372881356</v>
      </c>
      <c r="R254" s="13"/>
      <c r="S254" s="13">
        <v>5.3333333333333302E-2</v>
      </c>
      <c r="T254" s="13">
        <v>0.72093023255813904</v>
      </c>
      <c r="U254" s="13">
        <v>0.29166666666666702</v>
      </c>
      <c r="V254" s="13">
        <v>0.157894736842105</v>
      </c>
      <c r="W254" s="13">
        <v>9.0909090909090898E-2</v>
      </c>
      <c r="X254" s="13">
        <v>0.125</v>
      </c>
      <c r="Y254" s="13"/>
      <c r="Z254" s="13">
        <v>0.214285714285714</v>
      </c>
      <c r="AA254" s="13">
        <v>0.25352112676056299</v>
      </c>
      <c r="AB254" s="13"/>
      <c r="AC254" s="13">
        <v>0.223300970873786</v>
      </c>
      <c r="AD254" s="13">
        <v>0.24060150375939801</v>
      </c>
    </row>
    <row r="255" spans="2:30" x14ac:dyDescent="0.3">
      <c r="B255" t="s">
        <v>31</v>
      </c>
      <c r="C255" s="13">
        <v>4.7430830039525702E-2</v>
      </c>
      <c r="D255" s="13">
        <v>4.8000000000000001E-2</v>
      </c>
      <c r="E255" s="13">
        <v>4.6875E-2</v>
      </c>
      <c r="F255" s="13"/>
      <c r="G255" s="13">
        <v>0</v>
      </c>
      <c r="H255" s="13">
        <v>0.08</v>
      </c>
      <c r="I255" s="13">
        <v>2.8571428571428598E-2</v>
      </c>
      <c r="J255" s="13">
        <v>0</v>
      </c>
      <c r="K255" s="13">
        <v>0.12280701754386</v>
      </c>
      <c r="L255" s="13">
        <v>2.1505376344085999E-2</v>
      </c>
      <c r="M255" s="13"/>
      <c r="N255" s="13">
        <v>4.67289719626168E-2</v>
      </c>
      <c r="O255" s="13">
        <v>3.2786885245901599E-2</v>
      </c>
      <c r="P255" s="13">
        <v>0.15384615384615399</v>
      </c>
      <c r="Q255" s="13">
        <v>1.6949152542372899E-2</v>
      </c>
      <c r="R255" s="13"/>
      <c r="S255" s="13">
        <v>0</v>
      </c>
      <c r="T255" s="13">
        <v>0</v>
      </c>
      <c r="U255" s="13">
        <v>0.41666666666666702</v>
      </c>
      <c r="V255" s="13">
        <v>3.5087719298245598E-2</v>
      </c>
      <c r="W255" s="13">
        <v>0</v>
      </c>
      <c r="X255" s="13">
        <v>0</v>
      </c>
      <c r="Y255" s="13"/>
      <c r="Z255" s="13">
        <v>4.94505494505494E-2</v>
      </c>
      <c r="AA255" s="13">
        <v>4.2253521126760597E-2</v>
      </c>
      <c r="AB255" s="13"/>
      <c r="AC255" s="13">
        <v>4.85436893203883E-2</v>
      </c>
      <c r="AD255" s="13">
        <v>5.2631578947368397E-2</v>
      </c>
    </row>
    <row r="256" spans="2:30" x14ac:dyDescent="0.3">
      <c r="B256" t="s">
        <v>33</v>
      </c>
      <c r="C256" s="13">
        <v>3.1620553359683799E-2</v>
      </c>
      <c r="D256" s="13">
        <v>0.04</v>
      </c>
      <c r="E256" s="13">
        <v>2.34375E-2</v>
      </c>
      <c r="F256" s="13"/>
      <c r="G256" s="13">
        <v>0.25</v>
      </c>
      <c r="H256" s="13">
        <v>0</v>
      </c>
      <c r="I256" s="13">
        <v>2.8571428571428598E-2</v>
      </c>
      <c r="J256" s="13">
        <v>5.1282051282051301E-2</v>
      </c>
      <c r="K256" s="13">
        <v>1.7543859649122799E-2</v>
      </c>
      <c r="L256" s="13">
        <v>3.2258064516128997E-2</v>
      </c>
      <c r="M256" s="13"/>
      <c r="N256" s="13">
        <v>4.67289719626168E-2</v>
      </c>
      <c r="O256" s="13">
        <v>3.2786885245901599E-2</v>
      </c>
      <c r="P256" s="13">
        <v>0</v>
      </c>
      <c r="Q256" s="13">
        <v>1.6949152542372899E-2</v>
      </c>
      <c r="R256" s="13"/>
      <c r="S256" s="13">
        <v>1.3333333333333299E-2</v>
      </c>
      <c r="T256" s="13">
        <v>0</v>
      </c>
      <c r="U256" s="13">
        <v>0</v>
      </c>
      <c r="V256" s="13">
        <v>0</v>
      </c>
      <c r="W256" s="13">
        <v>0.31818181818181801</v>
      </c>
      <c r="X256" s="13">
        <v>0</v>
      </c>
      <c r="Y256" s="13"/>
      <c r="Z256" s="13">
        <v>3.8461538461538498E-2</v>
      </c>
      <c r="AA256" s="13">
        <v>1.4084507042253501E-2</v>
      </c>
      <c r="AB256" s="13"/>
      <c r="AC256" s="13">
        <v>9.7087378640776708E-3</v>
      </c>
      <c r="AD256" s="13">
        <v>5.2631578947368397E-2</v>
      </c>
    </row>
    <row r="257" spans="2:30" x14ac:dyDescent="0.3">
      <c r="B257" t="s">
        <v>32</v>
      </c>
      <c r="C257" s="13">
        <v>0.14624505928853801</v>
      </c>
      <c r="D257" s="13">
        <v>0.152</v>
      </c>
      <c r="E257" s="13">
        <v>0.140625</v>
      </c>
      <c r="F257" s="13"/>
      <c r="G257" s="13">
        <v>0</v>
      </c>
      <c r="H257" s="13">
        <v>0.08</v>
      </c>
      <c r="I257" s="13">
        <v>0.2</v>
      </c>
      <c r="J257" s="13">
        <v>0.17948717948717899</v>
      </c>
      <c r="K257" s="13">
        <v>0.140350877192982</v>
      </c>
      <c r="L257" s="13">
        <v>0.13978494623655899</v>
      </c>
      <c r="M257" s="13"/>
      <c r="N257" s="13">
        <v>4.67289719626168E-2</v>
      </c>
      <c r="O257" s="13">
        <v>0.22950819672131101</v>
      </c>
      <c r="P257" s="13">
        <v>0.19230769230769201</v>
      </c>
      <c r="Q257" s="13">
        <v>0.22033898305084701</v>
      </c>
      <c r="R257" s="13"/>
      <c r="S257" s="13">
        <v>2.66666666666667E-2</v>
      </c>
      <c r="T257" s="13">
        <v>0</v>
      </c>
      <c r="U257" s="13">
        <v>0</v>
      </c>
      <c r="V257" s="13">
        <v>0.57894736842105299</v>
      </c>
      <c r="W257" s="13">
        <v>0</v>
      </c>
      <c r="X257" s="13">
        <v>6.25E-2</v>
      </c>
      <c r="Y257" s="13"/>
      <c r="Z257" s="13">
        <v>0.14835164835164799</v>
      </c>
      <c r="AA257" s="13">
        <v>0.140845070422535</v>
      </c>
      <c r="AB257" s="13"/>
      <c r="AC257" s="13">
        <v>0.13592233009708701</v>
      </c>
      <c r="AD257" s="13">
        <v>0.14285714285714299</v>
      </c>
    </row>
    <row r="258" spans="2:30" x14ac:dyDescent="0.3">
      <c r="B258" t="s">
        <v>146</v>
      </c>
      <c r="C258" s="13">
        <v>3.9525691699604697E-3</v>
      </c>
      <c r="D258" s="13">
        <v>8.0000000000000002E-3</v>
      </c>
      <c r="E258" s="13">
        <v>0</v>
      </c>
      <c r="F258" s="13"/>
      <c r="G258" s="13">
        <v>0</v>
      </c>
      <c r="H258" s="13">
        <v>0</v>
      </c>
      <c r="I258" s="13">
        <v>0</v>
      </c>
      <c r="J258" s="13">
        <v>0</v>
      </c>
      <c r="K258" s="13">
        <v>0</v>
      </c>
      <c r="L258" s="13">
        <v>1.0752688172042999E-2</v>
      </c>
      <c r="M258" s="13"/>
      <c r="N258" s="13">
        <v>0</v>
      </c>
      <c r="O258" s="13">
        <v>1.63934426229508E-2</v>
      </c>
      <c r="P258" s="13">
        <v>0</v>
      </c>
      <c r="Q258" s="13">
        <v>0</v>
      </c>
      <c r="R258" s="13"/>
      <c r="S258" s="13">
        <v>0</v>
      </c>
      <c r="T258" s="13">
        <v>0</v>
      </c>
      <c r="U258" s="13">
        <v>0</v>
      </c>
      <c r="V258" s="13">
        <v>0</v>
      </c>
      <c r="W258" s="13">
        <v>0</v>
      </c>
      <c r="X258" s="13">
        <v>0</v>
      </c>
      <c r="Y258" s="13"/>
      <c r="Z258" s="13">
        <v>5.4945054945054897E-3</v>
      </c>
      <c r="AA258" s="13">
        <v>0</v>
      </c>
      <c r="AB258" s="13"/>
      <c r="AC258" s="13">
        <v>0</v>
      </c>
      <c r="AD258" s="13">
        <v>7.5187969924812E-3</v>
      </c>
    </row>
    <row r="259" spans="2:30" x14ac:dyDescent="0.3">
      <c r="B259" t="s">
        <v>147</v>
      </c>
      <c r="C259" s="13">
        <v>0.122529644268775</v>
      </c>
      <c r="D259" s="13">
        <v>0.128</v>
      </c>
      <c r="E259" s="13">
        <v>0.1171875</v>
      </c>
      <c r="F259" s="13"/>
      <c r="G259" s="13">
        <v>0.25</v>
      </c>
      <c r="H259" s="13">
        <v>0.12</v>
      </c>
      <c r="I259" s="13">
        <v>0.114285714285714</v>
      </c>
      <c r="J259" s="13">
        <v>0.20512820512820501</v>
      </c>
      <c r="K259" s="13">
        <v>0.105263157894737</v>
      </c>
      <c r="L259" s="13">
        <v>9.6774193548387094E-2</v>
      </c>
      <c r="M259" s="13"/>
      <c r="N259" s="13">
        <v>8.4112149532710304E-2</v>
      </c>
      <c r="O259" s="13">
        <v>0.16393442622950799</v>
      </c>
      <c r="P259" s="13">
        <v>3.8461538461538498E-2</v>
      </c>
      <c r="Q259" s="13">
        <v>0.186440677966102</v>
      </c>
      <c r="R259" s="13"/>
      <c r="S259" s="13">
        <v>2.66666666666667E-2</v>
      </c>
      <c r="T259" s="13">
        <v>9.3023255813953501E-2</v>
      </c>
      <c r="U259" s="13">
        <v>0.125</v>
      </c>
      <c r="V259" s="13">
        <v>0.157894736842105</v>
      </c>
      <c r="W259" s="13">
        <v>0.18181818181818199</v>
      </c>
      <c r="X259" s="13">
        <v>6.25E-2</v>
      </c>
      <c r="Y259" s="13"/>
      <c r="Z259" s="13">
        <v>0.13186813186813201</v>
      </c>
      <c r="AA259" s="13">
        <v>9.85915492957746E-2</v>
      </c>
      <c r="AB259" s="13"/>
      <c r="AC259" s="13">
        <v>0.12621359223301001</v>
      </c>
      <c r="AD259" s="13">
        <v>0.105263157894737</v>
      </c>
    </row>
    <row r="260" spans="2:30" x14ac:dyDescent="0.3">
      <c r="B260" t="s">
        <v>56</v>
      </c>
      <c r="C260" s="13">
        <v>0.13438735177865599</v>
      </c>
      <c r="D260" s="13">
        <v>0.08</v>
      </c>
      <c r="E260" s="13">
        <v>0.1875</v>
      </c>
      <c r="F260" s="13"/>
      <c r="G260" s="13">
        <v>0</v>
      </c>
      <c r="H260" s="13">
        <v>0.12</v>
      </c>
      <c r="I260" s="13">
        <v>8.5714285714285701E-2</v>
      </c>
      <c r="J260" s="13">
        <v>0.128205128205128</v>
      </c>
      <c r="K260" s="13">
        <v>0.157894736842105</v>
      </c>
      <c r="L260" s="13">
        <v>0.15053763440860199</v>
      </c>
      <c r="M260" s="13"/>
      <c r="N260" s="13">
        <v>0.13084112149532701</v>
      </c>
      <c r="O260" s="13">
        <v>0.13114754098360701</v>
      </c>
      <c r="P260" s="13">
        <v>7.69230769230769E-2</v>
      </c>
      <c r="Q260" s="13">
        <v>0.169491525423729</v>
      </c>
      <c r="R260" s="13"/>
      <c r="S260" s="13">
        <v>9.3333333333333296E-2</v>
      </c>
      <c r="T260" s="13">
        <v>9.3023255813953501E-2</v>
      </c>
      <c r="U260" s="13">
        <v>0.125</v>
      </c>
      <c r="V260" s="13">
        <v>3.5087719298245598E-2</v>
      </c>
      <c r="W260" s="13">
        <v>0.22727272727272699</v>
      </c>
      <c r="X260" s="13">
        <v>0.6875</v>
      </c>
      <c r="Y260" s="13"/>
      <c r="Z260" s="13">
        <v>0.13736263736263701</v>
      </c>
      <c r="AA260" s="13">
        <v>0.12676056338028199</v>
      </c>
      <c r="AB260" s="13"/>
      <c r="AC260" s="13">
        <v>0.15533980582524301</v>
      </c>
      <c r="AD260" s="13">
        <v>9.7744360902255606E-2</v>
      </c>
    </row>
    <row r="261" spans="2:30" x14ac:dyDescent="0.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row>
    <row r="262" spans="2:30" x14ac:dyDescent="0.3">
      <c r="B262" s="6" t="s">
        <v>150</v>
      </c>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row>
    <row r="263" spans="2:30" x14ac:dyDescent="0.3">
      <c r="B263" s="23" t="s">
        <v>52</v>
      </c>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row>
    <row r="264" spans="2:30" x14ac:dyDescent="0.3">
      <c r="B264" t="s">
        <v>29</v>
      </c>
      <c r="C264" s="13">
        <v>0.221343873517787</v>
      </c>
      <c r="D264" s="13">
        <v>0.20799999999999999</v>
      </c>
      <c r="E264" s="13">
        <v>0.234375</v>
      </c>
      <c r="F264" s="13"/>
      <c r="G264" s="13">
        <v>0.5</v>
      </c>
      <c r="H264" s="13">
        <v>0.28000000000000003</v>
      </c>
      <c r="I264" s="13">
        <v>0.25714285714285701</v>
      </c>
      <c r="J264" s="13">
        <v>0.128205128205128</v>
      </c>
      <c r="K264" s="13">
        <v>0.157894736842105</v>
      </c>
      <c r="L264" s="13">
        <v>0.25806451612903197</v>
      </c>
      <c r="M264" s="13"/>
      <c r="N264" s="13">
        <v>0.28037383177570102</v>
      </c>
      <c r="O264" s="13">
        <v>0.16393442622950799</v>
      </c>
      <c r="P264" s="13">
        <v>0.230769230769231</v>
      </c>
      <c r="Q264" s="13">
        <v>0.169491525423729</v>
      </c>
      <c r="R264" s="13"/>
      <c r="S264" s="13">
        <v>0.65333333333333299</v>
      </c>
      <c r="T264" s="13">
        <v>6.9767441860465101E-2</v>
      </c>
      <c r="U264" s="13">
        <v>0</v>
      </c>
      <c r="V264" s="13">
        <v>3.5087719298245598E-2</v>
      </c>
      <c r="W264" s="13">
        <v>0</v>
      </c>
      <c r="X264" s="13">
        <v>0</v>
      </c>
      <c r="Y264" s="13"/>
      <c r="Z264" s="13">
        <v>0.21978021978022</v>
      </c>
      <c r="AA264" s="13">
        <v>0.22535211267605601</v>
      </c>
      <c r="AB264" s="13"/>
      <c r="AC264" s="13">
        <v>0.223300970873786</v>
      </c>
      <c r="AD264" s="13">
        <v>0.24060150375939801</v>
      </c>
    </row>
    <row r="265" spans="2:30" x14ac:dyDescent="0.3">
      <c r="B265" t="s">
        <v>30</v>
      </c>
      <c r="C265" s="13">
        <v>0.118577075098814</v>
      </c>
      <c r="D265" s="13">
        <v>0.12</v>
      </c>
      <c r="E265" s="13">
        <v>0.1171875</v>
      </c>
      <c r="F265" s="13"/>
      <c r="G265" s="13">
        <v>0</v>
      </c>
      <c r="H265" s="13">
        <v>0.08</v>
      </c>
      <c r="I265" s="13">
        <v>2.8571428571428598E-2</v>
      </c>
      <c r="J265" s="13">
        <v>0.15384615384615399</v>
      </c>
      <c r="K265" s="13">
        <v>0.19298245614035101</v>
      </c>
      <c r="L265" s="13">
        <v>0.10752688172043</v>
      </c>
      <c r="M265" s="13"/>
      <c r="N265" s="13">
        <v>0.13084112149532701</v>
      </c>
      <c r="O265" s="13">
        <v>0.114754098360656</v>
      </c>
      <c r="P265" s="13">
        <v>0.19230769230769201</v>
      </c>
      <c r="Q265" s="13">
        <v>6.7796610169491497E-2</v>
      </c>
      <c r="R265" s="13"/>
      <c r="S265" s="13">
        <v>1.3333333333333299E-2</v>
      </c>
      <c r="T265" s="13">
        <v>0.48837209302325602</v>
      </c>
      <c r="U265" s="13">
        <v>0</v>
      </c>
      <c r="V265" s="13">
        <v>0.12280701754386</v>
      </c>
      <c r="W265" s="13">
        <v>0</v>
      </c>
      <c r="X265" s="13">
        <v>6.25E-2</v>
      </c>
      <c r="Y265" s="13"/>
      <c r="Z265" s="13">
        <v>0.104395604395604</v>
      </c>
      <c r="AA265" s="13">
        <v>0.154929577464789</v>
      </c>
      <c r="AB265" s="13"/>
      <c r="AC265" s="13">
        <v>0.106796116504854</v>
      </c>
      <c r="AD265" s="13">
        <v>0.14285714285714299</v>
      </c>
    </row>
    <row r="266" spans="2:30" x14ac:dyDescent="0.3">
      <c r="B266" t="s">
        <v>31</v>
      </c>
      <c r="C266" s="13">
        <v>5.5335968379446598E-2</v>
      </c>
      <c r="D266" s="13">
        <v>0.08</v>
      </c>
      <c r="E266" s="13">
        <v>3.125E-2</v>
      </c>
      <c r="F266" s="13"/>
      <c r="G266" s="13">
        <v>0</v>
      </c>
      <c r="H266" s="13">
        <v>0.08</v>
      </c>
      <c r="I266" s="13">
        <v>5.7142857142857099E-2</v>
      </c>
      <c r="J266" s="13">
        <v>0</v>
      </c>
      <c r="K266" s="13">
        <v>8.7719298245614002E-2</v>
      </c>
      <c r="L266" s="13">
        <v>5.3763440860215103E-2</v>
      </c>
      <c r="M266" s="13"/>
      <c r="N266" s="13">
        <v>8.4112149532710304E-2</v>
      </c>
      <c r="O266" s="13">
        <v>1.63934426229508E-2</v>
      </c>
      <c r="P266" s="13">
        <v>7.69230769230769E-2</v>
      </c>
      <c r="Q266" s="13">
        <v>3.3898305084745797E-2</v>
      </c>
      <c r="R266" s="13"/>
      <c r="S266" s="13">
        <v>1.3333333333333299E-2</v>
      </c>
      <c r="T266" s="13">
        <v>4.6511627906976702E-2</v>
      </c>
      <c r="U266" s="13">
        <v>0.33333333333333298</v>
      </c>
      <c r="V266" s="13">
        <v>1.7543859649122799E-2</v>
      </c>
      <c r="W266" s="13">
        <v>0</v>
      </c>
      <c r="X266" s="13">
        <v>0.125</v>
      </c>
      <c r="Y266" s="13"/>
      <c r="Z266" s="13">
        <v>4.94505494505494E-2</v>
      </c>
      <c r="AA266" s="13">
        <v>7.0422535211267595E-2</v>
      </c>
      <c r="AB266" s="13"/>
      <c r="AC266" s="13">
        <v>7.7669902912621394E-2</v>
      </c>
      <c r="AD266" s="13">
        <v>4.5112781954887202E-2</v>
      </c>
    </row>
    <row r="267" spans="2:30" x14ac:dyDescent="0.3">
      <c r="B267" t="s">
        <v>33</v>
      </c>
      <c r="C267" s="13">
        <v>0.20948616600790501</v>
      </c>
      <c r="D267" s="13">
        <v>0.24</v>
      </c>
      <c r="E267" s="13">
        <v>0.1796875</v>
      </c>
      <c r="F267" s="13"/>
      <c r="G267" s="13">
        <v>0.25</v>
      </c>
      <c r="H267" s="13">
        <v>0.28000000000000003</v>
      </c>
      <c r="I267" s="13">
        <v>0.22857142857142901</v>
      </c>
      <c r="J267" s="13">
        <v>0.28205128205128199</v>
      </c>
      <c r="K267" s="13">
        <v>0.140350877192982</v>
      </c>
      <c r="L267" s="13">
        <v>0.19354838709677399</v>
      </c>
      <c r="M267" s="13"/>
      <c r="N267" s="13">
        <v>0.233644859813084</v>
      </c>
      <c r="O267" s="13">
        <v>0.22950819672131101</v>
      </c>
      <c r="P267" s="13">
        <v>7.69230769230769E-2</v>
      </c>
      <c r="Q267" s="13">
        <v>0.20338983050847501</v>
      </c>
      <c r="R267" s="13"/>
      <c r="S267" s="13">
        <v>0.16</v>
      </c>
      <c r="T267" s="13">
        <v>9.3023255813953501E-2</v>
      </c>
      <c r="U267" s="13">
        <v>0.45833333333333298</v>
      </c>
      <c r="V267" s="13">
        <v>1.7543859649122799E-2</v>
      </c>
      <c r="W267" s="13">
        <v>0.81818181818181801</v>
      </c>
      <c r="X267" s="13">
        <v>0.25</v>
      </c>
      <c r="Y267" s="13"/>
      <c r="Z267" s="13">
        <v>0.20329670329670299</v>
      </c>
      <c r="AA267" s="13">
        <v>0.22535211267605601</v>
      </c>
      <c r="AB267" s="13"/>
      <c r="AC267" s="13">
        <v>0.17475728155339801</v>
      </c>
      <c r="AD267" s="13">
        <v>0.21052631578947401</v>
      </c>
    </row>
    <row r="268" spans="2:30" x14ac:dyDescent="0.3">
      <c r="B268" t="s">
        <v>32</v>
      </c>
      <c r="C268" s="13">
        <v>0.110671936758893</v>
      </c>
      <c r="D268" s="13">
        <v>0.104</v>
      </c>
      <c r="E268" s="13">
        <v>0.1171875</v>
      </c>
      <c r="F268" s="13"/>
      <c r="G268" s="13">
        <v>0</v>
      </c>
      <c r="H268" s="13">
        <v>0.12</v>
      </c>
      <c r="I268" s="13">
        <v>0.14285714285714299</v>
      </c>
      <c r="J268" s="13">
        <v>0.15384615384615399</v>
      </c>
      <c r="K268" s="13">
        <v>0.105263157894737</v>
      </c>
      <c r="L268" s="13">
        <v>8.6021505376344107E-2</v>
      </c>
      <c r="M268" s="13"/>
      <c r="N268" s="13">
        <v>4.67289719626168E-2</v>
      </c>
      <c r="O268" s="13">
        <v>0.14754098360655701</v>
      </c>
      <c r="P268" s="13">
        <v>0.19230769230769201</v>
      </c>
      <c r="Q268" s="13">
        <v>0.152542372881356</v>
      </c>
      <c r="R268" s="13"/>
      <c r="S268" s="13">
        <v>1.3333333333333299E-2</v>
      </c>
      <c r="T268" s="13">
        <v>0</v>
      </c>
      <c r="U268" s="13">
        <v>4.1666666666666699E-2</v>
      </c>
      <c r="V268" s="13">
        <v>0.45614035087719301</v>
      </c>
      <c r="W268" s="13">
        <v>0</v>
      </c>
      <c r="X268" s="13">
        <v>0</v>
      </c>
      <c r="Y268" s="13"/>
      <c r="Z268" s="13">
        <v>0.13186813186813201</v>
      </c>
      <c r="AA268" s="13">
        <v>5.63380281690141E-2</v>
      </c>
      <c r="AB268" s="13"/>
      <c r="AC268" s="13">
        <v>0.106796116504854</v>
      </c>
      <c r="AD268" s="13">
        <v>0.105263157894737</v>
      </c>
    </row>
    <row r="269" spans="2:30" x14ac:dyDescent="0.3">
      <c r="B269" t="s">
        <v>146</v>
      </c>
      <c r="C269" s="13">
        <v>3.9525691699604697E-3</v>
      </c>
      <c r="D269" s="13">
        <v>8.0000000000000002E-3</v>
      </c>
      <c r="E269" s="13">
        <v>0</v>
      </c>
      <c r="F269" s="13"/>
      <c r="G269" s="13">
        <v>0</v>
      </c>
      <c r="H269" s="13">
        <v>0</v>
      </c>
      <c r="I269" s="13">
        <v>0</v>
      </c>
      <c r="J269" s="13">
        <v>0</v>
      </c>
      <c r="K269" s="13">
        <v>0</v>
      </c>
      <c r="L269" s="13">
        <v>1.0752688172042999E-2</v>
      </c>
      <c r="M269" s="13"/>
      <c r="N269" s="13">
        <v>0</v>
      </c>
      <c r="O269" s="13">
        <v>1.63934426229508E-2</v>
      </c>
      <c r="P269" s="13">
        <v>0</v>
      </c>
      <c r="Q269" s="13">
        <v>0</v>
      </c>
      <c r="R269" s="13"/>
      <c r="S269" s="13">
        <v>0</v>
      </c>
      <c r="T269" s="13">
        <v>0</v>
      </c>
      <c r="U269" s="13">
        <v>0</v>
      </c>
      <c r="V269" s="13">
        <v>0</v>
      </c>
      <c r="W269" s="13">
        <v>0</v>
      </c>
      <c r="X269" s="13">
        <v>0</v>
      </c>
      <c r="Y269" s="13"/>
      <c r="Z269" s="13">
        <v>5.4945054945054897E-3</v>
      </c>
      <c r="AA269" s="13">
        <v>0</v>
      </c>
      <c r="AB269" s="13"/>
      <c r="AC269" s="13">
        <v>0</v>
      </c>
      <c r="AD269" s="13">
        <v>7.5187969924812E-3</v>
      </c>
    </row>
    <row r="270" spans="2:30" x14ac:dyDescent="0.3">
      <c r="B270" t="s">
        <v>147</v>
      </c>
      <c r="C270" s="13">
        <v>0.13438735177865599</v>
      </c>
      <c r="D270" s="13">
        <v>0.128</v>
      </c>
      <c r="E270" s="13">
        <v>0.140625</v>
      </c>
      <c r="F270" s="13"/>
      <c r="G270" s="13">
        <v>0</v>
      </c>
      <c r="H270" s="13">
        <v>0.08</v>
      </c>
      <c r="I270" s="13">
        <v>0.14285714285714299</v>
      </c>
      <c r="J270" s="13">
        <v>0.15384615384615399</v>
      </c>
      <c r="K270" s="13">
        <v>0.140350877192982</v>
      </c>
      <c r="L270" s="13">
        <v>0.13978494623655899</v>
      </c>
      <c r="M270" s="13"/>
      <c r="N270" s="13">
        <v>0.11214953271028</v>
      </c>
      <c r="O270" s="13">
        <v>0.14754098360655701</v>
      </c>
      <c r="P270" s="13">
        <v>0.15384615384615399</v>
      </c>
      <c r="Q270" s="13">
        <v>0.152542372881356</v>
      </c>
      <c r="R270" s="13"/>
      <c r="S270" s="13">
        <v>0.04</v>
      </c>
      <c r="T270" s="13">
        <v>0.186046511627907</v>
      </c>
      <c r="U270" s="13">
        <v>8.3333333333333301E-2</v>
      </c>
      <c r="V270" s="13">
        <v>0.21052631578947401</v>
      </c>
      <c r="W270" s="13">
        <v>4.5454545454545497E-2</v>
      </c>
      <c r="X270" s="13">
        <v>0</v>
      </c>
      <c r="Y270" s="13"/>
      <c r="Z270" s="13">
        <v>0.13186813186813201</v>
      </c>
      <c r="AA270" s="13">
        <v>0.140845070422535</v>
      </c>
      <c r="AB270" s="13"/>
      <c r="AC270" s="13">
        <v>0.15533980582524301</v>
      </c>
      <c r="AD270" s="13">
        <v>0.13533834586466201</v>
      </c>
    </row>
    <row r="271" spans="2:30" x14ac:dyDescent="0.3">
      <c r="B271" t="s">
        <v>56</v>
      </c>
      <c r="C271" s="13">
        <v>0.14624505928853801</v>
      </c>
      <c r="D271" s="13">
        <v>0.112</v>
      </c>
      <c r="E271" s="13">
        <v>0.1796875</v>
      </c>
      <c r="F271" s="13"/>
      <c r="G271" s="13">
        <v>0.25</v>
      </c>
      <c r="H271" s="13">
        <v>0.08</v>
      </c>
      <c r="I271" s="13">
        <v>0.14285714285714299</v>
      </c>
      <c r="J271" s="13">
        <v>0.128205128205128</v>
      </c>
      <c r="K271" s="13">
        <v>0.175438596491228</v>
      </c>
      <c r="L271" s="13">
        <v>0.15053763440860199</v>
      </c>
      <c r="M271" s="13"/>
      <c r="N271" s="13">
        <v>0.11214953271028</v>
      </c>
      <c r="O271" s="13">
        <v>0.16393442622950799</v>
      </c>
      <c r="P271" s="13">
        <v>7.69230769230769E-2</v>
      </c>
      <c r="Q271" s="13">
        <v>0.22033898305084701</v>
      </c>
      <c r="R271" s="13"/>
      <c r="S271" s="13">
        <v>0.10666666666666701</v>
      </c>
      <c r="T271" s="13">
        <v>0.116279069767442</v>
      </c>
      <c r="U271" s="13">
        <v>8.3333333333333301E-2</v>
      </c>
      <c r="V271" s="13">
        <v>0.140350877192982</v>
      </c>
      <c r="W271" s="13">
        <v>0.13636363636363599</v>
      </c>
      <c r="X271" s="13">
        <v>0.5625</v>
      </c>
      <c r="Y271" s="13"/>
      <c r="Z271" s="13">
        <v>0.15384615384615399</v>
      </c>
      <c r="AA271" s="13">
        <v>0.12676056338028199</v>
      </c>
      <c r="AB271" s="13"/>
      <c r="AC271" s="13">
        <v>0.15533980582524301</v>
      </c>
      <c r="AD271" s="13">
        <v>0.112781954887218</v>
      </c>
    </row>
    <row r="272" spans="2:30" x14ac:dyDescent="0.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row>
    <row r="273" spans="2:30" x14ac:dyDescent="0.3">
      <c r="B273" s="6" t="s">
        <v>151</v>
      </c>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row>
    <row r="274" spans="2:30" x14ac:dyDescent="0.3">
      <c r="B274" s="23" t="s">
        <v>52</v>
      </c>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row>
    <row r="275" spans="2:30" x14ac:dyDescent="0.3">
      <c r="B275" t="s">
        <v>29</v>
      </c>
      <c r="C275" s="13">
        <v>0.24110671936758901</v>
      </c>
      <c r="D275" s="13">
        <v>0.27200000000000002</v>
      </c>
      <c r="E275" s="13">
        <v>0.2109375</v>
      </c>
      <c r="F275" s="13"/>
      <c r="G275" s="13">
        <v>0.5</v>
      </c>
      <c r="H275" s="13">
        <v>0.32</v>
      </c>
      <c r="I275" s="13">
        <v>0.25714285714285701</v>
      </c>
      <c r="J275" s="13">
        <v>0.15384615384615399</v>
      </c>
      <c r="K275" s="13">
        <v>0.19298245614035101</v>
      </c>
      <c r="L275" s="13">
        <v>0.26881720430107497</v>
      </c>
      <c r="M275" s="13"/>
      <c r="N275" s="13">
        <v>0.30841121495327101</v>
      </c>
      <c r="O275" s="13">
        <v>0.18032786885245899</v>
      </c>
      <c r="P275" s="13">
        <v>0.269230769230769</v>
      </c>
      <c r="Q275" s="13">
        <v>0.169491525423729</v>
      </c>
      <c r="R275" s="13"/>
      <c r="S275" s="13">
        <v>0.72</v>
      </c>
      <c r="T275" s="13">
        <v>2.32558139534884E-2</v>
      </c>
      <c r="U275" s="13">
        <v>0</v>
      </c>
      <c r="V275" s="13">
        <v>3.5087719298245598E-2</v>
      </c>
      <c r="W275" s="13">
        <v>0</v>
      </c>
      <c r="X275" s="13">
        <v>0.125</v>
      </c>
      <c r="Y275" s="13"/>
      <c r="Z275" s="13">
        <v>0.23626373626373601</v>
      </c>
      <c r="AA275" s="13">
        <v>0.25352112676056299</v>
      </c>
      <c r="AB275" s="13"/>
      <c r="AC275" s="13">
        <v>0.25242718446601897</v>
      </c>
      <c r="AD275" s="13">
        <v>0.255639097744361</v>
      </c>
    </row>
    <row r="276" spans="2:30" x14ac:dyDescent="0.3">
      <c r="B276" t="s">
        <v>30</v>
      </c>
      <c r="C276" s="13">
        <v>0.110671936758893</v>
      </c>
      <c r="D276" s="13">
        <v>0.104</v>
      </c>
      <c r="E276" s="13">
        <v>0.1171875</v>
      </c>
      <c r="F276" s="13"/>
      <c r="G276" s="13">
        <v>0</v>
      </c>
      <c r="H276" s="13">
        <v>0.12</v>
      </c>
      <c r="I276" s="13">
        <v>5.7142857142857099E-2</v>
      </c>
      <c r="J276" s="13">
        <v>0.128205128205128</v>
      </c>
      <c r="K276" s="13">
        <v>0.157894736842105</v>
      </c>
      <c r="L276" s="13">
        <v>9.6774193548387094E-2</v>
      </c>
      <c r="M276" s="13"/>
      <c r="N276" s="13">
        <v>0.13084112149532701</v>
      </c>
      <c r="O276" s="13">
        <v>4.91803278688525E-2</v>
      </c>
      <c r="P276" s="13">
        <v>0.19230769230769201</v>
      </c>
      <c r="Q276" s="13">
        <v>0.101694915254237</v>
      </c>
      <c r="R276" s="13"/>
      <c r="S276" s="13">
        <v>0</v>
      </c>
      <c r="T276" s="13">
        <v>0.53488372093023295</v>
      </c>
      <c r="U276" s="13">
        <v>4.1666666666666699E-2</v>
      </c>
      <c r="V276" s="13">
        <v>7.0175438596491196E-2</v>
      </c>
      <c r="W276" s="13">
        <v>0</v>
      </c>
      <c r="X276" s="13">
        <v>0</v>
      </c>
      <c r="Y276" s="13"/>
      <c r="Z276" s="13">
        <v>0.104395604395604</v>
      </c>
      <c r="AA276" s="13">
        <v>0.12676056338028199</v>
      </c>
      <c r="AB276" s="13"/>
      <c r="AC276" s="13">
        <v>8.7378640776699004E-2</v>
      </c>
      <c r="AD276" s="13">
        <v>0.13533834586466201</v>
      </c>
    </row>
    <row r="277" spans="2:30" x14ac:dyDescent="0.3">
      <c r="B277" t="s">
        <v>31</v>
      </c>
      <c r="C277" s="13">
        <v>6.7193675889328106E-2</v>
      </c>
      <c r="D277" s="13">
        <v>0.08</v>
      </c>
      <c r="E277" s="13">
        <v>5.46875E-2</v>
      </c>
      <c r="F277" s="13"/>
      <c r="G277" s="13">
        <v>0</v>
      </c>
      <c r="H277" s="13">
        <v>0.12</v>
      </c>
      <c r="I277" s="13">
        <v>2.8571428571428598E-2</v>
      </c>
      <c r="J277" s="13">
        <v>2.5641025641025599E-2</v>
      </c>
      <c r="K277" s="13">
        <v>0.12280701754386</v>
      </c>
      <c r="L277" s="13">
        <v>5.3763440860215103E-2</v>
      </c>
      <c r="M277" s="13"/>
      <c r="N277" s="13">
        <v>8.4112149532710304E-2</v>
      </c>
      <c r="O277" s="13">
        <v>4.91803278688525E-2</v>
      </c>
      <c r="P277" s="13">
        <v>0.115384615384615</v>
      </c>
      <c r="Q277" s="13">
        <v>3.3898305084745797E-2</v>
      </c>
      <c r="R277" s="13"/>
      <c r="S277" s="13">
        <v>0</v>
      </c>
      <c r="T277" s="13">
        <v>6.9767441860465101E-2</v>
      </c>
      <c r="U277" s="13">
        <v>0.45833333333333298</v>
      </c>
      <c r="V277" s="13">
        <v>1.7543859649122799E-2</v>
      </c>
      <c r="W277" s="13">
        <v>0</v>
      </c>
      <c r="X277" s="13">
        <v>6.25E-2</v>
      </c>
      <c r="Y277" s="13"/>
      <c r="Z277" s="13">
        <v>6.5934065934065894E-2</v>
      </c>
      <c r="AA277" s="13">
        <v>7.0422535211267595E-2</v>
      </c>
      <c r="AB277" s="13"/>
      <c r="AC277" s="13">
        <v>9.7087378640776698E-2</v>
      </c>
      <c r="AD277" s="13">
        <v>5.2631578947368397E-2</v>
      </c>
    </row>
    <row r="278" spans="2:30" x14ac:dyDescent="0.3">
      <c r="B278" t="s">
        <v>33</v>
      </c>
      <c r="C278" s="13">
        <v>0.189723320158103</v>
      </c>
      <c r="D278" s="13">
        <v>0.20799999999999999</v>
      </c>
      <c r="E278" s="13">
        <v>0.171875</v>
      </c>
      <c r="F278" s="13"/>
      <c r="G278" s="13">
        <v>0.5</v>
      </c>
      <c r="H278" s="13">
        <v>0.2</v>
      </c>
      <c r="I278" s="13">
        <v>0.2</v>
      </c>
      <c r="J278" s="13">
        <v>0.256410256410256</v>
      </c>
      <c r="K278" s="13">
        <v>8.7719298245614002E-2</v>
      </c>
      <c r="L278" s="13">
        <v>0.204301075268817</v>
      </c>
      <c r="M278" s="13"/>
      <c r="N278" s="13">
        <v>0.21495327102803699</v>
      </c>
      <c r="O278" s="13">
        <v>0.16393442622950799</v>
      </c>
      <c r="P278" s="13">
        <v>7.69230769230769E-2</v>
      </c>
      <c r="Q278" s="13">
        <v>0.22033898305084701</v>
      </c>
      <c r="R278" s="13"/>
      <c r="S278" s="13">
        <v>0.133333333333333</v>
      </c>
      <c r="T278" s="13">
        <v>4.6511627906976702E-2</v>
      </c>
      <c r="U278" s="13">
        <v>0.25</v>
      </c>
      <c r="V278" s="13">
        <v>3.5087719298245598E-2</v>
      </c>
      <c r="W278" s="13">
        <v>0.90909090909090895</v>
      </c>
      <c r="X278" s="13">
        <v>0.3125</v>
      </c>
      <c r="Y278" s="13"/>
      <c r="Z278" s="13">
        <v>0.175824175824176</v>
      </c>
      <c r="AA278" s="13">
        <v>0.22535211267605601</v>
      </c>
      <c r="AB278" s="13"/>
      <c r="AC278" s="13">
        <v>0.15533980582524301</v>
      </c>
      <c r="AD278" s="13">
        <v>0.18796992481203001</v>
      </c>
    </row>
    <row r="279" spans="2:30" x14ac:dyDescent="0.3">
      <c r="B279" t="s">
        <v>32</v>
      </c>
      <c r="C279" s="13">
        <v>9.4861660079051405E-2</v>
      </c>
      <c r="D279" s="13">
        <v>8.7999999999999995E-2</v>
      </c>
      <c r="E279" s="13">
        <v>0.1015625</v>
      </c>
      <c r="F279" s="13"/>
      <c r="G279" s="13">
        <v>0</v>
      </c>
      <c r="H279" s="13">
        <v>0.04</v>
      </c>
      <c r="I279" s="13">
        <v>0.17142857142857101</v>
      </c>
      <c r="J279" s="13">
        <v>0.15384615384615399</v>
      </c>
      <c r="K279" s="13">
        <v>8.7719298245614002E-2</v>
      </c>
      <c r="L279" s="13">
        <v>6.4516129032258104E-2</v>
      </c>
      <c r="M279" s="13"/>
      <c r="N279" s="13">
        <v>2.80373831775701E-2</v>
      </c>
      <c r="O279" s="13">
        <v>0.13114754098360701</v>
      </c>
      <c r="P279" s="13">
        <v>0.19230769230769201</v>
      </c>
      <c r="Q279" s="13">
        <v>0.13559322033898299</v>
      </c>
      <c r="R279" s="13"/>
      <c r="S279" s="13">
        <v>2.66666666666667E-2</v>
      </c>
      <c r="T279" s="13">
        <v>0</v>
      </c>
      <c r="U279" s="13">
        <v>0</v>
      </c>
      <c r="V279" s="13">
        <v>0.38596491228070201</v>
      </c>
      <c r="W279" s="13">
        <v>0</v>
      </c>
      <c r="X279" s="13">
        <v>0</v>
      </c>
      <c r="Y279" s="13"/>
      <c r="Z279" s="13">
        <v>9.8901098901098897E-2</v>
      </c>
      <c r="AA279" s="13">
        <v>8.4507042253521097E-2</v>
      </c>
      <c r="AB279" s="13"/>
      <c r="AC279" s="13">
        <v>6.7961165048543701E-2</v>
      </c>
      <c r="AD279" s="13">
        <v>0.112781954887218</v>
      </c>
    </row>
    <row r="280" spans="2:30" x14ac:dyDescent="0.3">
      <c r="B280" t="s">
        <v>146</v>
      </c>
      <c r="C280" s="13">
        <v>7.9051383399209498E-3</v>
      </c>
      <c r="D280" s="13">
        <v>1.6E-2</v>
      </c>
      <c r="E280" s="13">
        <v>0</v>
      </c>
      <c r="F280" s="13"/>
      <c r="G280" s="13">
        <v>0</v>
      </c>
      <c r="H280" s="13">
        <v>0</v>
      </c>
      <c r="I280" s="13">
        <v>0</v>
      </c>
      <c r="J280" s="13">
        <v>0</v>
      </c>
      <c r="K280" s="13">
        <v>1.7543859649122799E-2</v>
      </c>
      <c r="L280" s="13">
        <v>1.0752688172042999E-2</v>
      </c>
      <c r="M280" s="13"/>
      <c r="N280" s="13">
        <v>0</v>
      </c>
      <c r="O280" s="13">
        <v>1.63934426229508E-2</v>
      </c>
      <c r="P280" s="13">
        <v>0</v>
      </c>
      <c r="Q280" s="13">
        <v>1.6949152542372899E-2</v>
      </c>
      <c r="R280" s="13"/>
      <c r="S280" s="13">
        <v>0</v>
      </c>
      <c r="T280" s="13">
        <v>0</v>
      </c>
      <c r="U280" s="13">
        <v>0</v>
      </c>
      <c r="V280" s="13">
        <v>1.7543859649122799E-2</v>
      </c>
      <c r="W280" s="13">
        <v>0</v>
      </c>
      <c r="X280" s="13">
        <v>0</v>
      </c>
      <c r="Y280" s="13"/>
      <c r="Z280" s="13">
        <v>1.0989010989011E-2</v>
      </c>
      <c r="AA280" s="13">
        <v>0</v>
      </c>
      <c r="AB280" s="13"/>
      <c r="AC280" s="13">
        <v>0</v>
      </c>
      <c r="AD280" s="13">
        <v>1.50375939849624E-2</v>
      </c>
    </row>
    <row r="281" spans="2:30" x14ac:dyDescent="0.3">
      <c r="B281" t="s">
        <v>147</v>
      </c>
      <c r="C281" s="13">
        <v>0.142292490118577</v>
      </c>
      <c r="D281" s="13">
        <v>0.13600000000000001</v>
      </c>
      <c r="E281" s="13">
        <v>0.1484375</v>
      </c>
      <c r="F281" s="13"/>
      <c r="G281" s="13">
        <v>0</v>
      </c>
      <c r="H281" s="13">
        <v>0.08</v>
      </c>
      <c r="I281" s="13">
        <v>0.17142857142857101</v>
      </c>
      <c r="J281" s="13">
        <v>0.15384615384615399</v>
      </c>
      <c r="K281" s="13">
        <v>0.157894736842105</v>
      </c>
      <c r="L281" s="13">
        <v>0.13978494623655899</v>
      </c>
      <c r="M281" s="13"/>
      <c r="N281" s="13">
        <v>0.13084112149532701</v>
      </c>
      <c r="O281" s="13">
        <v>0.18032786885245899</v>
      </c>
      <c r="P281" s="13">
        <v>0.115384615384615</v>
      </c>
      <c r="Q281" s="13">
        <v>0.13559322033898299</v>
      </c>
      <c r="R281" s="13"/>
      <c r="S281" s="13">
        <v>0.04</v>
      </c>
      <c r="T281" s="13">
        <v>0.209302325581395</v>
      </c>
      <c r="U281" s="13">
        <v>8.3333333333333301E-2</v>
      </c>
      <c r="V281" s="13">
        <v>0.24561403508771901</v>
      </c>
      <c r="W281" s="13">
        <v>0</v>
      </c>
      <c r="X281" s="13">
        <v>0</v>
      </c>
      <c r="Y281" s="13"/>
      <c r="Z281" s="13">
        <v>0.14835164835164799</v>
      </c>
      <c r="AA281" s="13">
        <v>0.12676056338028199</v>
      </c>
      <c r="AB281" s="13"/>
      <c r="AC281" s="13">
        <v>0.18446601941747601</v>
      </c>
      <c r="AD281" s="13">
        <v>0.12781954887218</v>
      </c>
    </row>
    <row r="282" spans="2:30" x14ac:dyDescent="0.3">
      <c r="B282" t="s">
        <v>56</v>
      </c>
      <c r="C282" s="13">
        <v>0.14624505928853801</v>
      </c>
      <c r="D282" s="13">
        <v>9.6000000000000002E-2</v>
      </c>
      <c r="E282" s="13">
        <v>0.1953125</v>
      </c>
      <c r="F282" s="13"/>
      <c r="G282" s="13">
        <v>0</v>
      </c>
      <c r="H282" s="13">
        <v>0.12</v>
      </c>
      <c r="I282" s="13">
        <v>0.114285714285714</v>
      </c>
      <c r="J282" s="13">
        <v>0.128205128205128</v>
      </c>
      <c r="K282" s="13">
        <v>0.175438596491228</v>
      </c>
      <c r="L282" s="13">
        <v>0.16129032258064499</v>
      </c>
      <c r="M282" s="13"/>
      <c r="N282" s="13">
        <v>0.10280373831775701</v>
      </c>
      <c r="O282" s="13">
        <v>0.22950819672131101</v>
      </c>
      <c r="P282" s="13">
        <v>3.8461538461538498E-2</v>
      </c>
      <c r="Q282" s="13">
        <v>0.186440677966102</v>
      </c>
      <c r="R282" s="13"/>
      <c r="S282" s="13">
        <v>0.08</v>
      </c>
      <c r="T282" s="13">
        <v>0.116279069767442</v>
      </c>
      <c r="U282" s="13">
        <v>0.16666666666666699</v>
      </c>
      <c r="V282" s="13">
        <v>0.19298245614035101</v>
      </c>
      <c r="W282" s="13">
        <v>9.0909090909090898E-2</v>
      </c>
      <c r="X282" s="13">
        <v>0.5</v>
      </c>
      <c r="Y282" s="13"/>
      <c r="Z282" s="13">
        <v>0.159340659340659</v>
      </c>
      <c r="AA282" s="13">
        <v>0.11267605633802801</v>
      </c>
      <c r="AB282" s="13"/>
      <c r="AC282" s="13">
        <v>0.15533980582524301</v>
      </c>
      <c r="AD282" s="13">
        <v>0.112781954887218</v>
      </c>
    </row>
    <row r="283" spans="2:30" x14ac:dyDescent="0.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row>
    <row r="284" spans="2:30" x14ac:dyDescent="0.3">
      <c r="B284" s="6" t="s">
        <v>152</v>
      </c>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row>
    <row r="285" spans="2:30" x14ac:dyDescent="0.3">
      <c r="B285" s="23" t="s">
        <v>52</v>
      </c>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row>
    <row r="286" spans="2:30" x14ac:dyDescent="0.3">
      <c r="B286" t="s">
        <v>29</v>
      </c>
      <c r="C286" s="13">
        <v>0.36758893280632399</v>
      </c>
      <c r="D286" s="13">
        <v>0.432</v>
      </c>
      <c r="E286" s="13">
        <v>0.3046875</v>
      </c>
      <c r="F286" s="13"/>
      <c r="G286" s="13">
        <v>0.5</v>
      </c>
      <c r="H286" s="13">
        <v>0.32</v>
      </c>
      <c r="I286" s="13">
        <v>0.4</v>
      </c>
      <c r="J286" s="13">
        <v>0.38461538461538503</v>
      </c>
      <c r="K286" s="13">
        <v>0.31578947368421101</v>
      </c>
      <c r="L286" s="13">
        <v>0.38709677419354799</v>
      </c>
      <c r="M286" s="13"/>
      <c r="N286" s="13">
        <v>0.467289719626168</v>
      </c>
      <c r="O286" s="13">
        <v>0.26229508196721302</v>
      </c>
      <c r="P286" s="13">
        <v>0.34615384615384598</v>
      </c>
      <c r="Q286" s="13">
        <v>0.305084745762712</v>
      </c>
      <c r="R286" s="13"/>
      <c r="S286" s="13">
        <v>0.90666666666666695</v>
      </c>
      <c r="T286" s="13">
        <v>0.13953488372093001</v>
      </c>
      <c r="U286" s="13">
        <v>8.3333333333333301E-2</v>
      </c>
      <c r="V286" s="13">
        <v>7.0175438596491196E-2</v>
      </c>
      <c r="W286" s="13">
        <v>0.31818181818181801</v>
      </c>
      <c r="X286" s="13">
        <v>0.25</v>
      </c>
      <c r="Y286" s="13"/>
      <c r="Z286" s="13">
        <v>0.33516483516483497</v>
      </c>
      <c r="AA286" s="13">
        <v>0.45070422535211302</v>
      </c>
      <c r="AB286" s="13"/>
      <c r="AC286" s="13">
        <v>0.35922330097087402</v>
      </c>
      <c r="AD286" s="13">
        <v>0.39849624060150401</v>
      </c>
    </row>
    <row r="287" spans="2:30" x14ac:dyDescent="0.3">
      <c r="B287" t="s">
        <v>30</v>
      </c>
      <c r="C287" s="13">
        <v>9.0909090909090898E-2</v>
      </c>
      <c r="D287" s="13">
        <v>0.08</v>
      </c>
      <c r="E287" s="13">
        <v>0.1015625</v>
      </c>
      <c r="F287" s="13"/>
      <c r="G287" s="13">
        <v>0</v>
      </c>
      <c r="H287" s="13">
        <v>0.08</v>
      </c>
      <c r="I287" s="13">
        <v>0.114285714285714</v>
      </c>
      <c r="J287" s="13">
        <v>0.102564102564103</v>
      </c>
      <c r="K287" s="13">
        <v>0.140350877192982</v>
      </c>
      <c r="L287" s="13">
        <v>5.3763440860215103E-2</v>
      </c>
      <c r="M287" s="13"/>
      <c r="N287" s="13">
        <v>0.11214953271028</v>
      </c>
      <c r="O287" s="13">
        <v>6.5573770491803296E-2</v>
      </c>
      <c r="P287" s="13">
        <v>0.19230769230769201</v>
      </c>
      <c r="Q287" s="13">
        <v>3.3898305084745797E-2</v>
      </c>
      <c r="R287" s="13"/>
      <c r="S287" s="13">
        <v>1.3333333333333299E-2</v>
      </c>
      <c r="T287" s="13">
        <v>0.418604651162791</v>
      </c>
      <c r="U287" s="13">
        <v>4.1666666666666699E-2</v>
      </c>
      <c r="V287" s="13">
        <v>3.5087719298245598E-2</v>
      </c>
      <c r="W287" s="13">
        <v>0</v>
      </c>
      <c r="X287" s="13">
        <v>0</v>
      </c>
      <c r="Y287" s="13"/>
      <c r="Z287" s="13">
        <v>7.69230769230769E-2</v>
      </c>
      <c r="AA287" s="13">
        <v>0.12676056338028199</v>
      </c>
      <c r="AB287" s="13"/>
      <c r="AC287" s="13">
        <v>8.7378640776699004E-2</v>
      </c>
      <c r="AD287" s="13">
        <v>0.105263157894737</v>
      </c>
    </row>
    <row r="288" spans="2:30" x14ac:dyDescent="0.3">
      <c r="B288" t="s">
        <v>31</v>
      </c>
      <c r="C288" s="13">
        <v>6.7193675889328106E-2</v>
      </c>
      <c r="D288" s="13">
        <v>0.08</v>
      </c>
      <c r="E288" s="13">
        <v>5.46875E-2</v>
      </c>
      <c r="F288" s="13"/>
      <c r="G288" s="13">
        <v>0</v>
      </c>
      <c r="H288" s="13">
        <v>0.08</v>
      </c>
      <c r="I288" s="13">
        <v>2.8571428571428598E-2</v>
      </c>
      <c r="J288" s="13">
        <v>5.1282051282051301E-2</v>
      </c>
      <c r="K288" s="13">
        <v>0.105263157894737</v>
      </c>
      <c r="L288" s="13">
        <v>6.4516129032258104E-2</v>
      </c>
      <c r="M288" s="13"/>
      <c r="N288" s="13">
        <v>7.4766355140186896E-2</v>
      </c>
      <c r="O288" s="13">
        <v>3.2786885245901599E-2</v>
      </c>
      <c r="P288" s="13">
        <v>0.15384615384615399</v>
      </c>
      <c r="Q288" s="13">
        <v>5.0847457627118599E-2</v>
      </c>
      <c r="R288" s="13"/>
      <c r="S288" s="13">
        <v>0</v>
      </c>
      <c r="T288" s="13">
        <v>2.32558139534884E-2</v>
      </c>
      <c r="U288" s="13">
        <v>0.5</v>
      </c>
      <c r="V288" s="13">
        <v>3.5087719298245598E-2</v>
      </c>
      <c r="W288" s="13">
        <v>4.5454545454545497E-2</v>
      </c>
      <c r="X288" s="13">
        <v>6.25E-2</v>
      </c>
      <c r="Y288" s="13"/>
      <c r="Z288" s="13">
        <v>6.0439560439560398E-2</v>
      </c>
      <c r="AA288" s="13">
        <v>8.4507042253521097E-2</v>
      </c>
      <c r="AB288" s="13"/>
      <c r="AC288" s="13">
        <v>8.7378640776699004E-2</v>
      </c>
      <c r="AD288" s="13">
        <v>6.01503759398496E-2</v>
      </c>
    </row>
    <row r="289" spans="2:30" x14ac:dyDescent="0.3">
      <c r="B289" t="s">
        <v>33</v>
      </c>
      <c r="C289" s="13">
        <v>4.3478260869565202E-2</v>
      </c>
      <c r="D289" s="13">
        <v>4.8000000000000001E-2</v>
      </c>
      <c r="E289" s="13">
        <v>3.90625E-2</v>
      </c>
      <c r="F289" s="13"/>
      <c r="G289" s="13">
        <v>0.25</v>
      </c>
      <c r="H289" s="13">
        <v>0.04</v>
      </c>
      <c r="I289" s="13">
        <v>8.5714285714285701E-2</v>
      </c>
      <c r="J289" s="13">
        <v>5.1282051282051301E-2</v>
      </c>
      <c r="K289" s="13">
        <v>1.7543859649122799E-2</v>
      </c>
      <c r="L289" s="13">
        <v>3.2258064516128997E-2</v>
      </c>
      <c r="M289" s="13"/>
      <c r="N289" s="13">
        <v>5.60747663551402E-2</v>
      </c>
      <c r="O289" s="13">
        <v>4.91803278688525E-2</v>
      </c>
      <c r="P289" s="13">
        <v>0</v>
      </c>
      <c r="Q289" s="13">
        <v>3.3898305084745797E-2</v>
      </c>
      <c r="R289" s="13"/>
      <c r="S289" s="13">
        <v>1.3333333333333299E-2</v>
      </c>
      <c r="T289" s="13">
        <v>2.32558139534884E-2</v>
      </c>
      <c r="U289" s="13">
        <v>0</v>
      </c>
      <c r="V289" s="13">
        <v>0</v>
      </c>
      <c r="W289" s="13">
        <v>0.36363636363636398</v>
      </c>
      <c r="X289" s="13">
        <v>0</v>
      </c>
      <c r="Y289" s="13"/>
      <c r="Z289" s="13">
        <v>4.94505494505494E-2</v>
      </c>
      <c r="AA289" s="13">
        <v>2.8169014084507001E-2</v>
      </c>
      <c r="AB289" s="13"/>
      <c r="AC289" s="13">
        <v>1.94174757281553E-2</v>
      </c>
      <c r="AD289" s="13">
        <v>6.7669172932330796E-2</v>
      </c>
    </row>
    <row r="290" spans="2:30" x14ac:dyDescent="0.3">
      <c r="B290" t="s">
        <v>32</v>
      </c>
      <c r="C290" s="13">
        <v>0.142292490118577</v>
      </c>
      <c r="D290" s="13">
        <v>0.13600000000000001</v>
      </c>
      <c r="E290" s="13">
        <v>0.1484375</v>
      </c>
      <c r="F290" s="13"/>
      <c r="G290" s="13">
        <v>0</v>
      </c>
      <c r="H290" s="13">
        <v>0.12</v>
      </c>
      <c r="I290" s="13">
        <v>0.17142857142857101</v>
      </c>
      <c r="J290" s="13">
        <v>0.128205128205128</v>
      </c>
      <c r="K290" s="13">
        <v>0.175438596491228</v>
      </c>
      <c r="L290" s="13">
        <v>0.12903225806451599</v>
      </c>
      <c r="M290" s="13"/>
      <c r="N290" s="13">
        <v>6.5420560747663503E-2</v>
      </c>
      <c r="O290" s="13">
        <v>0.19672131147541</v>
      </c>
      <c r="P290" s="13">
        <v>0.269230769230769</v>
      </c>
      <c r="Q290" s="13">
        <v>0.169491525423729</v>
      </c>
      <c r="R290" s="13"/>
      <c r="S290" s="13">
        <v>1.3333333333333299E-2</v>
      </c>
      <c r="T290" s="13">
        <v>2.32558139534884E-2</v>
      </c>
      <c r="U290" s="13">
        <v>4.1666666666666699E-2</v>
      </c>
      <c r="V290" s="13">
        <v>0.56140350877193002</v>
      </c>
      <c r="W290" s="13">
        <v>0</v>
      </c>
      <c r="X290" s="13">
        <v>6.25E-2</v>
      </c>
      <c r="Y290" s="13"/>
      <c r="Z290" s="13">
        <v>0.159340659340659</v>
      </c>
      <c r="AA290" s="13">
        <v>9.85915492957746E-2</v>
      </c>
      <c r="AB290" s="13"/>
      <c r="AC290" s="13">
        <v>0.14563106796116501</v>
      </c>
      <c r="AD290" s="13">
        <v>0.13533834586466201</v>
      </c>
    </row>
    <row r="291" spans="2:30" x14ac:dyDescent="0.3">
      <c r="B291" t="s">
        <v>146</v>
      </c>
      <c r="C291" s="13">
        <v>3.9525691699604697E-3</v>
      </c>
      <c r="D291" s="13">
        <v>8.0000000000000002E-3</v>
      </c>
      <c r="E291" s="13">
        <v>0</v>
      </c>
      <c r="F291" s="13"/>
      <c r="G291" s="13">
        <v>0</v>
      </c>
      <c r="H291" s="13">
        <v>0</v>
      </c>
      <c r="I291" s="13">
        <v>0</v>
      </c>
      <c r="J291" s="13">
        <v>0</v>
      </c>
      <c r="K291" s="13">
        <v>0</v>
      </c>
      <c r="L291" s="13">
        <v>1.0752688172042999E-2</v>
      </c>
      <c r="M291" s="13"/>
      <c r="N291" s="13">
        <v>0</v>
      </c>
      <c r="O291" s="13">
        <v>1.63934426229508E-2</v>
      </c>
      <c r="P291" s="13">
        <v>0</v>
      </c>
      <c r="Q291" s="13">
        <v>0</v>
      </c>
      <c r="R291" s="13"/>
      <c r="S291" s="13">
        <v>0</v>
      </c>
      <c r="T291" s="13">
        <v>0</v>
      </c>
      <c r="U291" s="13">
        <v>0</v>
      </c>
      <c r="V291" s="13">
        <v>0</v>
      </c>
      <c r="W291" s="13">
        <v>0</v>
      </c>
      <c r="X291" s="13">
        <v>0</v>
      </c>
      <c r="Y291" s="13"/>
      <c r="Z291" s="13">
        <v>5.4945054945054897E-3</v>
      </c>
      <c r="AA291" s="13">
        <v>0</v>
      </c>
      <c r="AB291" s="13"/>
      <c r="AC291" s="13">
        <v>0</v>
      </c>
      <c r="AD291" s="13">
        <v>7.5187969924812E-3</v>
      </c>
    </row>
    <row r="292" spans="2:30" x14ac:dyDescent="0.3">
      <c r="B292" t="s">
        <v>147</v>
      </c>
      <c r="C292" s="13">
        <v>0.16600790513833999</v>
      </c>
      <c r="D292" s="13">
        <v>0.16</v>
      </c>
      <c r="E292" s="13">
        <v>0.171875</v>
      </c>
      <c r="F292" s="13"/>
      <c r="G292" s="13">
        <v>0.25</v>
      </c>
      <c r="H292" s="13">
        <v>0.16</v>
      </c>
      <c r="I292" s="13">
        <v>0.114285714285714</v>
      </c>
      <c r="J292" s="13">
        <v>0.230769230769231</v>
      </c>
      <c r="K292" s="13">
        <v>0.105263157894737</v>
      </c>
      <c r="L292" s="13">
        <v>0.19354838709677399</v>
      </c>
      <c r="M292" s="13"/>
      <c r="N292" s="13">
        <v>0.13084112149532701</v>
      </c>
      <c r="O292" s="13">
        <v>0.213114754098361</v>
      </c>
      <c r="P292" s="13">
        <v>0</v>
      </c>
      <c r="Q292" s="13">
        <v>0.25423728813559299</v>
      </c>
      <c r="R292" s="13"/>
      <c r="S292" s="13">
        <v>0</v>
      </c>
      <c r="T292" s="13">
        <v>0.232558139534884</v>
      </c>
      <c r="U292" s="13">
        <v>0.16666666666666699</v>
      </c>
      <c r="V292" s="13">
        <v>0.24561403508771901</v>
      </c>
      <c r="W292" s="13">
        <v>0.18181818181818199</v>
      </c>
      <c r="X292" s="13">
        <v>6.25E-2</v>
      </c>
      <c r="Y292" s="13"/>
      <c r="Z292" s="13">
        <v>0.18131868131868101</v>
      </c>
      <c r="AA292" s="13">
        <v>0.12676056338028199</v>
      </c>
      <c r="AB292" s="13"/>
      <c r="AC292" s="13">
        <v>0.19417475728155301</v>
      </c>
      <c r="AD292" s="13">
        <v>0.13533834586466201</v>
      </c>
    </row>
    <row r="293" spans="2:30" x14ac:dyDescent="0.3">
      <c r="B293" t="s">
        <v>56</v>
      </c>
      <c r="C293" s="13">
        <v>0.118577075098814</v>
      </c>
      <c r="D293" s="13">
        <v>5.6000000000000001E-2</v>
      </c>
      <c r="E293" s="13">
        <v>0.1796875</v>
      </c>
      <c r="F293" s="13"/>
      <c r="G293" s="13">
        <v>0</v>
      </c>
      <c r="H293" s="13">
        <v>0.2</v>
      </c>
      <c r="I293" s="13">
        <v>8.5714285714285701E-2</v>
      </c>
      <c r="J293" s="13">
        <v>5.1282051282051301E-2</v>
      </c>
      <c r="K293" s="13">
        <v>0.140350877192982</v>
      </c>
      <c r="L293" s="13">
        <v>0.12903225806451599</v>
      </c>
      <c r="M293" s="13"/>
      <c r="N293" s="13">
        <v>9.34579439252336E-2</v>
      </c>
      <c r="O293" s="13">
        <v>0.16393442622950799</v>
      </c>
      <c r="P293" s="13">
        <v>3.8461538461538498E-2</v>
      </c>
      <c r="Q293" s="13">
        <v>0.152542372881356</v>
      </c>
      <c r="R293" s="13"/>
      <c r="S293" s="13">
        <v>5.3333333333333302E-2</v>
      </c>
      <c r="T293" s="13">
        <v>0.13953488372093001</v>
      </c>
      <c r="U293" s="13">
        <v>0.16666666666666699</v>
      </c>
      <c r="V293" s="13">
        <v>5.2631578947368397E-2</v>
      </c>
      <c r="W293" s="13">
        <v>9.0909090909090898E-2</v>
      </c>
      <c r="X293" s="13">
        <v>0.5625</v>
      </c>
      <c r="Y293" s="13"/>
      <c r="Z293" s="13">
        <v>0.13186813186813201</v>
      </c>
      <c r="AA293" s="13">
        <v>8.4507042253521097E-2</v>
      </c>
      <c r="AB293" s="13"/>
      <c r="AC293" s="13">
        <v>0.106796116504854</v>
      </c>
      <c r="AD293" s="13">
        <v>9.0225563909774403E-2</v>
      </c>
    </row>
    <row r="294" spans="2:30" x14ac:dyDescent="0.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row>
    <row r="295" spans="2:30" x14ac:dyDescent="0.3">
      <c r="B295" s="6" t="s">
        <v>153</v>
      </c>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row>
    <row r="296" spans="2:30" x14ac:dyDescent="0.3">
      <c r="B296" s="23" t="s">
        <v>52</v>
      </c>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row>
    <row r="297" spans="2:30" x14ac:dyDescent="0.3">
      <c r="B297" t="s">
        <v>29</v>
      </c>
      <c r="C297" s="13">
        <v>0.29249011857707502</v>
      </c>
      <c r="D297" s="13">
        <v>0.33600000000000002</v>
      </c>
      <c r="E297" s="13">
        <v>0.25</v>
      </c>
      <c r="F297" s="13"/>
      <c r="G297" s="13">
        <v>0.5</v>
      </c>
      <c r="H297" s="13">
        <v>0.24</v>
      </c>
      <c r="I297" s="13">
        <v>0.34285714285714303</v>
      </c>
      <c r="J297" s="13">
        <v>0.256410256410256</v>
      </c>
      <c r="K297" s="13">
        <v>0.24561403508771901</v>
      </c>
      <c r="L297" s="13">
        <v>0.32258064516128998</v>
      </c>
      <c r="M297" s="13"/>
      <c r="N297" s="13">
        <v>0.355140186915888</v>
      </c>
      <c r="O297" s="13">
        <v>0.26229508196721302</v>
      </c>
      <c r="P297" s="13">
        <v>0.30769230769230799</v>
      </c>
      <c r="Q297" s="13">
        <v>0.20338983050847501</v>
      </c>
      <c r="R297" s="13"/>
      <c r="S297" s="13">
        <v>0.81333333333333302</v>
      </c>
      <c r="T297" s="13">
        <v>6.9767441860465101E-2</v>
      </c>
      <c r="U297" s="13">
        <v>0</v>
      </c>
      <c r="V297" s="13">
        <v>5.2631578947368397E-2</v>
      </c>
      <c r="W297" s="13">
        <v>0.13636363636363599</v>
      </c>
      <c r="X297" s="13">
        <v>0.125</v>
      </c>
      <c r="Y297" s="13"/>
      <c r="Z297" s="13">
        <v>0.26373626373626402</v>
      </c>
      <c r="AA297" s="13">
        <v>0.36619718309859201</v>
      </c>
      <c r="AB297" s="13"/>
      <c r="AC297" s="13">
        <v>0.30097087378640802</v>
      </c>
      <c r="AD297" s="13">
        <v>0.30075187969924799</v>
      </c>
    </row>
    <row r="298" spans="2:30" x14ac:dyDescent="0.3">
      <c r="B298" t="s">
        <v>30</v>
      </c>
      <c r="C298" s="13">
        <v>0.138339920948617</v>
      </c>
      <c r="D298" s="13">
        <v>0.13600000000000001</v>
      </c>
      <c r="E298" s="13">
        <v>0.140625</v>
      </c>
      <c r="F298" s="13"/>
      <c r="G298" s="13">
        <v>0</v>
      </c>
      <c r="H298" s="13">
        <v>0.12</v>
      </c>
      <c r="I298" s="13">
        <v>2.8571428571428598E-2</v>
      </c>
      <c r="J298" s="13">
        <v>0.17948717948717899</v>
      </c>
      <c r="K298" s="13">
        <v>0.19298245614035101</v>
      </c>
      <c r="L298" s="13">
        <v>0.13978494623655899</v>
      </c>
      <c r="M298" s="13"/>
      <c r="N298" s="13">
        <v>0.168224299065421</v>
      </c>
      <c r="O298" s="13">
        <v>9.8360655737704902E-2</v>
      </c>
      <c r="P298" s="13">
        <v>0.230769230769231</v>
      </c>
      <c r="Q298" s="13">
        <v>8.4745762711864403E-2</v>
      </c>
      <c r="R298" s="13"/>
      <c r="S298" s="13">
        <v>1.3333333333333299E-2</v>
      </c>
      <c r="T298" s="13">
        <v>0.55813953488372103</v>
      </c>
      <c r="U298" s="13">
        <v>8.3333333333333301E-2</v>
      </c>
      <c r="V298" s="13">
        <v>0.105263157894737</v>
      </c>
      <c r="W298" s="13">
        <v>0</v>
      </c>
      <c r="X298" s="13">
        <v>6.25E-2</v>
      </c>
      <c r="Y298" s="13"/>
      <c r="Z298" s="13">
        <v>0.12637362637362601</v>
      </c>
      <c r="AA298" s="13">
        <v>0.169014084507042</v>
      </c>
      <c r="AB298" s="13"/>
      <c r="AC298" s="13">
        <v>0.116504854368932</v>
      </c>
      <c r="AD298" s="13">
        <v>0.17293233082706799</v>
      </c>
    </row>
    <row r="299" spans="2:30" x14ac:dyDescent="0.3">
      <c r="B299" t="s">
        <v>31</v>
      </c>
      <c r="C299" s="13">
        <v>7.9051383399209502E-2</v>
      </c>
      <c r="D299" s="13">
        <v>0.08</v>
      </c>
      <c r="E299" s="13">
        <v>7.8125E-2</v>
      </c>
      <c r="F299" s="13"/>
      <c r="G299" s="13">
        <v>0</v>
      </c>
      <c r="H299" s="13">
        <v>0.2</v>
      </c>
      <c r="I299" s="13">
        <v>8.5714285714285701E-2</v>
      </c>
      <c r="J299" s="13">
        <v>5.1282051282051301E-2</v>
      </c>
      <c r="K299" s="13">
        <v>0.105263157894737</v>
      </c>
      <c r="L299" s="13">
        <v>4.3010752688171998E-2</v>
      </c>
      <c r="M299" s="13"/>
      <c r="N299" s="13">
        <v>0.121495327102804</v>
      </c>
      <c r="O299" s="13">
        <v>6.5573770491803296E-2</v>
      </c>
      <c r="P299" s="13">
        <v>7.69230769230769E-2</v>
      </c>
      <c r="Q299" s="13">
        <v>1.6949152542372899E-2</v>
      </c>
      <c r="R299" s="13"/>
      <c r="S299" s="13">
        <v>0.04</v>
      </c>
      <c r="T299" s="13">
        <v>2.32558139534884E-2</v>
      </c>
      <c r="U299" s="13">
        <v>0.5</v>
      </c>
      <c r="V299" s="13">
        <v>1.7543859649122799E-2</v>
      </c>
      <c r="W299" s="13">
        <v>4.5454545454545497E-2</v>
      </c>
      <c r="X299" s="13">
        <v>0.125</v>
      </c>
      <c r="Y299" s="13"/>
      <c r="Z299" s="13">
        <v>6.5934065934065894E-2</v>
      </c>
      <c r="AA299" s="13">
        <v>0.11267605633802801</v>
      </c>
      <c r="AB299" s="13"/>
      <c r="AC299" s="13">
        <v>7.7669902912621394E-2</v>
      </c>
      <c r="AD299" s="13">
        <v>9.0225563909774403E-2</v>
      </c>
    </row>
    <row r="300" spans="2:30" x14ac:dyDescent="0.3">
      <c r="B300" t="s">
        <v>33</v>
      </c>
      <c r="C300" s="13">
        <v>5.5335968379446598E-2</v>
      </c>
      <c r="D300" s="13">
        <v>5.6000000000000001E-2</v>
      </c>
      <c r="E300" s="13">
        <v>5.46875E-2</v>
      </c>
      <c r="F300" s="13"/>
      <c r="G300" s="13">
        <v>0.25</v>
      </c>
      <c r="H300" s="13">
        <v>0.04</v>
      </c>
      <c r="I300" s="13">
        <v>8.5714285714285701E-2</v>
      </c>
      <c r="J300" s="13">
        <v>5.1282051282051301E-2</v>
      </c>
      <c r="K300" s="13">
        <v>3.5087719298245598E-2</v>
      </c>
      <c r="L300" s="13">
        <v>5.3763440860215103E-2</v>
      </c>
      <c r="M300" s="13"/>
      <c r="N300" s="13">
        <v>5.60747663551402E-2</v>
      </c>
      <c r="O300" s="13">
        <v>4.91803278688525E-2</v>
      </c>
      <c r="P300" s="13">
        <v>3.8461538461538498E-2</v>
      </c>
      <c r="Q300" s="13">
        <v>6.7796610169491497E-2</v>
      </c>
      <c r="R300" s="13"/>
      <c r="S300" s="13">
        <v>1.3333333333333299E-2</v>
      </c>
      <c r="T300" s="13">
        <v>2.32558139534884E-2</v>
      </c>
      <c r="U300" s="13">
        <v>8.3333333333333301E-2</v>
      </c>
      <c r="V300" s="13">
        <v>0</v>
      </c>
      <c r="W300" s="13">
        <v>0.45454545454545497</v>
      </c>
      <c r="X300" s="13">
        <v>0</v>
      </c>
      <c r="Y300" s="13"/>
      <c r="Z300" s="13">
        <v>6.5934065934065894E-2</v>
      </c>
      <c r="AA300" s="13">
        <v>2.8169014084507001E-2</v>
      </c>
      <c r="AB300" s="13"/>
      <c r="AC300" s="13">
        <v>3.8834951456310697E-2</v>
      </c>
      <c r="AD300" s="13">
        <v>7.5187969924811998E-2</v>
      </c>
    </row>
    <row r="301" spans="2:30" x14ac:dyDescent="0.3">
      <c r="B301" t="s">
        <v>32</v>
      </c>
      <c r="C301" s="13">
        <v>0.122529644268775</v>
      </c>
      <c r="D301" s="13">
        <v>0.128</v>
      </c>
      <c r="E301" s="13">
        <v>0.1171875</v>
      </c>
      <c r="F301" s="13"/>
      <c r="G301" s="13">
        <v>0</v>
      </c>
      <c r="H301" s="13">
        <v>0.08</v>
      </c>
      <c r="I301" s="13">
        <v>0.14285714285714299</v>
      </c>
      <c r="J301" s="13">
        <v>0.15384615384615399</v>
      </c>
      <c r="K301" s="13">
        <v>0.140350877192982</v>
      </c>
      <c r="L301" s="13">
        <v>0.10752688172043</v>
      </c>
      <c r="M301" s="13"/>
      <c r="N301" s="13">
        <v>3.7383177570093497E-2</v>
      </c>
      <c r="O301" s="13">
        <v>0.16393442622950799</v>
      </c>
      <c r="P301" s="13">
        <v>0.230769230769231</v>
      </c>
      <c r="Q301" s="13">
        <v>0.186440677966102</v>
      </c>
      <c r="R301" s="13"/>
      <c r="S301" s="13">
        <v>1.3333333333333299E-2</v>
      </c>
      <c r="T301" s="13">
        <v>0</v>
      </c>
      <c r="U301" s="13">
        <v>0</v>
      </c>
      <c r="V301" s="13">
        <v>0.50877192982456099</v>
      </c>
      <c r="W301" s="13">
        <v>0</v>
      </c>
      <c r="X301" s="13">
        <v>0</v>
      </c>
      <c r="Y301" s="13"/>
      <c r="Z301" s="13">
        <v>0.13736263736263701</v>
      </c>
      <c r="AA301" s="13">
        <v>8.4507042253521097E-2</v>
      </c>
      <c r="AB301" s="13"/>
      <c r="AC301" s="13">
        <v>0.106796116504854</v>
      </c>
      <c r="AD301" s="13">
        <v>0.12781954887218</v>
      </c>
    </row>
    <row r="302" spans="2:30" x14ac:dyDescent="0.3">
      <c r="B302" t="s">
        <v>146</v>
      </c>
      <c r="C302" s="13">
        <v>3.9525691699604697E-3</v>
      </c>
      <c r="D302" s="13">
        <v>8.0000000000000002E-3</v>
      </c>
      <c r="E302" s="13">
        <v>0</v>
      </c>
      <c r="F302" s="13"/>
      <c r="G302" s="13">
        <v>0</v>
      </c>
      <c r="H302" s="13">
        <v>0</v>
      </c>
      <c r="I302" s="13">
        <v>0</v>
      </c>
      <c r="J302" s="13">
        <v>0</v>
      </c>
      <c r="K302" s="13">
        <v>0</v>
      </c>
      <c r="L302" s="13">
        <v>1.0752688172042999E-2</v>
      </c>
      <c r="M302" s="13"/>
      <c r="N302" s="13">
        <v>0</v>
      </c>
      <c r="O302" s="13">
        <v>1.63934426229508E-2</v>
      </c>
      <c r="P302" s="13">
        <v>0</v>
      </c>
      <c r="Q302" s="13">
        <v>0</v>
      </c>
      <c r="R302" s="13"/>
      <c r="S302" s="13">
        <v>0</v>
      </c>
      <c r="T302" s="13">
        <v>0</v>
      </c>
      <c r="U302" s="13">
        <v>0</v>
      </c>
      <c r="V302" s="13">
        <v>0</v>
      </c>
      <c r="W302" s="13">
        <v>0</v>
      </c>
      <c r="X302" s="13">
        <v>0</v>
      </c>
      <c r="Y302" s="13"/>
      <c r="Z302" s="13">
        <v>5.4945054945054897E-3</v>
      </c>
      <c r="AA302" s="13">
        <v>0</v>
      </c>
      <c r="AB302" s="13"/>
      <c r="AC302" s="13">
        <v>0</v>
      </c>
      <c r="AD302" s="13">
        <v>7.5187969924812E-3</v>
      </c>
    </row>
    <row r="303" spans="2:30" x14ac:dyDescent="0.3">
      <c r="B303" t="s">
        <v>147</v>
      </c>
      <c r="C303" s="13">
        <v>0.138339920948617</v>
      </c>
      <c r="D303" s="13">
        <v>0.14399999999999999</v>
      </c>
      <c r="E303" s="13">
        <v>0.1328125</v>
      </c>
      <c r="F303" s="13"/>
      <c r="G303" s="13">
        <v>0</v>
      </c>
      <c r="H303" s="13">
        <v>0.16</v>
      </c>
      <c r="I303" s="13">
        <v>0.14285714285714299</v>
      </c>
      <c r="J303" s="13">
        <v>0.17948717948717899</v>
      </c>
      <c r="K303" s="13">
        <v>0.12280701754386</v>
      </c>
      <c r="L303" s="13">
        <v>0.12903225806451599</v>
      </c>
      <c r="M303" s="13"/>
      <c r="N303" s="13">
        <v>0.121495327102804</v>
      </c>
      <c r="O303" s="13">
        <v>0.14754098360655701</v>
      </c>
      <c r="P303" s="13">
        <v>3.8461538461538498E-2</v>
      </c>
      <c r="Q303" s="13">
        <v>0.20338983050847501</v>
      </c>
      <c r="R303" s="13"/>
      <c r="S303" s="13">
        <v>0.04</v>
      </c>
      <c r="T303" s="13">
        <v>0.13953488372093001</v>
      </c>
      <c r="U303" s="13">
        <v>0.16666666666666699</v>
      </c>
      <c r="V303" s="13">
        <v>0.157894736842105</v>
      </c>
      <c r="W303" s="13">
        <v>0.13636363636363599</v>
      </c>
      <c r="X303" s="13">
        <v>6.25E-2</v>
      </c>
      <c r="Y303" s="13"/>
      <c r="Z303" s="13">
        <v>0.15384615384615399</v>
      </c>
      <c r="AA303" s="13">
        <v>9.85915492957746E-2</v>
      </c>
      <c r="AB303" s="13"/>
      <c r="AC303" s="13">
        <v>0.18446601941747601</v>
      </c>
      <c r="AD303" s="13">
        <v>0.105263157894737</v>
      </c>
    </row>
    <row r="304" spans="2:30" x14ac:dyDescent="0.3">
      <c r="B304" t="s">
        <v>56</v>
      </c>
      <c r="C304" s="13">
        <v>0.1699604743083</v>
      </c>
      <c r="D304" s="13">
        <v>0.112</v>
      </c>
      <c r="E304" s="13">
        <v>0.2265625</v>
      </c>
      <c r="F304" s="13"/>
      <c r="G304" s="13">
        <v>0.25</v>
      </c>
      <c r="H304" s="13">
        <v>0.16</v>
      </c>
      <c r="I304" s="13">
        <v>0.17142857142857101</v>
      </c>
      <c r="J304" s="13">
        <v>0.128205128205128</v>
      </c>
      <c r="K304" s="13">
        <v>0.157894736842105</v>
      </c>
      <c r="L304" s="13">
        <v>0.19354838709677399</v>
      </c>
      <c r="M304" s="13"/>
      <c r="N304" s="13">
        <v>0.14018691588785001</v>
      </c>
      <c r="O304" s="13">
        <v>0.19672131147541</v>
      </c>
      <c r="P304" s="13">
        <v>7.69230769230769E-2</v>
      </c>
      <c r="Q304" s="13">
        <v>0.23728813559322001</v>
      </c>
      <c r="R304" s="13"/>
      <c r="S304" s="13">
        <v>6.6666666666666693E-2</v>
      </c>
      <c r="T304" s="13">
        <v>0.186046511627907</v>
      </c>
      <c r="U304" s="13">
        <v>0.16666666666666699</v>
      </c>
      <c r="V304" s="13">
        <v>0.157894736842105</v>
      </c>
      <c r="W304" s="13">
        <v>0.22727272727272699</v>
      </c>
      <c r="X304" s="13">
        <v>0.625</v>
      </c>
      <c r="Y304" s="13"/>
      <c r="Z304" s="13">
        <v>0.18131868131868101</v>
      </c>
      <c r="AA304" s="13">
        <v>0.140845070422535</v>
      </c>
      <c r="AB304" s="13"/>
      <c r="AC304" s="13">
        <v>0.17475728155339801</v>
      </c>
      <c r="AD304" s="13">
        <v>0.12030075187969901</v>
      </c>
    </row>
    <row r="305" spans="2:30" x14ac:dyDescent="0.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row>
    <row r="306" spans="2:30" x14ac:dyDescent="0.3">
      <c r="B306" s="6" t="s">
        <v>154</v>
      </c>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row>
    <row r="307" spans="2:30" x14ac:dyDescent="0.3">
      <c r="B307" s="23" t="s">
        <v>52</v>
      </c>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row>
    <row r="308" spans="2:30" x14ac:dyDescent="0.3">
      <c r="B308" t="s">
        <v>29</v>
      </c>
      <c r="C308" s="13">
        <v>0.30039525691699598</v>
      </c>
      <c r="D308" s="13">
        <v>0.32</v>
      </c>
      <c r="E308" s="13">
        <v>0.28125</v>
      </c>
      <c r="F308" s="13"/>
      <c r="G308" s="13">
        <v>0.5</v>
      </c>
      <c r="H308" s="13">
        <v>0.36</v>
      </c>
      <c r="I308" s="13">
        <v>0.371428571428571</v>
      </c>
      <c r="J308" s="13">
        <v>0.20512820512820501</v>
      </c>
      <c r="K308" s="13">
        <v>0.22807017543859601</v>
      </c>
      <c r="L308" s="13">
        <v>0.33333333333333298</v>
      </c>
      <c r="M308" s="13"/>
      <c r="N308" s="13">
        <v>0.33644859813084099</v>
      </c>
      <c r="O308" s="13">
        <v>0.26229508196721302</v>
      </c>
      <c r="P308" s="13">
        <v>0.38461538461538503</v>
      </c>
      <c r="Q308" s="13">
        <v>0.23728813559322001</v>
      </c>
      <c r="R308" s="13"/>
      <c r="S308" s="13">
        <v>0.78666666666666696</v>
      </c>
      <c r="T308" s="13">
        <v>4.6511627906976702E-2</v>
      </c>
      <c r="U308" s="13">
        <v>4.1666666666666699E-2</v>
      </c>
      <c r="V308" s="13">
        <v>5.2631578947368397E-2</v>
      </c>
      <c r="W308" s="13">
        <v>0.27272727272727298</v>
      </c>
      <c r="X308" s="13">
        <v>0.125</v>
      </c>
      <c r="Y308" s="13"/>
      <c r="Z308" s="13">
        <v>0.28571428571428598</v>
      </c>
      <c r="AA308" s="13">
        <v>0.338028169014085</v>
      </c>
      <c r="AB308" s="13"/>
      <c r="AC308" s="13">
        <v>0.32038834951456302</v>
      </c>
      <c r="AD308" s="13">
        <v>0.30827067669172897</v>
      </c>
    </row>
    <row r="309" spans="2:30" x14ac:dyDescent="0.3">
      <c r="B309" t="s">
        <v>30</v>
      </c>
      <c r="C309" s="13">
        <v>0.154150197628458</v>
      </c>
      <c r="D309" s="13">
        <v>0.152</v>
      </c>
      <c r="E309" s="13">
        <v>0.15625</v>
      </c>
      <c r="F309" s="13"/>
      <c r="G309" s="13">
        <v>0</v>
      </c>
      <c r="H309" s="13">
        <v>0.08</v>
      </c>
      <c r="I309" s="13">
        <v>0.114285714285714</v>
      </c>
      <c r="J309" s="13">
        <v>0.17948717948717899</v>
      </c>
      <c r="K309" s="13">
        <v>0.21052631578947401</v>
      </c>
      <c r="L309" s="13">
        <v>0.15053763440860199</v>
      </c>
      <c r="M309" s="13"/>
      <c r="N309" s="13">
        <v>0.19626168224299101</v>
      </c>
      <c r="O309" s="13">
        <v>0.13114754098360701</v>
      </c>
      <c r="P309" s="13">
        <v>0.15384615384615399</v>
      </c>
      <c r="Q309" s="13">
        <v>0.101694915254237</v>
      </c>
      <c r="R309" s="13"/>
      <c r="S309" s="13">
        <v>1.3333333333333299E-2</v>
      </c>
      <c r="T309" s="13">
        <v>0.62790697674418605</v>
      </c>
      <c r="U309" s="13">
        <v>0</v>
      </c>
      <c r="V309" s="13">
        <v>0.105263157894737</v>
      </c>
      <c r="W309" s="13">
        <v>4.5454545454545497E-2</v>
      </c>
      <c r="X309" s="13">
        <v>0.125</v>
      </c>
      <c r="Y309" s="13"/>
      <c r="Z309" s="13">
        <v>0.13736263736263701</v>
      </c>
      <c r="AA309" s="13">
        <v>0.19718309859154901</v>
      </c>
      <c r="AB309" s="13"/>
      <c r="AC309" s="13">
        <v>0.14563106796116501</v>
      </c>
      <c r="AD309" s="13">
        <v>0.17293233082706799</v>
      </c>
    </row>
    <row r="310" spans="2:30" x14ac:dyDescent="0.3">
      <c r="B310" t="s">
        <v>31</v>
      </c>
      <c r="C310" s="13">
        <v>9.0909090909090898E-2</v>
      </c>
      <c r="D310" s="13">
        <v>0.12</v>
      </c>
      <c r="E310" s="13">
        <v>6.25E-2</v>
      </c>
      <c r="F310" s="13"/>
      <c r="G310" s="13">
        <v>0</v>
      </c>
      <c r="H310" s="13">
        <v>0.16</v>
      </c>
      <c r="I310" s="13">
        <v>5.7142857142857099E-2</v>
      </c>
      <c r="J310" s="13">
        <v>7.69230769230769E-2</v>
      </c>
      <c r="K310" s="13">
        <v>0.12280701754386</v>
      </c>
      <c r="L310" s="13">
        <v>7.5268817204301106E-2</v>
      </c>
      <c r="M310" s="13"/>
      <c r="N310" s="13">
        <v>0.14018691588785001</v>
      </c>
      <c r="O310" s="13">
        <v>6.5573770491803296E-2</v>
      </c>
      <c r="P310" s="13">
        <v>7.69230769230769E-2</v>
      </c>
      <c r="Q310" s="13">
        <v>3.3898305084745797E-2</v>
      </c>
      <c r="R310" s="13"/>
      <c r="S310" s="13">
        <v>2.66666666666667E-2</v>
      </c>
      <c r="T310" s="13">
        <v>2.32558139534884E-2</v>
      </c>
      <c r="U310" s="13">
        <v>0.58333333333333304</v>
      </c>
      <c r="V310" s="13">
        <v>5.2631578947368397E-2</v>
      </c>
      <c r="W310" s="13">
        <v>4.5454545454545497E-2</v>
      </c>
      <c r="X310" s="13">
        <v>0.125</v>
      </c>
      <c r="Y310" s="13"/>
      <c r="Z310" s="13">
        <v>8.2417582417582402E-2</v>
      </c>
      <c r="AA310" s="13">
        <v>0.11267605633802801</v>
      </c>
      <c r="AB310" s="13"/>
      <c r="AC310" s="13">
        <v>0.116504854368932</v>
      </c>
      <c r="AD310" s="13">
        <v>8.2706766917293201E-2</v>
      </c>
    </row>
    <row r="311" spans="2:30" x14ac:dyDescent="0.3">
      <c r="B311" t="s">
        <v>33</v>
      </c>
      <c r="C311" s="13">
        <v>3.9525691699604702E-2</v>
      </c>
      <c r="D311" s="13">
        <v>4.8000000000000001E-2</v>
      </c>
      <c r="E311" s="13">
        <v>3.125E-2</v>
      </c>
      <c r="F311" s="13"/>
      <c r="G311" s="13">
        <v>0.25</v>
      </c>
      <c r="H311" s="13">
        <v>0</v>
      </c>
      <c r="I311" s="13">
        <v>5.7142857142857099E-2</v>
      </c>
      <c r="J311" s="13">
        <v>7.69230769230769E-2</v>
      </c>
      <c r="K311" s="13">
        <v>1.7543859649122799E-2</v>
      </c>
      <c r="L311" s="13">
        <v>3.2258064516128997E-2</v>
      </c>
      <c r="M311" s="13"/>
      <c r="N311" s="13">
        <v>5.60747663551402E-2</v>
      </c>
      <c r="O311" s="13">
        <v>3.2786885245901599E-2</v>
      </c>
      <c r="P311" s="13">
        <v>0</v>
      </c>
      <c r="Q311" s="13">
        <v>3.3898305084745797E-2</v>
      </c>
      <c r="R311" s="13"/>
      <c r="S311" s="13">
        <v>2.66666666666667E-2</v>
      </c>
      <c r="T311" s="13">
        <v>0</v>
      </c>
      <c r="U311" s="13">
        <v>0</v>
      </c>
      <c r="V311" s="13">
        <v>0</v>
      </c>
      <c r="W311" s="13">
        <v>0.36363636363636398</v>
      </c>
      <c r="X311" s="13">
        <v>0</v>
      </c>
      <c r="Y311" s="13"/>
      <c r="Z311" s="13">
        <v>4.94505494505494E-2</v>
      </c>
      <c r="AA311" s="13">
        <v>1.4084507042253501E-2</v>
      </c>
      <c r="AB311" s="13"/>
      <c r="AC311" s="13">
        <v>2.9126213592233E-2</v>
      </c>
      <c r="AD311" s="13">
        <v>5.2631578947368397E-2</v>
      </c>
    </row>
    <row r="312" spans="2:30" x14ac:dyDescent="0.3">
      <c r="B312" t="s">
        <v>32</v>
      </c>
      <c r="C312" s="13">
        <v>0.114624505928854</v>
      </c>
      <c r="D312" s="13">
        <v>0.12</v>
      </c>
      <c r="E312" s="13">
        <v>0.109375</v>
      </c>
      <c r="F312" s="13"/>
      <c r="G312" s="13">
        <v>0</v>
      </c>
      <c r="H312" s="13">
        <v>0.08</v>
      </c>
      <c r="I312" s="13">
        <v>0.14285714285714299</v>
      </c>
      <c r="J312" s="13">
        <v>0.15384615384615399</v>
      </c>
      <c r="K312" s="13">
        <v>0.12280701754386</v>
      </c>
      <c r="L312" s="13">
        <v>9.6774193548387094E-2</v>
      </c>
      <c r="M312" s="13"/>
      <c r="N312" s="13">
        <v>4.67289719626168E-2</v>
      </c>
      <c r="O312" s="13">
        <v>0.13114754098360701</v>
      </c>
      <c r="P312" s="13">
        <v>0.230769230769231</v>
      </c>
      <c r="Q312" s="13">
        <v>0.169491525423729</v>
      </c>
      <c r="R312" s="13"/>
      <c r="S312" s="13">
        <v>1.3333333333333299E-2</v>
      </c>
      <c r="T312" s="13">
        <v>2.32558139534884E-2</v>
      </c>
      <c r="U312" s="13">
        <v>4.1666666666666699E-2</v>
      </c>
      <c r="V312" s="13">
        <v>0.45614035087719301</v>
      </c>
      <c r="W312" s="13">
        <v>0</v>
      </c>
      <c r="X312" s="13">
        <v>0</v>
      </c>
      <c r="Y312" s="13"/>
      <c r="Z312" s="13">
        <v>0.13736263736263701</v>
      </c>
      <c r="AA312" s="13">
        <v>5.63380281690141E-2</v>
      </c>
      <c r="AB312" s="13"/>
      <c r="AC312" s="13">
        <v>0.116504854368932</v>
      </c>
      <c r="AD312" s="13">
        <v>0.105263157894737</v>
      </c>
    </row>
    <row r="313" spans="2:30" x14ac:dyDescent="0.3">
      <c r="B313" t="s">
        <v>146</v>
      </c>
      <c r="C313" s="13">
        <v>1.18577075098814E-2</v>
      </c>
      <c r="D313" s="13">
        <v>2.4E-2</v>
      </c>
      <c r="E313" s="13">
        <v>0</v>
      </c>
      <c r="F313" s="13"/>
      <c r="G313" s="13">
        <v>0</v>
      </c>
      <c r="H313" s="13">
        <v>0</v>
      </c>
      <c r="I313" s="13">
        <v>0</v>
      </c>
      <c r="J313" s="13">
        <v>0</v>
      </c>
      <c r="K313" s="13">
        <v>1.7543859649122799E-2</v>
      </c>
      <c r="L313" s="13">
        <v>2.1505376344085999E-2</v>
      </c>
      <c r="M313" s="13"/>
      <c r="N313" s="13">
        <v>0</v>
      </c>
      <c r="O313" s="13">
        <v>1.63934426229508E-2</v>
      </c>
      <c r="P313" s="13">
        <v>0</v>
      </c>
      <c r="Q313" s="13">
        <v>3.3898305084745797E-2</v>
      </c>
      <c r="R313" s="13"/>
      <c r="S313" s="13">
        <v>1.3333333333333299E-2</v>
      </c>
      <c r="T313" s="13">
        <v>0</v>
      </c>
      <c r="U313" s="13">
        <v>0</v>
      </c>
      <c r="V313" s="13">
        <v>1.7543859649122799E-2</v>
      </c>
      <c r="W313" s="13">
        <v>0</v>
      </c>
      <c r="X313" s="13">
        <v>0</v>
      </c>
      <c r="Y313" s="13"/>
      <c r="Z313" s="13">
        <v>1.6483516483516501E-2</v>
      </c>
      <c r="AA313" s="13">
        <v>0</v>
      </c>
      <c r="AB313" s="13"/>
      <c r="AC313" s="13">
        <v>9.7087378640776708E-3</v>
      </c>
      <c r="AD313" s="13">
        <v>1.50375939849624E-2</v>
      </c>
    </row>
    <row r="314" spans="2:30" x14ac:dyDescent="0.3">
      <c r="B314" t="s">
        <v>147</v>
      </c>
      <c r="C314" s="13">
        <v>0.126482213438735</v>
      </c>
      <c r="D314" s="13">
        <v>0.112</v>
      </c>
      <c r="E314" s="13">
        <v>0.140625</v>
      </c>
      <c r="F314" s="13"/>
      <c r="G314" s="13">
        <v>0.25</v>
      </c>
      <c r="H314" s="13">
        <v>0.2</v>
      </c>
      <c r="I314" s="13">
        <v>0.14285714285714299</v>
      </c>
      <c r="J314" s="13">
        <v>0.15384615384615399</v>
      </c>
      <c r="K314" s="13">
        <v>8.7719298245614002E-2</v>
      </c>
      <c r="L314" s="13">
        <v>0.10752688172043</v>
      </c>
      <c r="M314" s="13"/>
      <c r="N314" s="13">
        <v>8.4112149532710304E-2</v>
      </c>
      <c r="O314" s="13">
        <v>0.19672131147541</v>
      </c>
      <c r="P314" s="13">
        <v>7.69230769230769E-2</v>
      </c>
      <c r="Q314" s="13">
        <v>0.152542372881356</v>
      </c>
      <c r="R314" s="13"/>
      <c r="S314" s="13">
        <v>2.66666666666667E-2</v>
      </c>
      <c r="T314" s="13">
        <v>9.3023255813953501E-2</v>
      </c>
      <c r="U314" s="13">
        <v>0.125</v>
      </c>
      <c r="V314" s="13">
        <v>0.175438596491228</v>
      </c>
      <c r="W314" s="13">
        <v>0.18181818181818199</v>
      </c>
      <c r="X314" s="13">
        <v>6.25E-2</v>
      </c>
      <c r="Y314" s="13"/>
      <c r="Z314" s="13">
        <v>0.13186813186813201</v>
      </c>
      <c r="AA314" s="13">
        <v>0.11267605633802801</v>
      </c>
      <c r="AB314" s="13"/>
      <c r="AC314" s="13">
        <v>0.12621359223301001</v>
      </c>
      <c r="AD314" s="13">
        <v>0.112781954887218</v>
      </c>
    </row>
    <row r="315" spans="2:30" x14ac:dyDescent="0.3">
      <c r="B315" t="s">
        <v>56</v>
      </c>
      <c r="C315" s="13">
        <v>0.16205533596837901</v>
      </c>
      <c r="D315" s="13">
        <v>0.104</v>
      </c>
      <c r="E315" s="13">
        <v>0.21875</v>
      </c>
      <c r="F315" s="13"/>
      <c r="G315" s="13">
        <v>0</v>
      </c>
      <c r="H315" s="13">
        <v>0.12</v>
      </c>
      <c r="I315" s="13">
        <v>0.114285714285714</v>
      </c>
      <c r="J315" s="13">
        <v>0.15384615384615399</v>
      </c>
      <c r="K315" s="13">
        <v>0.19298245614035101</v>
      </c>
      <c r="L315" s="13">
        <v>0.18279569892473099</v>
      </c>
      <c r="M315" s="13"/>
      <c r="N315" s="13">
        <v>0.14018691588785001</v>
      </c>
      <c r="O315" s="13">
        <v>0.16393442622950799</v>
      </c>
      <c r="P315" s="13">
        <v>7.69230769230769E-2</v>
      </c>
      <c r="Q315" s="13">
        <v>0.23728813559322001</v>
      </c>
      <c r="R315" s="13"/>
      <c r="S315" s="13">
        <v>9.3333333333333296E-2</v>
      </c>
      <c r="T315" s="13">
        <v>0.186046511627907</v>
      </c>
      <c r="U315" s="13">
        <v>0.20833333333333301</v>
      </c>
      <c r="V315" s="13">
        <v>0.140350877192982</v>
      </c>
      <c r="W315" s="13">
        <v>9.0909090909090898E-2</v>
      </c>
      <c r="X315" s="13">
        <v>0.5625</v>
      </c>
      <c r="Y315" s="13"/>
      <c r="Z315" s="13">
        <v>0.159340659340659</v>
      </c>
      <c r="AA315" s="13">
        <v>0.169014084507042</v>
      </c>
      <c r="AB315" s="13"/>
      <c r="AC315" s="13">
        <v>0.13592233009708701</v>
      </c>
      <c r="AD315" s="13">
        <v>0.150375939849624</v>
      </c>
    </row>
    <row r="316" spans="2:30" x14ac:dyDescent="0.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row>
    <row r="317" spans="2:30" x14ac:dyDescent="0.3">
      <c r="B317" s="6" t="s">
        <v>155</v>
      </c>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row>
    <row r="318" spans="2:30" x14ac:dyDescent="0.3">
      <c r="B318" s="23" t="s">
        <v>52</v>
      </c>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row>
    <row r="319" spans="2:30" x14ac:dyDescent="0.3">
      <c r="B319" t="s">
        <v>29</v>
      </c>
      <c r="C319" s="13">
        <v>0.22529644268774701</v>
      </c>
      <c r="D319" s="13">
        <v>0.248</v>
      </c>
      <c r="E319" s="13">
        <v>0.203125</v>
      </c>
      <c r="F319" s="13"/>
      <c r="G319" s="13">
        <v>0.25</v>
      </c>
      <c r="H319" s="13">
        <v>0.28000000000000003</v>
      </c>
      <c r="I319" s="13">
        <v>0.22857142857142901</v>
      </c>
      <c r="J319" s="13">
        <v>0.128205128205128</v>
      </c>
      <c r="K319" s="13">
        <v>0.21052631578947401</v>
      </c>
      <c r="L319" s="13">
        <v>0.25806451612903197</v>
      </c>
      <c r="M319" s="13"/>
      <c r="N319" s="13">
        <v>0.27102803738317799</v>
      </c>
      <c r="O319" s="13">
        <v>0.19672131147541</v>
      </c>
      <c r="P319" s="13">
        <v>0.230769230769231</v>
      </c>
      <c r="Q319" s="13">
        <v>0.169491525423729</v>
      </c>
      <c r="R319" s="13"/>
      <c r="S319" s="13">
        <v>0.62666666666666704</v>
      </c>
      <c r="T319" s="13">
        <v>2.32558139534884E-2</v>
      </c>
      <c r="U319" s="13">
        <v>0</v>
      </c>
      <c r="V319" s="13">
        <v>8.7719298245614002E-2</v>
      </c>
      <c r="W319" s="13">
        <v>0</v>
      </c>
      <c r="X319" s="13">
        <v>6.25E-2</v>
      </c>
      <c r="Y319" s="13"/>
      <c r="Z319" s="13">
        <v>0.21978021978022</v>
      </c>
      <c r="AA319" s="13">
        <v>0.23943661971831001</v>
      </c>
      <c r="AB319" s="13"/>
      <c r="AC319" s="13">
        <v>0.233009708737864</v>
      </c>
      <c r="AD319" s="13">
        <v>0.24060150375939801</v>
      </c>
    </row>
    <row r="320" spans="2:30" x14ac:dyDescent="0.3">
      <c r="B320" t="s">
        <v>30</v>
      </c>
      <c r="C320" s="13">
        <v>9.0909090909090898E-2</v>
      </c>
      <c r="D320" s="13">
        <v>7.1999999999999995E-2</v>
      </c>
      <c r="E320" s="13">
        <v>0.109375</v>
      </c>
      <c r="F320" s="13"/>
      <c r="G320" s="13">
        <v>0</v>
      </c>
      <c r="H320" s="13">
        <v>0.16</v>
      </c>
      <c r="I320" s="13">
        <v>5.7142857142857099E-2</v>
      </c>
      <c r="J320" s="13">
        <v>0.102564102564103</v>
      </c>
      <c r="K320" s="13">
        <v>0.12280701754386</v>
      </c>
      <c r="L320" s="13">
        <v>6.4516129032258104E-2</v>
      </c>
      <c r="M320" s="13"/>
      <c r="N320" s="13">
        <v>0.121495327102804</v>
      </c>
      <c r="O320" s="13">
        <v>8.1967213114754106E-2</v>
      </c>
      <c r="P320" s="13">
        <v>0.15384615384615399</v>
      </c>
      <c r="Q320" s="13">
        <v>1.6949152542372899E-2</v>
      </c>
      <c r="R320" s="13"/>
      <c r="S320" s="13">
        <v>2.66666666666667E-2</v>
      </c>
      <c r="T320" s="13">
        <v>0.418604651162791</v>
      </c>
      <c r="U320" s="13">
        <v>4.1666666666666699E-2</v>
      </c>
      <c r="V320" s="13">
        <v>3.5087719298245598E-2</v>
      </c>
      <c r="W320" s="13">
        <v>0</v>
      </c>
      <c r="X320" s="13">
        <v>0</v>
      </c>
      <c r="Y320" s="13"/>
      <c r="Z320" s="13">
        <v>8.2417582417582402E-2</v>
      </c>
      <c r="AA320" s="13">
        <v>0.11267605633802801</v>
      </c>
      <c r="AB320" s="13"/>
      <c r="AC320" s="13">
        <v>7.7669902912621394E-2</v>
      </c>
      <c r="AD320" s="13">
        <v>0.105263157894737</v>
      </c>
    </row>
    <row r="321" spans="2:30" x14ac:dyDescent="0.3">
      <c r="B321" t="s">
        <v>31</v>
      </c>
      <c r="C321" s="13">
        <v>4.7430830039525702E-2</v>
      </c>
      <c r="D321" s="13">
        <v>4.8000000000000001E-2</v>
      </c>
      <c r="E321" s="13">
        <v>4.6875E-2</v>
      </c>
      <c r="F321" s="13"/>
      <c r="G321" s="13">
        <v>0</v>
      </c>
      <c r="H321" s="13">
        <v>0.08</v>
      </c>
      <c r="I321" s="13">
        <v>5.7142857142857099E-2</v>
      </c>
      <c r="J321" s="13">
        <v>0</v>
      </c>
      <c r="K321" s="13">
        <v>8.7719298245614002E-2</v>
      </c>
      <c r="L321" s="13">
        <v>3.2258064516128997E-2</v>
      </c>
      <c r="M321" s="13"/>
      <c r="N321" s="13">
        <v>5.60747663551402E-2</v>
      </c>
      <c r="O321" s="13">
        <v>1.63934426229508E-2</v>
      </c>
      <c r="P321" s="13">
        <v>0.15384615384615399</v>
      </c>
      <c r="Q321" s="13">
        <v>1.6949152542372899E-2</v>
      </c>
      <c r="R321" s="13"/>
      <c r="S321" s="13">
        <v>1.3333333333333299E-2</v>
      </c>
      <c r="T321" s="13">
        <v>4.6511627906976702E-2</v>
      </c>
      <c r="U321" s="13">
        <v>0.25</v>
      </c>
      <c r="V321" s="13">
        <v>3.5087719298245598E-2</v>
      </c>
      <c r="W321" s="13">
        <v>0</v>
      </c>
      <c r="X321" s="13">
        <v>6.25E-2</v>
      </c>
      <c r="Y321" s="13"/>
      <c r="Z321" s="13">
        <v>6.0439560439560398E-2</v>
      </c>
      <c r="AA321" s="13">
        <v>1.4084507042253501E-2</v>
      </c>
      <c r="AB321" s="13"/>
      <c r="AC321" s="13">
        <v>6.7961165048543701E-2</v>
      </c>
      <c r="AD321" s="13">
        <v>3.7593984962405999E-2</v>
      </c>
    </row>
    <row r="322" spans="2:30" x14ac:dyDescent="0.3">
      <c r="B322" t="s">
        <v>33</v>
      </c>
      <c r="C322" s="13">
        <v>0.28853754940711501</v>
      </c>
      <c r="D322" s="13">
        <v>0.32800000000000001</v>
      </c>
      <c r="E322" s="13">
        <v>0.25</v>
      </c>
      <c r="F322" s="13"/>
      <c r="G322" s="13">
        <v>0.5</v>
      </c>
      <c r="H322" s="13">
        <v>0.24</v>
      </c>
      <c r="I322" s="13">
        <v>0.28571428571428598</v>
      </c>
      <c r="J322" s="13">
        <v>0.38461538461538503</v>
      </c>
      <c r="K322" s="13">
        <v>0.175438596491228</v>
      </c>
      <c r="L322" s="13">
        <v>0.32258064516128998</v>
      </c>
      <c r="M322" s="13"/>
      <c r="N322" s="13">
        <v>0.32710280373831802</v>
      </c>
      <c r="O322" s="13">
        <v>0.22950819672131101</v>
      </c>
      <c r="P322" s="13">
        <v>0.115384615384615</v>
      </c>
      <c r="Q322" s="13">
        <v>0.355932203389831</v>
      </c>
      <c r="R322" s="13"/>
      <c r="S322" s="13">
        <v>0.22666666666666699</v>
      </c>
      <c r="T322" s="13">
        <v>0.186046511627907</v>
      </c>
      <c r="U322" s="13">
        <v>0.45833333333333298</v>
      </c>
      <c r="V322" s="13">
        <v>0.140350877192982</v>
      </c>
      <c r="W322" s="13">
        <v>0.95454545454545503</v>
      </c>
      <c r="X322" s="13">
        <v>0.4375</v>
      </c>
      <c r="Y322" s="13"/>
      <c r="Z322" s="13">
        <v>0.28571428571428598</v>
      </c>
      <c r="AA322" s="13">
        <v>0.29577464788732399</v>
      </c>
      <c r="AB322" s="13"/>
      <c r="AC322" s="13">
        <v>0.28155339805825202</v>
      </c>
      <c r="AD322" s="13">
        <v>0.27067669172932302</v>
      </c>
    </row>
    <row r="323" spans="2:30" x14ac:dyDescent="0.3">
      <c r="B323" t="s">
        <v>32</v>
      </c>
      <c r="C323" s="13">
        <v>9.0909090909090898E-2</v>
      </c>
      <c r="D323" s="13">
        <v>8.7999999999999995E-2</v>
      </c>
      <c r="E323" s="13">
        <v>9.375E-2</v>
      </c>
      <c r="F323" s="13"/>
      <c r="G323" s="13">
        <v>0</v>
      </c>
      <c r="H323" s="13">
        <v>0.04</v>
      </c>
      <c r="I323" s="13">
        <v>0.14285714285714299</v>
      </c>
      <c r="J323" s="13">
        <v>0.128205128205128</v>
      </c>
      <c r="K323" s="13">
        <v>0.105263157894737</v>
      </c>
      <c r="L323" s="13">
        <v>6.4516129032258104E-2</v>
      </c>
      <c r="M323" s="13"/>
      <c r="N323" s="13">
        <v>1.86915887850467E-2</v>
      </c>
      <c r="O323" s="13">
        <v>0.13114754098360701</v>
      </c>
      <c r="P323" s="13">
        <v>0.19230769230769201</v>
      </c>
      <c r="Q323" s="13">
        <v>0.13559322033898299</v>
      </c>
      <c r="R323" s="13"/>
      <c r="S323" s="13">
        <v>1.3333333333333299E-2</v>
      </c>
      <c r="T323" s="13">
        <v>0</v>
      </c>
      <c r="U323" s="13">
        <v>0</v>
      </c>
      <c r="V323" s="13">
        <v>0.38596491228070201</v>
      </c>
      <c r="W323" s="13">
        <v>0</v>
      </c>
      <c r="X323" s="13">
        <v>0</v>
      </c>
      <c r="Y323" s="13"/>
      <c r="Z323" s="13">
        <v>9.3406593406593394E-2</v>
      </c>
      <c r="AA323" s="13">
        <v>8.4507042253521097E-2</v>
      </c>
      <c r="AB323" s="13"/>
      <c r="AC323" s="13">
        <v>5.8252427184466E-2</v>
      </c>
      <c r="AD323" s="13">
        <v>0.112781954887218</v>
      </c>
    </row>
    <row r="324" spans="2:30" x14ac:dyDescent="0.3">
      <c r="B324" t="s">
        <v>146</v>
      </c>
      <c r="C324" s="13">
        <v>3.9525691699604697E-3</v>
      </c>
      <c r="D324" s="13">
        <v>8.0000000000000002E-3</v>
      </c>
      <c r="E324" s="13">
        <v>0</v>
      </c>
      <c r="F324" s="13"/>
      <c r="G324" s="13">
        <v>0</v>
      </c>
      <c r="H324" s="13">
        <v>0</v>
      </c>
      <c r="I324" s="13">
        <v>0</v>
      </c>
      <c r="J324" s="13">
        <v>0</v>
      </c>
      <c r="K324" s="13">
        <v>0</v>
      </c>
      <c r="L324" s="13">
        <v>1.0752688172042999E-2</v>
      </c>
      <c r="M324" s="13"/>
      <c r="N324" s="13">
        <v>0</v>
      </c>
      <c r="O324" s="13">
        <v>1.63934426229508E-2</v>
      </c>
      <c r="P324" s="13">
        <v>0</v>
      </c>
      <c r="Q324" s="13">
        <v>0</v>
      </c>
      <c r="R324" s="13"/>
      <c r="S324" s="13">
        <v>0</v>
      </c>
      <c r="T324" s="13">
        <v>0</v>
      </c>
      <c r="U324" s="13">
        <v>0</v>
      </c>
      <c r="V324" s="13">
        <v>0</v>
      </c>
      <c r="W324" s="13">
        <v>0</v>
      </c>
      <c r="X324" s="13">
        <v>0</v>
      </c>
      <c r="Y324" s="13"/>
      <c r="Z324" s="13">
        <v>5.4945054945054897E-3</v>
      </c>
      <c r="AA324" s="13">
        <v>0</v>
      </c>
      <c r="AB324" s="13"/>
      <c r="AC324" s="13">
        <v>0</v>
      </c>
      <c r="AD324" s="13">
        <v>7.5187969924812E-3</v>
      </c>
    </row>
    <row r="325" spans="2:30" x14ac:dyDescent="0.3">
      <c r="B325" t="s">
        <v>147</v>
      </c>
      <c r="C325" s="13">
        <v>0.15019762845849799</v>
      </c>
      <c r="D325" s="13">
        <v>0.14399999999999999</v>
      </c>
      <c r="E325" s="13">
        <v>0.15625</v>
      </c>
      <c r="F325" s="13"/>
      <c r="G325" s="13">
        <v>0.25</v>
      </c>
      <c r="H325" s="13">
        <v>0.08</v>
      </c>
      <c r="I325" s="13">
        <v>0.14285714285714299</v>
      </c>
      <c r="J325" s="13">
        <v>0.20512820512820501</v>
      </c>
      <c r="K325" s="13">
        <v>0.19298245614035101</v>
      </c>
      <c r="L325" s="13">
        <v>0.118279569892473</v>
      </c>
      <c r="M325" s="13"/>
      <c r="N325" s="13">
        <v>0.14953271028037399</v>
      </c>
      <c r="O325" s="13">
        <v>0.18032786885245899</v>
      </c>
      <c r="P325" s="13">
        <v>7.69230769230769E-2</v>
      </c>
      <c r="Q325" s="13">
        <v>0.152542372881356</v>
      </c>
      <c r="R325" s="13"/>
      <c r="S325" s="13">
        <v>0.04</v>
      </c>
      <c r="T325" s="13">
        <v>0.186046511627907</v>
      </c>
      <c r="U325" s="13">
        <v>8.3333333333333301E-2</v>
      </c>
      <c r="V325" s="13">
        <v>0.26315789473684198</v>
      </c>
      <c r="W325" s="13">
        <v>0</v>
      </c>
      <c r="X325" s="13">
        <v>6.25E-2</v>
      </c>
      <c r="Y325" s="13"/>
      <c r="Z325" s="13">
        <v>0.159340659340659</v>
      </c>
      <c r="AA325" s="13">
        <v>0.12676056338028199</v>
      </c>
      <c r="AB325" s="13"/>
      <c r="AC325" s="13">
        <v>0.18446601941747601</v>
      </c>
      <c r="AD325" s="13">
        <v>0.14285714285714299</v>
      </c>
    </row>
    <row r="326" spans="2:30" x14ac:dyDescent="0.3">
      <c r="B326" t="s">
        <v>56</v>
      </c>
      <c r="C326" s="13">
        <v>0.102766798418972</v>
      </c>
      <c r="D326" s="13">
        <v>6.4000000000000001E-2</v>
      </c>
      <c r="E326" s="13">
        <v>0.140625</v>
      </c>
      <c r="F326" s="13"/>
      <c r="G326" s="13">
        <v>0</v>
      </c>
      <c r="H326" s="13">
        <v>0.12</v>
      </c>
      <c r="I326" s="13">
        <v>8.5714285714285701E-2</v>
      </c>
      <c r="J326" s="13">
        <v>5.1282051282051301E-2</v>
      </c>
      <c r="K326" s="13">
        <v>0.105263157894737</v>
      </c>
      <c r="L326" s="13">
        <v>0.12903225806451599</v>
      </c>
      <c r="M326" s="13"/>
      <c r="N326" s="13">
        <v>5.60747663551402E-2</v>
      </c>
      <c r="O326" s="13">
        <v>0.14754098360655701</v>
      </c>
      <c r="P326" s="13">
        <v>7.69230769230769E-2</v>
      </c>
      <c r="Q326" s="13">
        <v>0.152542372881356</v>
      </c>
      <c r="R326" s="13"/>
      <c r="S326" s="13">
        <v>5.3333333333333302E-2</v>
      </c>
      <c r="T326" s="13">
        <v>0.13953488372093001</v>
      </c>
      <c r="U326" s="13">
        <v>0.16666666666666699</v>
      </c>
      <c r="V326" s="13">
        <v>5.2631578947368397E-2</v>
      </c>
      <c r="W326" s="13">
        <v>4.5454545454545497E-2</v>
      </c>
      <c r="X326" s="13">
        <v>0.375</v>
      </c>
      <c r="Y326" s="13"/>
      <c r="Z326" s="13">
        <v>9.3406593406593394E-2</v>
      </c>
      <c r="AA326" s="13">
        <v>0.12676056338028199</v>
      </c>
      <c r="AB326" s="13"/>
      <c r="AC326" s="13">
        <v>9.7087378640776698E-2</v>
      </c>
      <c r="AD326" s="13">
        <v>8.2706766917293201E-2</v>
      </c>
    </row>
    <row r="327" spans="2:30" x14ac:dyDescent="0.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row>
    <row r="328" spans="2:30" x14ac:dyDescent="0.3">
      <c r="B328" s="6" t="s">
        <v>156</v>
      </c>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row>
    <row r="329" spans="2:30" x14ac:dyDescent="0.3">
      <c r="B329" s="23" t="s">
        <v>52</v>
      </c>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row>
    <row r="330" spans="2:30" x14ac:dyDescent="0.3">
      <c r="B330" t="s">
        <v>29</v>
      </c>
      <c r="C330" s="13">
        <v>0.29249011857707502</v>
      </c>
      <c r="D330" s="13">
        <v>0.32</v>
      </c>
      <c r="E330" s="13">
        <v>0.265625</v>
      </c>
      <c r="F330" s="13"/>
      <c r="G330" s="13">
        <v>0.5</v>
      </c>
      <c r="H330" s="13">
        <v>0.36</v>
      </c>
      <c r="I330" s="13">
        <v>0.314285714285714</v>
      </c>
      <c r="J330" s="13">
        <v>0.256410256410256</v>
      </c>
      <c r="K330" s="13">
        <v>0.21052631578947401</v>
      </c>
      <c r="L330" s="13">
        <v>0.32258064516128998</v>
      </c>
      <c r="M330" s="13"/>
      <c r="N330" s="13">
        <v>0.34579439252336402</v>
      </c>
      <c r="O330" s="13">
        <v>0.26229508196721302</v>
      </c>
      <c r="P330" s="13">
        <v>0.34615384615384598</v>
      </c>
      <c r="Q330" s="13">
        <v>0.20338983050847501</v>
      </c>
      <c r="R330" s="13"/>
      <c r="S330" s="13">
        <v>0.77333333333333298</v>
      </c>
      <c r="T330" s="13">
        <v>4.6511627906976702E-2</v>
      </c>
      <c r="U330" s="13">
        <v>8.3333333333333301E-2</v>
      </c>
      <c r="V330" s="13">
        <v>5.2631578947368397E-2</v>
      </c>
      <c r="W330" s="13">
        <v>0.18181818181818199</v>
      </c>
      <c r="X330" s="13">
        <v>0.25</v>
      </c>
      <c r="Y330" s="13"/>
      <c r="Z330" s="13">
        <v>0.27472527472527503</v>
      </c>
      <c r="AA330" s="13">
        <v>0.338028169014085</v>
      </c>
      <c r="AB330" s="13"/>
      <c r="AC330" s="13">
        <v>0.29126213592233002</v>
      </c>
      <c r="AD330" s="13">
        <v>0.31578947368421101</v>
      </c>
    </row>
    <row r="331" spans="2:30" x14ac:dyDescent="0.3">
      <c r="B331" t="s">
        <v>30</v>
      </c>
      <c r="C331" s="13">
        <v>0.1699604743083</v>
      </c>
      <c r="D331" s="13">
        <v>0.152</v>
      </c>
      <c r="E331" s="13">
        <v>0.1875</v>
      </c>
      <c r="F331" s="13"/>
      <c r="G331" s="13">
        <v>0</v>
      </c>
      <c r="H331" s="13">
        <v>0.2</v>
      </c>
      <c r="I331" s="13">
        <v>0.17142857142857101</v>
      </c>
      <c r="J331" s="13">
        <v>0.230769230769231</v>
      </c>
      <c r="K331" s="13">
        <v>0.140350877192982</v>
      </c>
      <c r="L331" s="13">
        <v>0.16129032258064499</v>
      </c>
      <c r="M331" s="13"/>
      <c r="N331" s="13">
        <v>0.21495327102803699</v>
      </c>
      <c r="O331" s="13">
        <v>0.13114754098360701</v>
      </c>
      <c r="P331" s="13">
        <v>0.230769230769231</v>
      </c>
      <c r="Q331" s="13">
        <v>0.101694915254237</v>
      </c>
      <c r="R331" s="13"/>
      <c r="S331" s="13">
        <v>0.08</v>
      </c>
      <c r="T331" s="13">
        <v>0.55813953488372103</v>
      </c>
      <c r="U331" s="13">
        <v>0.125</v>
      </c>
      <c r="V331" s="13">
        <v>7.0175438596491196E-2</v>
      </c>
      <c r="W331" s="13">
        <v>0.13636363636363599</v>
      </c>
      <c r="X331" s="13">
        <v>6.25E-2</v>
      </c>
      <c r="Y331" s="13"/>
      <c r="Z331" s="13">
        <v>0.164835164835165</v>
      </c>
      <c r="AA331" s="13">
        <v>0.183098591549296</v>
      </c>
      <c r="AB331" s="13"/>
      <c r="AC331" s="13">
        <v>0.18446601941747601</v>
      </c>
      <c r="AD331" s="13">
        <v>0.17293233082706799</v>
      </c>
    </row>
    <row r="332" spans="2:30" x14ac:dyDescent="0.3">
      <c r="B332" t="s">
        <v>31</v>
      </c>
      <c r="C332" s="13">
        <v>3.9525691699604702E-2</v>
      </c>
      <c r="D332" s="13">
        <v>3.2000000000000001E-2</v>
      </c>
      <c r="E332" s="13">
        <v>4.6875E-2</v>
      </c>
      <c r="F332" s="13"/>
      <c r="G332" s="13">
        <v>0</v>
      </c>
      <c r="H332" s="13">
        <v>0.08</v>
      </c>
      <c r="I332" s="13">
        <v>2.8571428571428598E-2</v>
      </c>
      <c r="J332" s="13">
        <v>0</v>
      </c>
      <c r="K332" s="13">
        <v>8.7719298245614002E-2</v>
      </c>
      <c r="L332" s="13">
        <v>2.1505376344085999E-2</v>
      </c>
      <c r="M332" s="13"/>
      <c r="N332" s="13">
        <v>4.67289719626168E-2</v>
      </c>
      <c r="O332" s="13">
        <v>3.2786885245901599E-2</v>
      </c>
      <c r="P332" s="13">
        <v>7.69230769230769E-2</v>
      </c>
      <c r="Q332" s="13">
        <v>1.6949152542372899E-2</v>
      </c>
      <c r="R332" s="13"/>
      <c r="S332" s="13">
        <v>0</v>
      </c>
      <c r="T332" s="13">
        <v>0</v>
      </c>
      <c r="U332" s="13">
        <v>0.33333333333333298</v>
      </c>
      <c r="V332" s="13">
        <v>1.7543859649122799E-2</v>
      </c>
      <c r="W332" s="13">
        <v>0</v>
      </c>
      <c r="X332" s="13">
        <v>6.25E-2</v>
      </c>
      <c r="Y332" s="13"/>
      <c r="Z332" s="13">
        <v>4.3956043956044001E-2</v>
      </c>
      <c r="AA332" s="13">
        <v>2.8169014084507001E-2</v>
      </c>
      <c r="AB332" s="13"/>
      <c r="AC332" s="13">
        <v>3.8834951456310697E-2</v>
      </c>
      <c r="AD332" s="13">
        <v>4.5112781954887202E-2</v>
      </c>
    </row>
    <row r="333" spans="2:30" x14ac:dyDescent="0.3">
      <c r="B333" t="s">
        <v>33</v>
      </c>
      <c r="C333" s="13">
        <v>2.7667984189723299E-2</v>
      </c>
      <c r="D333" s="13">
        <v>3.2000000000000001E-2</v>
      </c>
      <c r="E333" s="13">
        <v>2.34375E-2</v>
      </c>
      <c r="F333" s="13"/>
      <c r="G333" s="13">
        <v>0.25</v>
      </c>
      <c r="H333" s="13">
        <v>0</v>
      </c>
      <c r="I333" s="13">
        <v>2.8571428571428598E-2</v>
      </c>
      <c r="J333" s="13">
        <v>5.1282051282051301E-2</v>
      </c>
      <c r="K333" s="13">
        <v>0</v>
      </c>
      <c r="L333" s="13">
        <v>3.2258064516128997E-2</v>
      </c>
      <c r="M333" s="13"/>
      <c r="N333" s="13">
        <v>4.67289719626168E-2</v>
      </c>
      <c r="O333" s="13">
        <v>3.2786885245901599E-2</v>
      </c>
      <c r="P333" s="13">
        <v>0</v>
      </c>
      <c r="Q333" s="13">
        <v>0</v>
      </c>
      <c r="R333" s="13"/>
      <c r="S333" s="13">
        <v>1.3333333333333299E-2</v>
      </c>
      <c r="T333" s="13">
        <v>0</v>
      </c>
      <c r="U333" s="13">
        <v>0</v>
      </c>
      <c r="V333" s="13">
        <v>0</v>
      </c>
      <c r="W333" s="13">
        <v>0.27272727272727298</v>
      </c>
      <c r="X333" s="13">
        <v>0</v>
      </c>
      <c r="Y333" s="13"/>
      <c r="Z333" s="13">
        <v>3.2967032967033003E-2</v>
      </c>
      <c r="AA333" s="13">
        <v>1.4084507042253501E-2</v>
      </c>
      <c r="AB333" s="13"/>
      <c r="AC333" s="13">
        <v>9.7087378640776708E-3</v>
      </c>
      <c r="AD333" s="13">
        <v>4.5112781954887202E-2</v>
      </c>
    </row>
    <row r="334" spans="2:30" x14ac:dyDescent="0.3">
      <c r="B334" t="s">
        <v>32</v>
      </c>
      <c r="C334" s="13">
        <v>0.19367588932806301</v>
      </c>
      <c r="D334" s="13">
        <v>0.216</v>
      </c>
      <c r="E334" s="13">
        <v>0.171875</v>
      </c>
      <c r="F334" s="13"/>
      <c r="G334" s="13">
        <v>0</v>
      </c>
      <c r="H334" s="13">
        <v>0.12</v>
      </c>
      <c r="I334" s="13">
        <v>0.14285714285714299</v>
      </c>
      <c r="J334" s="13">
        <v>0.230769230769231</v>
      </c>
      <c r="K334" s="13">
        <v>0.26315789473684198</v>
      </c>
      <c r="L334" s="13">
        <v>0.18279569892473099</v>
      </c>
      <c r="M334" s="13"/>
      <c r="N334" s="13">
        <v>0.121495327102804</v>
      </c>
      <c r="O334" s="13">
        <v>0.24590163934426201</v>
      </c>
      <c r="P334" s="13">
        <v>0.269230769230769</v>
      </c>
      <c r="Q334" s="13">
        <v>0.23728813559322001</v>
      </c>
      <c r="R334" s="13"/>
      <c r="S334" s="13">
        <v>1.3333333333333299E-2</v>
      </c>
      <c r="T334" s="13">
        <v>9.3023255813953501E-2</v>
      </c>
      <c r="U334" s="13">
        <v>0.125</v>
      </c>
      <c r="V334" s="13">
        <v>0.66666666666666696</v>
      </c>
      <c r="W334" s="13">
        <v>0</v>
      </c>
      <c r="X334" s="13">
        <v>6.25E-2</v>
      </c>
      <c r="Y334" s="13"/>
      <c r="Z334" s="13">
        <v>0.19780219780219799</v>
      </c>
      <c r="AA334" s="13">
        <v>0.183098591549296</v>
      </c>
      <c r="AB334" s="13"/>
      <c r="AC334" s="13">
        <v>0.17475728155339801</v>
      </c>
      <c r="AD334" s="13">
        <v>0.203007518796992</v>
      </c>
    </row>
    <row r="335" spans="2:30" x14ac:dyDescent="0.3">
      <c r="B335" t="s">
        <v>146</v>
      </c>
      <c r="C335" s="13">
        <v>3.9525691699604697E-3</v>
      </c>
      <c r="D335" s="13">
        <v>8.0000000000000002E-3</v>
      </c>
      <c r="E335" s="13">
        <v>0</v>
      </c>
      <c r="F335" s="13"/>
      <c r="G335" s="13">
        <v>0</v>
      </c>
      <c r="H335" s="13">
        <v>0</v>
      </c>
      <c r="I335" s="13">
        <v>0</v>
      </c>
      <c r="J335" s="13">
        <v>0</v>
      </c>
      <c r="K335" s="13">
        <v>0</v>
      </c>
      <c r="L335" s="13">
        <v>1.0752688172042999E-2</v>
      </c>
      <c r="M335" s="13"/>
      <c r="N335" s="13">
        <v>0</v>
      </c>
      <c r="O335" s="13">
        <v>1.63934426229508E-2</v>
      </c>
      <c r="P335" s="13">
        <v>0</v>
      </c>
      <c r="Q335" s="13">
        <v>0</v>
      </c>
      <c r="R335" s="13"/>
      <c r="S335" s="13">
        <v>0</v>
      </c>
      <c r="T335" s="13">
        <v>0</v>
      </c>
      <c r="U335" s="13">
        <v>0</v>
      </c>
      <c r="V335" s="13">
        <v>0</v>
      </c>
      <c r="W335" s="13">
        <v>0</v>
      </c>
      <c r="X335" s="13">
        <v>0</v>
      </c>
      <c r="Y335" s="13"/>
      <c r="Z335" s="13">
        <v>5.4945054945054897E-3</v>
      </c>
      <c r="AA335" s="13">
        <v>0</v>
      </c>
      <c r="AB335" s="13"/>
      <c r="AC335" s="13">
        <v>0</v>
      </c>
      <c r="AD335" s="13">
        <v>7.5187969924812E-3</v>
      </c>
    </row>
    <row r="336" spans="2:30" x14ac:dyDescent="0.3">
      <c r="B336" t="s">
        <v>147</v>
      </c>
      <c r="C336" s="13">
        <v>0.13438735177865599</v>
      </c>
      <c r="D336" s="13">
        <v>0.13600000000000001</v>
      </c>
      <c r="E336" s="13">
        <v>0.1328125</v>
      </c>
      <c r="F336" s="13"/>
      <c r="G336" s="13">
        <v>0.25</v>
      </c>
      <c r="H336" s="13">
        <v>0.16</v>
      </c>
      <c r="I336" s="13">
        <v>0.114285714285714</v>
      </c>
      <c r="J336" s="13">
        <v>0.17948717948717899</v>
      </c>
      <c r="K336" s="13">
        <v>0.12280701754386</v>
      </c>
      <c r="L336" s="13">
        <v>0.118279569892473</v>
      </c>
      <c r="M336" s="13"/>
      <c r="N336" s="13">
        <v>0.11214953271028</v>
      </c>
      <c r="O336" s="13">
        <v>0.16393442622950799</v>
      </c>
      <c r="P336" s="13">
        <v>0</v>
      </c>
      <c r="Q336" s="13">
        <v>0.20338983050847501</v>
      </c>
      <c r="R336" s="13"/>
      <c r="S336" s="13">
        <v>2.66666666666667E-2</v>
      </c>
      <c r="T336" s="13">
        <v>0.13953488372093001</v>
      </c>
      <c r="U336" s="13">
        <v>0.125</v>
      </c>
      <c r="V336" s="13">
        <v>0.157894736842105</v>
      </c>
      <c r="W336" s="13">
        <v>0.18181818181818199</v>
      </c>
      <c r="X336" s="13">
        <v>6.25E-2</v>
      </c>
      <c r="Y336" s="13"/>
      <c r="Z336" s="13">
        <v>0.13736263736263701</v>
      </c>
      <c r="AA336" s="13">
        <v>0.12676056338028199</v>
      </c>
      <c r="AB336" s="13"/>
      <c r="AC336" s="13">
        <v>0.15533980582524301</v>
      </c>
      <c r="AD336" s="13">
        <v>0.105263157894737</v>
      </c>
    </row>
    <row r="337" spans="2:30" x14ac:dyDescent="0.3">
      <c r="B337" t="s">
        <v>56</v>
      </c>
      <c r="C337" s="13">
        <v>0.138339920948617</v>
      </c>
      <c r="D337" s="13">
        <v>0.104</v>
      </c>
      <c r="E337" s="13">
        <v>0.171875</v>
      </c>
      <c r="F337" s="13"/>
      <c r="G337" s="13">
        <v>0</v>
      </c>
      <c r="H337" s="13">
        <v>0.08</v>
      </c>
      <c r="I337" s="13">
        <v>0.2</v>
      </c>
      <c r="J337" s="13">
        <v>5.1282051282051301E-2</v>
      </c>
      <c r="K337" s="13">
        <v>0.175438596491228</v>
      </c>
      <c r="L337" s="13">
        <v>0.15053763440860199</v>
      </c>
      <c r="M337" s="13"/>
      <c r="N337" s="13">
        <v>0.11214953271028</v>
      </c>
      <c r="O337" s="13">
        <v>0.114754098360656</v>
      </c>
      <c r="P337" s="13">
        <v>7.69230769230769E-2</v>
      </c>
      <c r="Q337" s="13">
        <v>0.23728813559322001</v>
      </c>
      <c r="R337" s="13"/>
      <c r="S337" s="13">
        <v>9.3333333333333296E-2</v>
      </c>
      <c r="T337" s="13">
        <v>0.162790697674419</v>
      </c>
      <c r="U337" s="13">
        <v>0.20833333333333301</v>
      </c>
      <c r="V337" s="13">
        <v>3.5087719298245598E-2</v>
      </c>
      <c r="W337" s="13">
        <v>0.22727272727272699</v>
      </c>
      <c r="X337" s="13">
        <v>0.5</v>
      </c>
      <c r="Y337" s="13"/>
      <c r="Z337" s="13">
        <v>0.14285714285714299</v>
      </c>
      <c r="AA337" s="13">
        <v>0.12676056338028199</v>
      </c>
      <c r="AB337" s="13"/>
      <c r="AC337" s="13">
        <v>0.14563106796116501</v>
      </c>
      <c r="AD337" s="13">
        <v>0.105263157894737</v>
      </c>
    </row>
    <row r="338" spans="2:30" x14ac:dyDescent="0.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row>
    <row r="339" spans="2:30" x14ac:dyDescent="0.3">
      <c r="B339" s="6" t="s">
        <v>157</v>
      </c>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row>
    <row r="340" spans="2:30" x14ac:dyDescent="0.3">
      <c r="B340" s="23" t="s">
        <v>52</v>
      </c>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row>
    <row r="341" spans="2:30" x14ac:dyDescent="0.3">
      <c r="B341" t="s">
        <v>29</v>
      </c>
      <c r="C341" s="13">
        <v>0.26086956521739102</v>
      </c>
      <c r="D341" s="13">
        <v>0.28799999999999998</v>
      </c>
      <c r="E341" s="13">
        <v>0.234375</v>
      </c>
      <c r="F341" s="13"/>
      <c r="G341" s="13">
        <v>0.5</v>
      </c>
      <c r="H341" s="13">
        <v>0.28000000000000003</v>
      </c>
      <c r="I341" s="13">
        <v>0.28571428571428598</v>
      </c>
      <c r="J341" s="13">
        <v>0.256410256410256</v>
      </c>
      <c r="K341" s="13">
        <v>0.26315789473684198</v>
      </c>
      <c r="L341" s="13">
        <v>0.236559139784946</v>
      </c>
      <c r="M341" s="13"/>
      <c r="N341" s="13">
        <v>0.33644859813084099</v>
      </c>
      <c r="O341" s="13">
        <v>0.22950819672131101</v>
      </c>
      <c r="P341" s="13">
        <v>0.269230769230769</v>
      </c>
      <c r="Q341" s="13">
        <v>0.152542372881356</v>
      </c>
      <c r="R341" s="13"/>
      <c r="S341" s="13">
        <v>0.74666666666666703</v>
      </c>
      <c r="T341" s="13">
        <v>2.32558139534884E-2</v>
      </c>
      <c r="U341" s="13">
        <v>4.1666666666666699E-2</v>
      </c>
      <c r="V341" s="13">
        <v>3.5087719298245598E-2</v>
      </c>
      <c r="W341" s="13">
        <v>0.13636363636363599</v>
      </c>
      <c r="X341" s="13">
        <v>6.25E-2</v>
      </c>
      <c r="Y341" s="13"/>
      <c r="Z341" s="13">
        <v>0.23626373626373601</v>
      </c>
      <c r="AA341" s="13">
        <v>0.323943661971831</v>
      </c>
      <c r="AB341" s="13"/>
      <c r="AC341" s="13">
        <v>0.26213592233009703</v>
      </c>
      <c r="AD341" s="13">
        <v>0.278195488721804</v>
      </c>
    </row>
    <row r="342" spans="2:30" x14ac:dyDescent="0.3">
      <c r="B342" t="s">
        <v>30</v>
      </c>
      <c r="C342" s="13">
        <v>0.13438735177865599</v>
      </c>
      <c r="D342" s="13">
        <v>0.152</v>
      </c>
      <c r="E342" s="13">
        <v>0.1171875</v>
      </c>
      <c r="F342" s="13"/>
      <c r="G342" s="13">
        <v>0</v>
      </c>
      <c r="H342" s="13">
        <v>0.08</v>
      </c>
      <c r="I342" s="13">
        <v>8.5714285714285701E-2</v>
      </c>
      <c r="J342" s="13">
        <v>0.17948717948717899</v>
      </c>
      <c r="K342" s="13">
        <v>0.175438596491228</v>
      </c>
      <c r="L342" s="13">
        <v>0.12903225806451599</v>
      </c>
      <c r="M342" s="13"/>
      <c r="N342" s="13">
        <v>0.14953271028037399</v>
      </c>
      <c r="O342" s="13">
        <v>0.114754098360656</v>
      </c>
      <c r="P342" s="13">
        <v>0.19230769230769201</v>
      </c>
      <c r="Q342" s="13">
        <v>0.101694915254237</v>
      </c>
      <c r="R342" s="13"/>
      <c r="S342" s="13">
        <v>1.3333333333333299E-2</v>
      </c>
      <c r="T342" s="13">
        <v>0.55813953488372103</v>
      </c>
      <c r="U342" s="13">
        <v>0</v>
      </c>
      <c r="V342" s="13">
        <v>8.7719298245614002E-2</v>
      </c>
      <c r="W342" s="13">
        <v>0</v>
      </c>
      <c r="X342" s="13">
        <v>6.25E-2</v>
      </c>
      <c r="Y342" s="13"/>
      <c r="Z342" s="13">
        <v>0.10989010989011</v>
      </c>
      <c r="AA342" s="13">
        <v>0.19718309859154901</v>
      </c>
      <c r="AB342" s="13"/>
      <c r="AC342" s="13">
        <v>0.12621359223301001</v>
      </c>
      <c r="AD342" s="13">
        <v>0.157894736842105</v>
      </c>
    </row>
    <row r="343" spans="2:30" x14ac:dyDescent="0.3">
      <c r="B343" t="s">
        <v>31</v>
      </c>
      <c r="C343" s="13">
        <v>0.102766798418972</v>
      </c>
      <c r="D343" s="13">
        <v>0.112</v>
      </c>
      <c r="E343" s="13">
        <v>9.375E-2</v>
      </c>
      <c r="F343" s="13"/>
      <c r="G343" s="13">
        <v>0</v>
      </c>
      <c r="H343" s="13">
        <v>0.2</v>
      </c>
      <c r="I343" s="13">
        <v>5.7142857142857099E-2</v>
      </c>
      <c r="J343" s="13">
        <v>2.5641025641025599E-2</v>
      </c>
      <c r="K343" s="13">
        <v>0.140350877192982</v>
      </c>
      <c r="L343" s="13">
        <v>0.10752688172043</v>
      </c>
      <c r="M343" s="13"/>
      <c r="N343" s="13">
        <v>0.14018691588785001</v>
      </c>
      <c r="O343" s="13">
        <v>4.91803278688525E-2</v>
      </c>
      <c r="P343" s="13">
        <v>0.19230769230769201</v>
      </c>
      <c r="Q343" s="13">
        <v>5.0847457627118599E-2</v>
      </c>
      <c r="R343" s="13"/>
      <c r="S343" s="13">
        <v>5.3333333333333302E-2</v>
      </c>
      <c r="T343" s="13">
        <v>4.6511627906976702E-2</v>
      </c>
      <c r="U343" s="13">
        <v>0.625</v>
      </c>
      <c r="V343" s="13">
        <v>1.7543859649122799E-2</v>
      </c>
      <c r="W343" s="13">
        <v>4.5454545454545497E-2</v>
      </c>
      <c r="X343" s="13">
        <v>0.1875</v>
      </c>
      <c r="Y343" s="13"/>
      <c r="Z343" s="13">
        <v>9.8901098901098897E-2</v>
      </c>
      <c r="AA343" s="13">
        <v>0.11267605633802801</v>
      </c>
      <c r="AB343" s="13"/>
      <c r="AC343" s="13">
        <v>0.116504854368932</v>
      </c>
      <c r="AD343" s="13">
        <v>0.105263157894737</v>
      </c>
    </row>
    <row r="344" spans="2:30" x14ac:dyDescent="0.3">
      <c r="B344" t="s">
        <v>33</v>
      </c>
      <c r="C344" s="13">
        <v>5.9288537549407098E-2</v>
      </c>
      <c r="D344" s="13">
        <v>5.6000000000000001E-2</v>
      </c>
      <c r="E344" s="13">
        <v>6.25E-2</v>
      </c>
      <c r="F344" s="13"/>
      <c r="G344" s="13">
        <v>0.25</v>
      </c>
      <c r="H344" s="13">
        <v>0</v>
      </c>
      <c r="I344" s="13">
        <v>0.114285714285714</v>
      </c>
      <c r="J344" s="13">
        <v>5.1282051282051301E-2</v>
      </c>
      <c r="K344" s="13">
        <v>3.5087719298245598E-2</v>
      </c>
      <c r="L344" s="13">
        <v>6.4516129032258104E-2</v>
      </c>
      <c r="M344" s="13"/>
      <c r="N344" s="13">
        <v>7.4766355140186896E-2</v>
      </c>
      <c r="O344" s="13">
        <v>4.91803278688525E-2</v>
      </c>
      <c r="P344" s="13">
        <v>0</v>
      </c>
      <c r="Q344" s="13">
        <v>6.7796610169491497E-2</v>
      </c>
      <c r="R344" s="13"/>
      <c r="S344" s="13">
        <v>0.04</v>
      </c>
      <c r="T344" s="13">
        <v>0</v>
      </c>
      <c r="U344" s="13">
        <v>0</v>
      </c>
      <c r="V344" s="13">
        <v>1.7543859649122799E-2</v>
      </c>
      <c r="W344" s="13">
        <v>0.45454545454545497</v>
      </c>
      <c r="X344" s="13">
        <v>6.25E-2</v>
      </c>
      <c r="Y344" s="13"/>
      <c r="Z344" s="13">
        <v>7.69230769230769E-2</v>
      </c>
      <c r="AA344" s="13">
        <v>1.4084507042253501E-2</v>
      </c>
      <c r="AB344" s="13"/>
      <c r="AC344" s="13">
        <v>6.7961165048543701E-2</v>
      </c>
      <c r="AD344" s="13">
        <v>6.01503759398496E-2</v>
      </c>
    </row>
    <row r="345" spans="2:30" x14ac:dyDescent="0.3">
      <c r="B345" t="s">
        <v>32</v>
      </c>
      <c r="C345" s="13">
        <v>0.138339920948617</v>
      </c>
      <c r="D345" s="13">
        <v>0.14399999999999999</v>
      </c>
      <c r="E345" s="13">
        <v>0.1328125</v>
      </c>
      <c r="F345" s="13"/>
      <c r="G345" s="13">
        <v>0</v>
      </c>
      <c r="H345" s="13">
        <v>0.12</v>
      </c>
      <c r="I345" s="13">
        <v>0.17142857142857101</v>
      </c>
      <c r="J345" s="13">
        <v>0.15384615384615399</v>
      </c>
      <c r="K345" s="13">
        <v>0.140350877192982</v>
      </c>
      <c r="L345" s="13">
        <v>0.12903225806451599</v>
      </c>
      <c r="M345" s="13"/>
      <c r="N345" s="13">
        <v>4.67289719626168E-2</v>
      </c>
      <c r="O345" s="13">
        <v>0.19672131147541</v>
      </c>
      <c r="P345" s="13">
        <v>0.230769230769231</v>
      </c>
      <c r="Q345" s="13">
        <v>0.20338983050847501</v>
      </c>
      <c r="R345" s="13"/>
      <c r="S345" s="13">
        <v>1.3333333333333299E-2</v>
      </c>
      <c r="T345" s="13">
        <v>4.6511627906976702E-2</v>
      </c>
      <c r="U345" s="13">
        <v>4.1666666666666699E-2</v>
      </c>
      <c r="V345" s="13">
        <v>0.54385964912280704</v>
      </c>
      <c r="W345" s="13">
        <v>0</v>
      </c>
      <c r="X345" s="13">
        <v>0</v>
      </c>
      <c r="Y345" s="13"/>
      <c r="Z345" s="13">
        <v>0.14835164835164799</v>
      </c>
      <c r="AA345" s="13">
        <v>0.11267605633802801</v>
      </c>
      <c r="AB345" s="13"/>
      <c r="AC345" s="13">
        <v>0.116504854368932</v>
      </c>
      <c r="AD345" s="13">
        <v>0.14285714285714299</v>
      </c>
    </row>
    <row r="346" spans="2:30" x14ac:dyDescent="0.3">
      <c r="B346" t="s">
        <v>146</v>
      </c>
      <c r="C346" s="13">
        <v>1.58102766798419E-2</v>
      </c>
      <c r="D346" s="13">
        <v>2.4E-2</v>
      </c>
      <c r="E346" s="13">
        <v>7.8125E-3</v>
      </c>
      <c r="F346" s="13"/>
      <c r="G346" s="13">
        <v>0</v>
      </c>
      <c r="H346" s="13">
        <v>0</v>
      </c>
      <c r="I346" s="13">
        <v>0</v>
      </c>
      <c r="J346" s="13">
        <v>0</v>
      </c>
      <c r="K346" s="13">
        <v>1.7543859649122799E-2</v>
      </c>
      <c r="L346" s="13">
        <v>3.2258064516128997E-2</v>
      </c>
      <c r="M346" s="13"/>
      <c r="N346" s="13">
        <v>9.3457943925233603E-3</v>
      </c>
      <c r="O346" s="13">
        <v>1.63934426229508E-2</v>
      </c>
      <c r="P346" s="13">
        <v>0</v>
      </c>
      <c r="Q346" s="13">
        <v>3.3898305084745797E-2</v>
      </c>
      <c r="R346" s="13"/>
      <c r="S346" s="13">
        <v>1.3333333333333299E-2</v>
      </c>
      <c r="T346" s="13">
        <v>0</v>
      </c>
      <c r="U346" s="13">
        <v>0</v>
      </c>
      <c r="V346" s="13">
        <v>1.7543859649122799E-2</v>
      </c>
      <c r="W346" s="13">
        <v>4.5454545454545497E-2</v>
      </c>
      <c r="X346" s="13">
        <v>0</v>
      </c>
      <c r="Y346" s="13"/>
      <c r="Z346" s="13">
        <v>2.1978021978022001E-2</v>
      </c>
      <c r="AA346" s="13">
        <v>0</v>
      </c>
      <c r="AB346" s="13"/>
      <c r="AC346" s="13">
        <v>1.94174757281553E-2</v>
      </c>
      <c r="AD346" s="13">
        <v>1.50375939849624E-2</v>
      </c>
    </row>
    <row r="347" spans="2:30" x14ac:dyDescent="0.3">
      <c r="B347" t="s">
        <v>147</v>
      </c>
      <c r="C347" s="13">
        <v>0.142292490118577</v>
      </c>
      <c r="D347" s="13">
        <v>0.128</v>
      </c>
      <c r="E347" s="13">
        <v>0.15625</v>
      </c>
      <c r="F347" s="13"/>
      <c r="G347" s="13">
        <v>0</v>
      </c>
      <c r="H347" s="13">
        <v>0.16</v>
      </c>
      <c r="I347" s="13">
        <v>0.17142857142857101</v>
      </c>
      <c r="J347" s="13">
        <v>0.17948717948717899</v>
      </c>
      <c r="K347" s="13">
        <v>0.105263157894737</v>
      </c>
      <c r="L347" s="13">
        <v>0.13978494623655899</v>
      </c>
      <c r="M347" s="13"/>
      <c r="N347" s="13">
        <v>0.13084112149532701</v>
      </c>
      <c r="O347" s="13">
        <v>0.14754098360655701</v>
      </c>
      <c r="P347" s="13">
        <v>3.8461538461538498E-2</v>
      </c>
      <c r="Q347" s="13">
        <v>0.20338983050847501</v>
      </c>
      <c r="R347" s="13"/>
      <c r="S347" s="13">
        <v>0.04</v>
      </c>
      <c r="T347" s="13">
        <v>0.162790697674419</v>
      </c>
      <c r="U347" s="13">
        <v>0.125</v>
      </c>
      <c r="V347" s="13">
        <v>0.175438596491228</v>
      </c>
      <c r="W347" s="13">
        <v>9.0909090909090898E-2</v>
      </c>
      <c r="X347" s="13">
        <v>0.1875</v>
      </c>
      <c r="Y347" s="13"/>
      <c r="Z347" s="13">
        <v>0.13736263736263701</v>
      </c>
      <c r="AA347" s="13">
        <v>0.154929577464789</v>
      </c>
      <c r="AB347" s="13"/>
      <c r="AC347" s="13">
        <v>0.16504854368932001</v>
      </c>
      <c r="AD347" s="13">
        <v>0.12030075187969901</v>
      </c>
    </row>
    <row r="348" spans="2:30" x14ac:dyDescent="0.3">
      <c r="B348" t="s">
        <v>56</v>
      </c>
      <c r="C348" s="13">
        <v>0.14624505928853801</v>
      </c>
      <c r="D348" s="13">
        <v>9.6000000000000002E-2</v>
      </c>
      <c r="E348" s="13">
        <v>0.1953125</v>
      </c>
      <c r="F348" s="13"/>
      <c r="G348" s="13">
        <v>0.25</v>
      </c>
      <c r="H348" s="13">
        <v>0.16</v>
      </c>
      <c r="I348" s="13">
        <v>0.114285714285714</v>
      </c>
      <c r="J348" s="13">
        <v>0.15384615384615399</v>
      </c>
      <c r="K348" s="13">
        <v>0.12280701754386</v>
      </c>
      <c r="L348" s="13">
        <v>0.16129032258064499</v>
      </c>
      <c r="M348" s="13"/>
      <c r="N348" s="13">
        <v>0.11214953271028</v>
      </c>
      <c r="O348" s="13">
        <v>0.19672131147541</v>
      </c>
      <c r="P348" s="13">
        <v>7.69230769230769E-2</v>
      </c>
      <c r="Q348" s="13">
        <v>0.186440677966102</v>
      </c>
      <c r="R348" s="13"/>
      <c r="S348" s="13">
        <v>0.08</v>
      </c>
      <c r="T348" s="13">
        <v>0.162790697674419</v>
      </c>
      <c r="U348" s="13">
        <v>0.16666666666666699</v>
      </c>
      <c r="V348" s="13">
        <v>0.105263157894737</v>
      </c>
      <c r="W348" s="13">
        <v>0.22727272727272699</v>
      </c>
      <c r="X348" s="13">
        <v>0.4375</v>
      </c>
      <c r="Y348" s="13"/>
      <c r="Z348" s="13">
        <v>0.17032967032967</v>
      </c>
      <c r="AA348" s="13">
        <v>8.4507042253521097E-2</v>
      </c>
      <c r="AB348" s="13"/>
      <c r="AC348" s="13">
        <v>0.12621359223301001</v>
      </c>
      <c r="AD348" s="13">
        <v>0.12030075187969901</v>
      </c>
    </row>
    <row r="349" spans="2:30" x14ac:dyDescent="0.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row>
    <row r="350" spans="2:30" x14ac:dyDescent="0.3">
      <c r="B350" s="6" t="s">
        <v>169</v>
      </c>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row>
    <row r="351" spans="2:30" x14ac:dyDescent="0.3">
      <c r="B351" s="23" t="s">
        <v>52</v>
      </c>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row>
    <row r="352" spans="2:30" x14ac:dyDescent="0.3">
      <c r="B352" t="s">
        <v>160</v>
      </c>
      <c r="C352" s="13">
        <v>0.31620553359683801</v>
      </c>
      <c r="D352" s="13">
        <v>0.30399999999999999</v>
      </c>
      <c r="E352" s="13">
        <v>0.328125</v>
      </c>
      <c r="F352" s="13"/>
      <c r="G352" s="13">
        <v>0.25</v>
      </c>
      <c r="H352" s="13">
        <v>0.24</v>
      </c>
      <c r="I352" s="13">
        <v>0.25714285714285701</v>
      </c>
      <c r="J352" s="13">
        <v>0.30769230769230799</v>
      </c>
      <c r="K352" s="13">
        <v>0.42105263157894701</v>
      </c>
      <c r="L352" s="13">
        <v>0.30107526881720398</v>
      </c>
      <c r="M352" s="13"/>
      <c r="N352" s="13">
        <v>0.26168224299065401</v>
      </c>
      <c r="O352" s="13">
        <v>0.34426229508196698</v>
      </c>
      <c r="P352" s="13">
        <v>0.42307692307692302</v>
      </c>
      <c r="Q352" s="13">
        <v>0.338983050847458</v>
      </c>
      <c r="R352" s="13"/>
      <c r="S352" s="13">
        <v>0.10666666666666701</v>
      </c>
      <c r="T352" s="13">
        <v>0.34883720930232598</v>
      </c>
      <c r="U352" s="13">
        <v>0.25</v>
      </c>
      <c r="V352" s="13">
        <v>0.68421052631578905</v>
      </c>
      <c r="W352" s="13">
        <v>0.18181818181818199</v>
      </c>
      <c r="X352" s="13">
        <v>0.125</v>
      </c>
      <c r="Y352" s="13"/>
      <c r="Z352" s="13">
        <v>0.32967032967033</v>
      </c>
      <c r="AA352" s="13">
        <v>0.28169014084506999</v>
      </c>
      <c r="AB352" s="13"/>
      <c r="AC352" s="13">
        <v>0.35922330097087402</v>
      </c>
      <c r="AD352" s="13">
        <v>0.278195488721804</v>
      </c>
    </row>
    <row r="353" spans="2:30" x14ac:dyDescent="0.3">
      <c r="B353" t="s">
        <v>161</v>
      </c>
      <c r="C353" s="13">
        <v>0.28853754940711501</v>
      </c>
      <c r="D353" s="13">
        <v>0.28000000000000003</v>
      </c>
      <c r="E353" s="13">
        <v>0.296875</v>
      </c>
      <c r="F353" s="13"/>
      <c r="G353" s="13">
        <v>0.75</v>
      </c>
      <c r="H353" s="13">
        <v>0.24</v>
      </c>
      <c r="I353" s="13">
        <v>0.25714285714285701</v>
      </c>
      <c r="J353" s="13">
        <v>0.30769230769230799</v>
      </c>
      <c r="K353" s="13">
        <v>0.26315789473684198</v>
      </c>
      <c r="L353" s="13">
        <v>0.30107526881720398</v>
      </c>
      <c r="M353" s="13"/>
      <c r="N353" s="13">
        <v>0.242990654205607</v>
      </c>
      <c r="O353" s="13">
        <v>0.34426229508196698</v>
      </c>
      <c r="P353" s="13">
        <v>0.269230769230769</v>
      </c>
      <c r="Q353" s="13">
        <v>0.322033898305085</v>
      </c>
      <c r="R353" s="13"/>
      <c r="S353" s="13">
        <v>0.24</v>
      </c>
      <c r="T353" s="13">
        <v>0.34883720930232598</v>
      </c>
      <c r="U353" s="13">
        <v>0.33333333333333298</v>
      </c>
      <c r="V353" s="13">
        <v>0.21052631578947401</v>
      </c>
      <c r="W353" s="13">
        <v>0.36363636363636398</v>
      </c>
      <c r="X353" s="13">
        <v>0.375</v>
      </c>
      <c r="Y353" s="13"/>
      <c r="Z353" s="13">
        <v>0.30219780219780201</v>
      </c>
      <c r="AA353" s="13">
        <v>0.25352112676056299</v>
      </c>
      <c r="AB353" s="13"/>
      <c r="AC353" s="13">
        <v>0.33009708737864102</v>
      </c>
      <c r="AD353" s="13">
        <v>0.255639097744361</v>
      </c>
    </row>
    <row r="354" spans="2:30" x14ac:dyDescent="0.3">
      <c r="B354" t="s">
        <v>162</v>
      </c>
      <c r="C354" s="13">
        <v>0.19367588932806301</v>
      </c>
      <c r="D354" s="13">
        <v>0.2</v>
      </c>
      <c r="E354" s="13">
        <v>0.1875</v>
      </c>
      <c r="F354" s="13"/>
      <c r="G354" s="13">
        <v>0</v>
      </c>
      <c r="H354" s="13">
        <v>0.24</v>
      </c>
      <c r="I354" s="13">
        <v>0.28571428571428598</v>
      </c>
      <c r="J354" s="13">
        <v>0.230769230769231</v>
      </c>
      <c r="K354" s="13">
        <v>8.7719298245614002E-2</v>
      </c>
      <c r="L354" s="13">
        <v>0.204301075268817</v>
      </c>
      <c r="M354" s="13"/>
      <c r="N354" s="13">
        <v>0.21495327102803699</v>
      </c>
      <c r="O354" s="13">
        <v>0.19672131147541</v>
      </c>
      <c r="P354" s="13">
        <v>0.115384615384615</v>
      </c>
      <c r="Q354" s="13">
        <v>0.186440677966102</v>
      </c>
      <c r="R354" s="13"/>
      <c r="S354" s="13">
        <v>0.2</v>
      </c>
      <c r="T354" s="13">
        <v>0.232558139534884</v>
      </c>
      <c r="U354" s="13">
        <v>0.20833333333333301</v>
      </c>
      <c r="V354" s="13">
        <v>7.0175438596491196E-2</v>
      </c>
      <c r="W354" s="13">
        <v>0.45454545454545497</v>
      </c>
      <c r="X354" s="13">
        <v>0.25</v>
      </c>
      <c r="Y354" s="13"/>
      <c r="Z354" s="13">
        <v>0.18131868131868101</v>
      </c>
      <c r="AA354" s="13">
        <v>0.22535211267605601</v>
      </c>
      <c r="AB354" s="13"/>
      <c r="AC354" s="13">
        <v>0.116504854368932</v>
      </c>
      <c r="AD354" s="13">
        <v>0.255639097744361</v>
      </c>
    </row>
    <row r="355" spans="2:30" x14ac:dyDescent="0.3">
      <c r="B355" t="s">
        <v>163</v>
      </c>
      <c r="C355" s="13">
        <v>0.13043478260869601</v>
      </c>
      <c r="D355" s="13">
        <v>0.14399999999999999</v>
      </c>
      <c r="E355" s="13">
        <v>0.1171875</v>
      </c>
      <c r="F355" s="13"/>
      <c r="G355" s="13">
        <v>0</v>
      </c>
      <c r="H355" s="13">
        <v>0.2</v>
      </c>
      <c r="I355" s="13">
        <v>0.114285714285714</v>
      </c>
      <c r="J355" s="13">
        <v>0.102564102564103</v>
      </c>
      <c r="K355" s="13">
        <v>0.157894736842105</v>
      </c>
      <c r="L355" s="13">
        <v>0.118279569892473</v>
      </c>
      <c r="M355" s="13"/>
      <c r="N355" s="13">
        <v>0.20560747663551401</v>
      </c>
      <c r="O355" s="13">
        <v>4.91803278688525E-2</v>
      </c>
      <c r="P355" s="13">
        <v>0.15384615384615399</v>
      </c>
      <c r="Q355" s="13">
        <v>6.7796610169491497E-2</v>
      </c>
      <c r="R355" s="13"/>
      <c r="S355" s="13">
        <v>0.30666666666666698</v>
      </c>
      <c r="T355" s="13">
        <v>4.6511627906976702E-2</v>
      </c>
      <c r="U355" s="13">
        <v>0.125</v>
      </c>
      <c r="V355" s="13">
        <v>0</v>
      </c>
      <c r="W355" s="13">
        <v>0</v>
      </c>
      <c r="X355" s="13">
        <v>0.1875</v>
      </c>
      <c r="Y355" s="13"/>
      <c r="Z355" s="13">
        <v>0.104395604395604</v>
      </c>
      <c r="AA355" s="13">
        <v>0.19718309859154901</v>
      </c>
      <c r="AB355" s="13"/>
      <c r="AC355" s="13">
        <v>0.13592233009708701</v>
      </c>
      <c r="AD355" s="13">
        <v>0.12781954887218</v>
      </c>
    </row>
    <row r="356" spans="2:30" x14ac:dyDescent="0.3">
      <c r="B356" t="s">
        <v>164</v>
      </c>
      <c r="C356" s="13">
        <v>5.1383399209486202E-2</v>
      </c>
      <c r="D356" s="13">
        <v>6.4000000000000001E-2</v>
      </c>
      <c r="E356" s="13">
        <v>3.90625E-2</v>
      </c>
      <c r="F356" s="13"/>
      <c r="G356" s="13">
        <v>0</v>
      </c>
      <c r="H356" s="13">
        <v>0.08</v>
      </c>
      <c r="I356" s="13">
        <v>5.7142857142857099E-2</v>
      </c>
      <c r="J356" s="13">
        <v>2.5641025641025599E-2</v>
      </c>
      <c r="K356" s="13">
        <v>5.2631578947368397E-2</v>
      </c>
      <c r="L356" s="13">
        <v>5.3763440860215103E-2</v>
      </c>
      <c r="M356" s="13"/>
      <c r="N356" s="13">
        <v>6.5420560747663503E-2</v>
      </c>
      <c r="O356" s="13">
        <v>4.91803278688525E-2</v>
      </c>
      <c r="P356" s="13">
        <v>3.8461538461538498E-2</v>
      </c>
      <c r="Q356" s="13">
        <v>3.3898305084745797E-2</v>
      </c>
      <c r="R356" s="13"/>
      <c r="S356" s="13">
        <v>0.146666666666667</v>
      </c>
      <c r="T356" s="13">
        <v>0</v>
      </c>
      <c r="U356" s="13">
        <v>0</v>
      </c>
      <c r="V356" s="13">
        <v>0</v>
      </c>
      <c r="W356" s="13">
        <v>0</v>
      </c>
      <c r="X356" s="13">
        <v>6.25E-2</v>
      </c>
      <c r="Y356" s="13"/>
      <c r="Z356" s="13">
        <v>6.0439560439560398E-2</v>
      </c>
      <c r="AA356" s="13">
        <v>2.8169014084507001E-2</v>
      </c>
      <c r="AB356" s="13"/>
      <c r="AC356" s="13">
        <v>4.85436893203883E-2</v>
      </c>
      <c r="AD356" s="13">
        <v>6.01503759398496E-2</v>
      </c>
    </row>
    <row r="357" spans="2:30" x14ac:dyDescent="0.3">
      <c r="B357" t="s">
        <v>56</v>
      </c>
      <c r="C357" s="13">
        <v>1.97628458498024E-2</v>
      </c>
      <c r="D357" s="13">
        <v>8.0000000000000002E-3</v>
      </c>
      <c r="E357" s="13">
        <v>3.125E-2</v>
      </c>
      <c r="F357" s="13"/>
      <c r="G357" s="13">
        <v>0</v>
      </c>
      <c r="H357" s="13">
        <v>0</v>
      </c>
      <c r="I357" s="13">
        <v>2.8571428571428598E-2</v>
      </c>
      <c r="J357" s="13">
        <v>2.5641025641025599E-2</v>
      </c>
      <c r="K357" s="13">
        <v>1.7543859649122799E-2</v>
      </c>
      <c r="L357" s="13">
        <v>2.1505376344085999E-2</v>
      </c>
      <c r="M357" s="13"/>
      <c r="N357" s="13">
        <v>9.3457943925233603E-3</v>
      </c>
      <c r="O357" s="13">
        <v>1.63934426229508E-2</v>
      </c>
      <c r="P357" s="13">
        <v>0</v>
      </c>
      <c r="Q357" s="13">
        <v>5.0847457627118599E-2</v>
      </c>
      <c r="R357" s="13"/>
      <c r="S357" s="13">
        <v>0</v>
      </c>
      <c r="T357" s="13">
        <v>2.32558139534884E-2</v>
      </c>
      <c r="U357" s="13">
        <v>8.3333333333333301E-2</v>
      </c>
      <c r="V357" s="13">
        <v>3.5087719298245598E-2</v>
      </c>
      <c r="W357" s="13">
        <v>0</v>
      </c>
      <c r="X357" s="13">
        <v>0</v>
      </c>
      <c r="Y357" s="13"/>
      <c r="Z357" s="13">
        <v>2.1978021978022001E-2</v>
      </c>
      <c r="AA357" s="13">
        <v>1.4084507042253501E-2</v>
      </c>
      <c r="AB357" s="13"/>
      <c r="AC357" s="13">
        <v>9.7087378640776708E-3</v>
      </c>
      <c r="AD357" s="13">
        <v>2.2556390977443601E-2</v>
      </c>
    </row>
    <row r="358" spans="2:30" x14ac:dyDescent="0.3">
      <c r="B358" t="s">
        <v>165</v>
      </c>
      <c r="C358" s="13">
        <v>0.60474308300395296</v>
      </c>
      <c r="D358" s="13">
        <v>0.58399999999999996</v>
      </c>
      <c r="E358" s="13">
        <v>0.625</v>
      </c>
      <c r="F358" s="13"/>
      <c r="G358" s="13">
        <v>1</v>
      </c>
      <c r="H358" s="13">
        <v>0.48</v>
      </c>
      <c r="I358" s="13">
        <v>0.51428571428571401</v>
      </c>
      <c r="J358" s="13">
        <v>0.61538461538461497</v>
      </c>
      <c r="K358" s="13">
        <v>0.68421052631578905</v>
      </c>
      <c r="L358" s="13">
        <v>0.60215053763440896</v>
      </c>
      <c r="M358" s="13"/>
      <c r="N358" s="13">
        <v>0.50467289719626196</v>
      </c>
      <c r="O358" s="13">
        <v>0.68852459016393397</v>
      </c>
      <c r="P358" s="13">
        <v>0.69230769230769196</v>
      </c>
      <c r="Q358" s="13">
        <v>0.66101694915254205</v>
      </c>
      <c r="R358" s="13"/>
      <c r="S358" s="13">
        <v>0.34666666666666701</v>
      </c>
      <c r="T358" s="13">
        <v>0.69767441860465096</v>
      </c>
      <c r="U358" s="13">
        <v>0.58333333333333304</v>
      </c>
      <c r="V358" s="13">
        <v>0.89473684210526305</v>
      </c>
      <c r="W358" s="13">
        <v>0.54545454545454497</v>
      </c>
      <c r="X358" s="13">
        <v>0.5</v>
      </c>
      <c r="Y358" s="13"/>
      <c r="Z358" s="13">
        <v>0.63186813186813195</v>
      </c>
      <c r="AA358" s="13">
        <v>0.53521126760563398</v>
      </c>
      <c r="AB358" s="13"/>
      <c r="AC358" s="13">
        <v>0.68932038834951503</v>
      </c>
      <c r="AD358" s="13">
        <v>0.533834586466165</v>
      </c>
    </row>
    <row r="359" spans="2:30" x14ac:dyDescent="0.3">
      <c r="B359" t="s">
        <v>166</v>
      </c>
      <c r="C359" s="13">
        <v>0.18181818181818199</v>
      </c>
      <c r="D359" s="13">
        <v>0.20799999999999999</v>
      </c>
      <c r="E359" s="13">
        <v>0.15625</v>
      </c>
      <c r="F359" s="13"/>
      <c r="G359" s="13">
        <v>0</v>
      </c>
      <c r="H359" s="13">
        <v>0.28000000000000003</v>
      </c>
      <c r="I359" s="13">
        <v>0.17142857142857101</v>
      </c>
      <c r="J359" s="13">
        <v>0.128205128205128</v>
      </c>
      <c r="K359" s="13">
        <v>0.21052631578947401</v>
      </c>
      <c r="L359" s="13">
        <v>0.17204301075268799</v>
      </c>
      <c r="M359" s="13"/>
      <c r="N359" s="13">
        <v>0.27102803738317799</v>
      </c>
      <c r="O359" s="13">
        <v>9.8360655737704902E-2</v>
      </c>
      <c r="P359" s="13">
        <v>0.19230769230769201</v>
      </c>
      <c r="Q359" s="13">
        <v>0.101694915254237</v>
      </c>
      <c r="R359" s="13"/>
      <c r="S359" s="13">
        <v>0.45333333333333298</v>
      </c>
      <c r="T359" s="13">
        <v>4.6511627906976702E-2</v>
      </c>
      <c r="U359" s="13">
        <v>0.125</v>
      </c>
      <c r="V359" s="13">
        <v>0</v>
      </c>
      <c r="W359" s="13">
        <v>0</v>
      </c>
      <c r="X359" s="13">
        <v>0.25</v>
      </c>
      <c r="Y359" s="13"/>
      <c r="Z359" s="13">
        <v>0.164835164835165</v>
      </c>
      <c r="AA359" s="13">
        <v>0.22535211267605601</v>
      </c>
      <c r="AB359" s="13"/>
      <c r="AC359" s="13">
        <v>0.18446601941747601</v>
      </c>
      <c r="AD359" s="13">
        <v>0.18796992481203001</v>
      </c>
    </row>
    <row r="360" spans="2:30" x14ac:dyDescent="0.3">
      <c r="B360" t="s">
        <v>167</v>
      </c>
      <c r="C360" s="13">
        <v>0.42292490118577097</v>
      </c>
      <c r="D360" s="13">
        <v>0.376</v>
      </c>
      <c r="E360" s="13">
        <v>0.46875</v>
      </c>
      <c r="F360" s="13"/>
      <c r="G360" s="13">
        <v>1</v>
      </c>
      <c r="H360" s="13">
        <v>0.2</v>
      </c>
      <c r="I360" s="13">
        <v>0.34285714285714303</v>
      </c>
      <c r="J360" s="13">
        <v>0.487179487179487</v>
      </c>
      <c r="K360" s="13">
        <v>0.47368421052631599</v>
      </c>
      <c r="L360" s="13">
        <v>0.43010752688171999</v>
      </c>
      <c r="M360" s="13"/>
      <c r="N360" s="13">
        <v>0.233644859813084</v>
      </c>
      <c r="O360" s="13">
        <v>0.59016393442622905</v>
      </c>
      <c r="P360" s="13">
        <v>0.5</v>
      </c>
      <c r="Q360" s="13">
        <v>0.55932203389830504</v>
      </c>
      <c r="R360" s="13"/>
      <c r="S360" s="13">
        <v>-0.10666666666666701</v>
      </c>
      <c r="T360" s="13">
        <v>0.65116279069767402</v>
      </c>
      <c r="U360" s="13">
        <v>0.45833333333333298</v>
      </c>
      <c r="V360" s="13">
        <v>0.89473684210526305</v>
      </c>
      <c r="W360" s="13">
        <v>0.54545454545454497</v>
      </c>
      <c r="X360" s="13">
        <v>0.25</v>
      </c>
      <c r="Y360" s="13"/>
      <c r="Z360" s="13">
        <v>0.46703296703296698</v>
      </c>
      <c r="AA360" s="13">
        <v>0.309859154929577</v>
      </c>
      <c r="AB360" s="13"/>
      <c r="AC360" s="13">
        <v>0.50485436893203905</v>
      </c>
      <c r="AD360" s="13">
        <v>0.34586466165413499</v>
      </c>
    </row>
    <row r="361" spans="2:30" x14ac:dyDescent="0.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row>
    <row r="362" spans="2:30" x14ac:dyDescent="0.3">
      <c r="B362" s="6" t="s">
        <v>170</v>
      </c>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row>
    <row r="363" spans="2:30" x14ac:dyDescent="0.3">
      <c r="B363" s="23" t="s">
        <v>52</v>
      </c>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row>
    <row r="364" spans="2:30" x14ac:dyDescent="0.3">
      <c r="B364" t="s">
        <v>160</v>
      </c>
      <c r="C364" s="13">
        <v>0.36363636363636398</v>
      </c>
      <c r="D364" s="13">
        <v>0.36</v>
      </c>
      <c r="E364" s="13">
        <v>0.3671875</v>
      </c>
      <c r="F364" s="13"/>
      <c r="G364" s="13">
        <v>0.25</v>
      </c>
      <c r="H364" s="13">
        <v>0.36</v>
      </c>
      <c r="I364" s="13">
        <v>0.314285714285714</v>
      </c>
      <c r="J364" s="13">
        <v>0.35897435897435898</v>
      </c>
      <c r="K364" s="13">
        <v>0.42105263157894701</v>
      </c>
      <c r="L364" s="13">
        <v>0.35483870967741898</v>
      </c>
      <c r="M364" s="13"/>
      <c r="N364" s="13">
        <v>0.289719626168224</v>
      </c>
      <c r="O364" s="13">
        <v>0.39344262295082</v>
      </c>
      <c r="P364" s="13">
        <v>0.46153846153846201</v>
      </c>
      <c r="Q364" s="13">
        <v>0.42372881355932202</v>
      </c>
      <c r="R364" s="13"/>
      <c r="S364" s="13">
        <v>9.3333333333333296E-2</v>
      </c>
      <c r="T364" s="13">
        <v>0.34883720930232598</v>
      </c>
      <c r="U364" s="13">
        <v>0.375</v>
      </c>
      <c r="V364" s="13">
        <v>0.75438596491228105</v>
      </c>
      <c r="W364" s="13">
        <v>0.27272727272727298</v>
      </c>
      <c r="X364" s="13">
        <v>0.375</v>
      </c>
      <c r="Y364" s="13"/>
      <c r="Z364" s="13">
        <v>0.39010989010989</v>
      </c>
      <c r="AA364" s="13">
        <v>0.29577464788732399</v>
      </c>
      <c r="AB364" s="13"/>
      <c r="AC364" s="13">
        <v>0.38834951456310701</v>
      </c>
      <c r="AD364" s="13">
        <v>0.32330827067669199</v>
      </c>
    </row>
    <row r="365" spans="2:30" x14ac:dyDescent="0.3">
      <c r="B365" t="s">
        <v>161</v>
      </c>
      <c r="C365" s="13">
        <v>0.26086956521739102</v>
      </c>
      <c r="D365" s="13">
        <v>0.224</v>
      </c>
      <c r="E365" s="13">
        <v>0.296875</v>
      </c>
      <c r="F365" s="13"/>
      <c r="G365" s="13">
        <v>0.75</v>
      </c>
      <c r="H365" s="13">
        <v>0.24</v>
      </c>
      <c r="I365" s="13">
        <v>0.34285714285714303</v>
      </c>
      <c r="J365" s="13">
        <v>0.20512820512820501</v>
      </c>
      <c r="K365" s="13">
        <v>0.28070175438596501</v>
      </c>
      <c r="L365" s="13">
        <v>0.225806451612903</v>
      </c>
      <c r="M365" s="13"/>
      <c r="N365" s="13">
        <v>0.233644859813084</v>
      </c>
      <c r="O365" s="13">
        <v>0.31147540983606598</v>
      </c>
      <c r="P365" s="13">
        <v>0.230769230769231</v>
      </c>
      <c r="Q365" s="13">
        <v>0.27118644067796599</v>
      </c>
      <c r="R365" s="13"/>
      <c r="S365" s="13">
        <v>0.17333333333333301</v>
      </c>
      <c r="T365" s="13">
        <v>0.46511627906976699</v>
      </c>
      <c r="U365" s="13">
        <v>0.29166666666666702</v>
      </c>
      <c r="V365" s="13">
        <v>0.140350877192982</v>
      </c>
      <c r="W365" s="13">
        <v>0.36363636363636398</v>
      </c>
      <c r="X365" s="13">
        <v>0.1875</v>
      </c>
      <c r="Y365" s="13"/>
      <c r="Z365" s="13">
        <v>0.24725274725274701</v>
      </c>
      <c r="AA365" s="13">
        <v>0.29577464788732399</v>
      </c>
      <c r="AB365" s="13"/>
      <c r="AC365" s="13">
        <v>0.25242718446601897</v>
      </c>
      <c r="AD365" s="13">
        <v>0.278195488721804</v>
      </c>
    </row>
    <row r="366" spans="2:30" x14ac:dyDescent="0.3">
      <c r="B366" t="s">
        <v>162</v>
      </c>
      <c r="C366" s="13">
        <v>0.16205533596837901</v>
      </c>
      <c r="D366" s="13">
        <v>0.17599999999999999</v>
      </c>
      <c r="E366" s="13">
        <v>0.1484375</v>
      </c>
      <c r="F366" s="13"/>
      <c r="G366" s="13">
        <v>0</v>
      </c>
      <c r="H366" s="13">
        <v>0.24</v>
      </c>
      <c r="I366" s="13">
        <v>0.14285714285714299</v>
      </c>
      <c r="J366" s="13">
        <v>0.28205128205128199</v>
      </c>
      <c r="K366" s="13">
        <v>0.105263157894737</v>
      </c>
      <c r="L366" s="13">
        <v>0.13978494623655899</v>
      </c>
      <c r="M366" s="13"/>
      <c r="N366" s="13">
        <v>0.18691588785046701</v>
      </c>
      <c r="O366" s="13">
        <v>0.16393442622950799</v>
      </c>
      <c r="P366" s="13">
        <v>7.69230769230769E-2</v>
      </c>
      <c r="Q366" s="13">
        <v>0.152542372881356</v>
      </c>
      <c r="R366" s="13"/>
      <c r="S366" s="13">
        <v>0.18666666666666701</v>
      </c>
      <c r="T366" s="13">
        <v>0.162790697674419</v>
      </c>
      <c r="U366" s="13">
        <v>0.16666666666666699</v>
      </c>
      <c r="V366" s="13">
        <v>7.0175438596491196E-2</v>
      </c>
      <c r="W366" s="13">
        <v>0.27272727272727298</v>
      </c>
      <c r="X366" s="13">
        <v>0.25</v>
      </c>
      <c r="Y366" s="13"/>
      <c r="Z366" s="13">
        <v>0.164835164835165</v>
      </c>
      <c r="AA366" s="13">
        <v>0.154929577464789</v>
      </c>
      <c r="AB366" s="13"/>
      <c r="AC366" s="13">
        <v>0.15533980582524301</v>
      </c>
      <c r="AD366" s="13">
        <v>0.17293233082706799</v>
      </c>
    </row>
    <row r="367" spans="2:30" x14ac:dyDescent="0.3">
      <c r="B367" t="s">
        <v>163</v>
      </c>
      <c r="C367" s="13">
        <v>0.13043478260869601</v>
      </c>
      <c r="D367" s="13">
        <v>0.16</v>
      </c>
      <c r="E367" s="13">
        <v>0.1015625</v>
      </c>
      <c r="F367" s="13"/>
      <c r="G367" s="13">
        <v>0</v>
      </c>
      <c r="H367" s="13">
        <v>0.08</v>
      </c>
      <c r="I367" s="13">
        <v>8.5714285714285701E-2</v>
      </c>
      <c r="J367" s="13">
        <v>0.128205128205128</v>
      </c>
      <c r="K367" s="13">
        <v>0.12280701754386</v>
      </c>
      <c r="L367" s="13">
        <v>0.17204301075268799</v>
      </c>
      <c r="M367" s="13"/>
      <c r="N367" s="13">
        <v>0.19626168224299101</v>
      </c>
      <c r="O367" s="13">
        <v>6.5573770491803296E-2</v>
      </c>
      <c r="P367" s="13">
        <v>0.15384615384615399</v>
      </c>
      <c r="Q367" s="13">
        <v>6.7796610169491497E-2</v>
      </c>
      <c r="R367" s="13"/>
      <c r="S367" s="13">
        <v>0.34666666666666701</v>
      </c>
      <c r="T367" s="13">
        <v>0</v>
      </c>
      <c r="U367" s="13">
        <v>0.125</v>
      </c>
      <c r="V367" s="13">
        <v>1.7543859649122799E-2</v>
      </c>
      <c r="W367" s="13">
        <v>9.0909090909090898E-2</v>
      </c>
      <c r="X367" s="13">
        <v>6.25E-2</v>
      </c>
      <c r="Y367" s="13"/>
      <c r="Z367" s="13">
        <v>0.115384615384615</v>
      </c>
      <c r="AA367" s="13">
        <v>0.169014084507042</v>
      </c>
      <c r="AB367" s="13"/>
      <c r="AC367" s="13">
        <v>0.116504854368932</v>
      </c>
      <c r="AD367" s="13">
        <v>0.14285714285714299</v>
      </c>
    </row>
    <row r="368" spans="2:30" x14ac:dyDescent="0.3">
      <c r="B368" t="s">
        <v>164</v>
      </c>
      <c r="C368" s="13">
        <v>6.3241106719367599E-2</v>
      </c>
      <c r="D368" s="13">
        <v>6.4000000000000001E-2</v>
      </c>
      <c r="E368" s="13">
        <v>6.25E-2</v>
      </c>
      <c r="F368" s="13"/>
      <c r="G368" s="13">
        <v>0</v>
      </c>
      <c r="H368" s="13">
        <v>0.08</v>
      </c>
      <c r="I368" s="13">
        <v>5.7142857142857099E-2</v>
      </c>
      <c r="J368" s="13">
        <v>0</v>
      </c>
      <c r="K368" s="13">
        <v>7.0175438596491196E-2</v>
      </c>
      <c r="L368" s="13">
        <v>8.6021505376344107E-2</v>
      </c>
      <c r="M368" s="13"/>
      <c r="N368" s="13">
        <v>7.4766355140186896E-2</v>
      </c>
      <c r="O368" s="13">
        <v>4.91803278688525E-2</v>
      </c>
      <c r="P368" s="13">
        <v>7.69230769230769E-2</v>
      </c>
      <c r="Q368" s="13">
        <v>5.0847457627118599E-2</v>
      </c>
      <c r="R368" s="13"/>
      <c r="S368" s="13">
        <v>0.2</v>
      </c>
      <c r="T368" s="13">
        <v>0</v>
      </c>
      <c r="U368" s="13">
        <v>0</v>
      </c>
      <c r="V368" s="13">
        <v>0</v>
      </c>
      <c r="W368" s="13">
        <v>0</v>
      </c>
      <c r="X368" s="13">
        <v>0</v>
      </c>
      <c r="Y368" s="13"/>
      <c r="Z368" s="13">
        <v>6.5934065934065894E-2</v>
      </c>
      <c r="AA368" s="13">
        <v>5.63380281690141E-2</v>
      </c>
      <c r="AB368" s="13"/>
      <c r="AC368" s="13">
        <v>6.7961165048543701E-2</v>
      </c>
      <c r="AD368" s="13">
        <v>6.7669172932330796E-2</v>
      </c>
    </row>
    <row r="369" spans="2:30" x14ac:dyDescent="0.3">
      <c r="B369" t="s">
        <v>56</v>
      </c>
      <c r="C369" s="13">
        <v>1.97628458498024E-2</v>
      </c>
      <c r="D369" s="13">
        <v>1.6E-2</v>
      </c>
      <c r="E369" s="13">
        <v>2.34375E-2</v>
      </c>
      <c r="F369" s="13"/>
      <c r="G369" s="13">
        <v>0</v>
      </c>
      <c r="H369" s="13">
        <v>0</v>
      </c>
      <c r="I369" s="13">
        <v>5.7142857142857099E-2</v>
      </c>
      <c r="J369" s="13">
        <v>2.5641025641025599E-2</v>
      </c>
      <c r="K369" s="13">
        <v>0</v>
      </c>
      <c r="L369" s="13">
        <v>2.1505376344085999E-2</v>
      </c>
      <c r="M369" s="13"/>
      <c r="N369" s="13">
        <v>1.86915887850467E-2</v>
      </c>
      <c r="O369" s="13">
        <v>1.63934426229508E-2</v>
      </c>
      <c r="P369" s="13">
        <v>0</v>
      </c>
      <c r="Q369" s="13">
        <v>3.3898305084745797E-2</v>
      </c>
      <c r="R369" s="13"/>
      <c r="S369" s="13">
        <v>0</v>
      </c>
      <c r="T369" s="13">
        <v>2.32558139534884E-2</v>
      </c>
      <c r="U369" s="13">
        <v>4.1666666666666699E-2</v>
      </c>
      <c r="V369" s="13">
        <v>1.7543859649122799E-2</v>
      </c>
      <c r="W369" s="13">
        <v>0</v>
      </c>
      <c r="X369" s="13">
        <v>0.125</v>
      </c>
      <c r="Y369" s="13"/>
      <c r="Z369" s="13">
        <v>1.6483516483516501E-2</v>
      </c>
      <c r="AA369" s="13">
        <v>2.8169014084507001E-2</v>
      </c>
      <c r="AB369" s="13"/>
      <c r="AC369" s="13">
        <v>1.94174757281553E-2</v>
      </c>
      <c r="AD369" s="13">
        <v>1.50375939849624E-2</v>
      </c>
    </row>
    <row r="370" spans="2:30" x14ac:dyDescent="0.3">
      <c r="B370" t="s">
        <v>165</v>
      </c>
      <c r="C370" s="13">
        <v>0.624505928853755</v>
      </c>
      <c r="D370" s="13">
        <v>0.58399999999999996</v>
      </c>
      <c r="E370" s="13">
        <v>0.6640625</v>
      </c>
      <c r="F370" s="13"/>
      <c r="G370" s="13">
        <v>1</v>
      </c>
      <c r="H370" s="13">
        <v>0.6</v>
      </c>
      <c r="I370" s="13">
        <v>0.65714285714285703</v>
      </c>
      <c r="J370" s="13">
        <v>0.56410256410256399</v>
      </c>
      <c r="K370" s="13">
        <v>0.70175438596491202</v>
      </c>
      <c r="L370" s="13">
        <v>0.58064516129032295</v>
      </c>
      <c r="M370" s="13"/>
      <c r="N370" s="13">
        <v>0.52336448598130803</v>
      </c>
      <c r="O370" s="13">
        <v>0.70491803278688503</v>
      </c>
      <c r="P370" s="13">
        <v>0.69230769230769196</v>
      </c>
      <c r="Q370" s="13">
        <v>0.69491525423728795</v>
      </c>
      <c r="R370" s="13"/>
      <c r="S370" s="13">
        <v>0.266666666666667</v>
      </c>
      <c r="T370" s="13">
        <v>0.81395348837209303</v>
      </c>
      <c r="U370" s="13">
        <v>0.66666666666666696</v>
      </c>
      <c r="V370" s="13">
        <v>0.89473684210526305</v>
      </c>
      <c r="W370" s="13">
        <v>0.63636363636363602</v>
      </c>
      <c r="X370" s="13">
        <v>0.5625</v>
      </c>
      <c r="Y370" s="13"/>
      <c r="Z370" s="13">
        <v>0.63736263736263699</v>
      </c>
      <c r="AA370" s="13">
        <v>0.59154929577464799</v>
      </c>
      <c r="AB370" s="13"/>
      <c r="AC370" s="13">
        <v>0.64077669902912604</v>
      </c>
      <c r="AD370" s="13">
        <v>0.60150375939849599</v>
      </c>
    </row>
    <row r="371" spans="2:30" x14ac:dyDescent="0.3">
      <c r="B371" t="s">
        <v>166</v>
      </c>
      <c r="C371" s="13">
        <v>0.19367588932806301</v>
      </c>
      <c r="D371" s="13">
        <v>0.224</v>
      </c>
      <c r="E371" s="13">
        <v>0.1640625</v>
      </c>
      <c r="F371" s="13"/>
      <c r="G371" s="13">
        <v>0</v>
      </c>
      <c r="H371" s="13">
        <v>0.16</v>
      </c>
      <c r="I371" s="13">
        <v>0.14285714285714299</v>
      </c>
      <c r="J371" s="13">
        <v>0.128205128205128</v>
      </c>
      <c r="K371" s="13">
        <v>0.19298245614035101</v>
      </c>
      <c r="L371" s="13">
        <v>0.25806451612903197</v>
      </c>
      <c r="M371" s="13"/>
      <c r="N371" s="13">
        <v>0.27102803738317799</v>
      </c>
      <c r="O371" s="13">
        <v>0.114754098360656</v>
      </c>
      <c r="P371" s="13">
        <v>0.230769230769231</v>
      </c>
      <c r="Q371" s="13">
        <v>0.11864406779661001</v>
      </c>
      <c r="R371" s="13"/>
      <c r="S371" s="13">
        <v>0.54666666666666697</v>
      </c>
      <c r="T371" s="13">
        <v>0</v>
      </c>
      <c r="U371" s="13">
        <v>0.125</v>
      </c>
      <c r="V371" s="13">
        <v>1.7543859649122799E-2</v>
      </c>
      <c r="W371" s="13">
        <v>9.0909090909090898E-2</v>
      </c>
      <c r="X371" s="13">
        <v>6.25E-2</v>
      </c>
      <c r="Y371" s="13"/>
      <c r="Z371" s="13">
        <v>0.18131868131868101</v>
      </c>
      <c r="AA371" s="13">
        <v>0.22535211267605601</v>
      </c>
      <c r="AB371" s="13"/>
      <c r="AC371" s="13">
        <v>0.18446601941747601</v>
      </c>
      <c r="AD371" s="13">
        <v>0.21052631578947401</v>
      </c>
    </row>
    <row r="372" spans="2:30" x14ac:dyDescent="0.3">
      <c r="B372" t="s">
        <v>167</v>
      </c>
      <c r="C372" s="13">
        <v>0.43083003952569199</v>
      </c>
      <c r="D372" s="13">
        <v>0.36</v>
      </c>
      <c r="E372" s="13">
        <v>0.5</v>
      </c>
      <c r="F372" s="13"/>
      <c r="G372" s="13">
        <v>1</v>
      </c>
      <c r="H372" s="13">
        <v>0.44</v>
      </c>
      <c r="I372" s="13">
        <v>0.51428571428571401</v>
      </c>
      <c r="J372" s="13">
        <v>0.43589743589743601</v>
      </c>
      <c r="K372" s="13">
        <v>0.50877192982456099</v>
      </c>
      <c r="L372" s="13">
        <v>0.32258064516128998</v>
      </c>
      <c r="M372" s="13"/>
      <c r="N372" s="13">
        <v>0.25233644859813098</v>
      </c>
      <c r="O372" s="13">
        <v>0.59016393442622905</v>
      </c>
      <c r="P372" s="13">
        <v>0.46153846153846201</v>
      </c>
      <c r="Q372" s="13">
        <v>0.57627118644067798</v>
      </c>
      <c r="R372" s="13"/>
      <c r="S372" s="13">
        <v>-0.28000000000000003</v>
      </c>
      <c r="T372" s="13">
        <v>0.81395348837209303</v>
      </c>
      <c r="U372" s="13">
        <v>0.54166666666666696</v>
      </c>
      <c r="V372" s="13">
        <v>0.87719298245613997</v>
      </c>
      <c r="W372" s="13">
        <v>0.54545454545454497</v>
      </c>
      <c r="X372" s="13">
        <v>0.5</v>
      </c>
      <c r="Y372" s="13"/>
      <c r="Z372" s="13">
        <v>0.45604395604395598</v>
      </c>
      <c r="AA372" s="13">
        <v>0.36619718309859201</v>
      </c>
      <c r="AB372" s="13"/>
      <c r="AC372" s="13">
        <v>0.45631067961165001</v>
      </c>
      <c r="AD372" s="13">
        <v>0.39097744360902298</v>
      </c>
    </row>
    <row r="373" spans="2:30" x14ac:dyDescent="0.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row>
    <row r="374" spans="2:30" x14ac:dyDescent="0.3">
      <c r="B374" s="6" t="s">
        <v>174</v>
      </c>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row>
    <row r="375" spans="2:30" x14ac:dyDescent="0.3">
      <c r="B375" s="23" t="s">
        <v>52</v>
      </c>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row>
    <row r="376" spans="2:30" x14ac:dyDescent="0.3">
      <c r="B376" t="s">
        <v>171</v>
      </c>
      <c r="C376" s="13">
        <v>6.7193675889328106E-2</v>
      </c>
      <c r="D376" s="13">
        <v>0.104</v>
      </c>
      <c r="E376" s="13">
        <v>3.125E-2</v>
      </c>
      <c r="F376" s="13"/>
      <c r="G376" s="13">
        <v>0</v>
      </c>
      <c r="H376" s="13">
        <v>0.08</v>
      </c>
      <c r="I376" s="13">
        <v>8.5714285714285701E-2</v>
      </c>
      <c r="J376" s="13">
        <v>5.1282051282051301E-2</v>
      </c>
      <c r="K376" s="13">
        <v>7.0175438596491196E-2</v>
      </c>
      <c r="L376" s="13">
        <v>6.4516129032258104E-2</v>
      </c>
      <c r="M376" s="13"/>
      <c r="N376" s="13">
        <v>6.5420560747663503E-2</v>
      </c>
      <c r="O376" s="13">
        <v>4.91803278688525E-2</v>
      </c>
      <c r="P376" s="13">
        <v>0.115384615384615</v>
      </c>
      <c r="Q376" s="13">
        <v>6.7796610169491497E-2</v>
      </c>
      <c r="R376" s="13"/>
      <c r="S376" s="13">
        <v>0.12</v>
      </c>
      <c r="T376" s="13">
        <v>2.32558139534884E-2</v>
      </c>
      <c r="U376" s="13">
        <v>0.16666666666666699</v>
      </c>
      <c r="V376" s="13">
        <v>1.7543859649122799E-2</v>
      </c>
      <c r="W376" s="13">
        <v>4.5454545454545497E-2</v>
      </c>
      <c r="X376" s="13">
        <v>6.25E-2</v>
      </c>
      <c r="Y376" s="13"/>
      <c r="Z376" s="13">
        <v>7.1428571428571397E-2</v>
      </c>
      <c r="AA376" s="13">
        <v>5.63380281690141E-2</v>
      </c>
      <c r="AB376" s="13"/>
      <c r="AC376" s="13">
        <v>0.106796116504854</v>
      </c>
      <c r="AD376" s="13">
        <v>3.00751879699248E-2</v>
      </c>
    </row>
    <row r="377" spans="2:30" x14ac:dyDescent="0.3">
      <c r="B377" t="s">
        <v>172</v>
      </c>
      <c r="C377" s="13">
        <v>0.37154150197628499</v>
      </c>
      <c r="D377" s="13">
        <v>0.36799999999999999</v>
      </c>
      <c r="E377" s="13">
        <v>0.375</v>
      </c>
      <c r="F377" s="13"/>
      <c r="G377" s="13">
        <v>0.25</v>
      </c>
      <c r="H377" s="13">
        <v>0.36</v>
      </c>
      <c r="I377" s="13">
        <v>0.42857142857142899</v>
      </c>
      <c r="J377" s="13">
        <v>0.43589743589743601</v>
      </c>
      <c r="K377" s="13">
        <v>0.24561403508771901</v>
      </c>
      <c r="L377" s="13">
        <v>0.40860215053763399</v>
      </c>
      <c r="M377" s="13"/>
      <c r="N377" s="13">
        <v>0.31775700934579398</v>
      </c>
      <c r="O377" s="13">
        <v>0.50819672131147497</v>
      </c>
      <c r="P377" s="13">
        <v>0.269230769230769</v>
      </c>
      <c r="Q377" s="13">
        <v>0.37288135593220301</v>
      </c>
      <c r="R377" s="13"/>
      <c r="S377" s="13">
        <v>0.33333333333333298</v>
      </c>
      <c r="T377" s="13">
        <v>0.418604651162791</v>
      </c>
      <c r="U377" s="13">
        <v>0.25</v>
      </c>
      <c r="V377" s="13">
        <v>0.54385964912280704</v>
      </c>
      <c r="W377" s="13">
        <v>0.22727272727272699</v>
      </c>
      <c r="X377" s="13">
        <v>0.1875</v>
      </c>
      <c r="Y377" s="13"/>
      <c r="Z377" s="13">
        <v>0.36813186813186799</v>
      </c>
      <c r="AA377" s="13">
        <v>0.38028169014084501</v>
      </c>
      <c r="AB377" s="13"/>
      <c r="AC377" s="13">
        <v>0.35922330097087402</v>
      </c>
      <c r="AD377" s="13">
        <v>0.406015037593985</v>
      </c>
    </row>
    <row r="378" spans="2:30" x14ac:dyDescent="0.3">
      <c r="B378" t="s">
        <v>173</v>
      </c>
      <c r="C378" s="13">
        <v>0.53359683794466395</v>
      </c>
      <c r="D378" s="13">
        <v>0.504</v>
      </c>
      <c r="E378" s="13">
        <v>0.5625</v>
      </c>
      <c r="F378" s="13"/>
      <c r="G378" s="13">
        <v>0.75</v>
      </c>
      <c r="H378" s="13">
        <v>0.48</v>
      </c>
      <c r="I378" s="13">
        <v>0.48571428571428599</v>
      </c>
      <c r="J378" s="13">
        <v>0.512820512820513</v>
      </c>
      <c r="K378" s="13">
        <v>0.64912280701754399</v>
      </c>
      <c r="L378" s="13">
        <v>0.494623655913978</v>
      </c>
      <c r="M378" s="13"/>
      <c r="N378" s="13">
        <v>0.579439252336449</v>
      </c>
      <c r="O378" s="13">
        <v>0.409836065573771</v>
      </c>
      <c r="P378" s="13">
        <v>0.61538461538461497</v>
      </c>
      <c r="Q378" s="13">
        <v>0.54237288135593198</v>
      </c>
      <c r="R378" s="13"/>
      <c r="S378" s="13">
        <v>0.54666666666666697</v>
      </c>
      <c r="T378" s="13">
        <v>0.53488372093023295</v>
      </c>
      <c r="U378" s="13">
        <v>0.5</v>
      </c>
      <c r="V378" s="13">
        <v>0.42105263157894701</v>
      </c>
      <c r="W378" s="13">
        <v>0.68181818181818199</v>
      </c>
      <c r="X378" s="13">
        <v>0.6875</v>
      </c>
      <c r="Y378" s="13"/>
      <c r="Z378" s="13">
        <v>0.52747252747252704</v>
      </c>
      <c r="AA378" s="13">
        <v>0.54929577464788704</v>
      </c>
      <c r="AB378" s="13"/>
      <c r="AC378" s="13">
        <v>0.51456310679611605</v>
      </c>
      <c r="AD378" s="13">
        <v>0.533834586466165</v>
      </c>
    </row>
    <row r="379" spans="2:30" x14ac:dyDescent="0.3">
      <c r="B379" t="s">
        <v>56</v>
      </c>
      <c r="C379" s="13">
        <v>2.7667984189723299E-2</v>
      </c>
      <c r="D379" s="13">
        <v>2.4E-2</v>
      </c>
      <c r="E379" s="13">
        <v>3.125E-2</v>
      </c>
      <c r="F379" s="13"/>
      <c r="G379" s="13">
        <v>0</v>
      </c>
      <c r="H379" s="13">
        <v>0.08</v>
      </c>
      <c r="I379" s="13">
        <v>0</v>
      </c>
      <c r="J379" s="13">
        <v>0</v>
      </c>
      <c r="K379" s="13">
        <v>3.5087719298245598E-2</v>
      </c>
      <c r="L379" s="13">
        <v>3.2258064516128997E-2</v>
      </c>
      <c r="M379" s="13"/>
      <c r="N379" s="13">
        <v>3.7383177570093497E-2</v>
      </c>
      <c r="O379" s="13">
        <v>3.2786885245901599E-2</v>
      </c>
      <c r="P379" s="13">
        <v>0</v>
      </c>
      <c r="Q379" s="13">
        <v>1.6949152542372899E-2</v>
      </c>
      <c r="R379" s="13"/>
      <c r="S379" s="13">
        <v>0</v>
      </c>
      <c r="T379" s="13">
        <v>2.32558139534884E-2</v>
      </c>
      <c r="U379" s="13">
        <v>8.3333333333333301E-2</v>
      </c>
      <c r="V379" s="13">
        <v>1.7543859649122799E-2</v>
      </c>
      <c r="W379" s="13">
        <v>4.5454545454545497E-2</v>
      </c>
      <c r="X379" s="13">
        <v>6.25E-2</v>
      </c>
      <c r="Y379" s="13"/>
      <c r="Z379" s="13">
        <v>3.2967032967033003E-2</v>
      </c>
      <c r="AA379" s="13">
        <v>1.4084507042253501E-2</v>
      </c>
      <c r="AB379" s="13"/>
      <c r="AC379" s="13">
        <v>1.94174757281553E-2</v>
      </c>
      <c r="AD379" s="13">
        <v>3.00751879699248E-2</v>
      </c>
    </row>
    <row r="380" spans="2:30" x14ac:dyDescent="0.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row>
    <row r="381" spans="2:30" x14ac:dyDescent="0.3">
      <c r="B381" s="6" t="s">
        <v>174</v>
      </c>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row>
    <row r="382" spans="2:30" x14ac:dyDescent="0.3">
      <c r="B382" s="23" t="s">
        <v>52</v>
      </c>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row>
    <row r="383" spans="2:30" x14ac:dyDescent="0.3">
      <c r="B383" t="s">
        <v>175</v>
      </c>
      <c r="C383" s="13">
        <v>6.7193675889328106E-2</v>
      </c>
      <c r="D383" s="13">
        <v>4.8000000000000001E-2</v>
      </c>
      <c r="E383" s="13">
        <v>8.59375E-2</v>
      </c>
      <c r="F383" s="13"/>
      <c r="G383" s="13">
        <v>0</v>
      </c>
      <c r="H383" s="13">
        <v>0.12</v>
      </c>
      <c r="I383" s="13">
        <v>8.5714285714285701E-2</v>
      </c>
      <c r="J383" s="13">
        <v>0.102564102564103</v>
      </c>
      <c r="K383" s="13">
        <v>5.2631578947368397E-2</v>
      </c>
      <c r="L383" s="13">
        <v>4.3010752688171998E-2</v>
      </c>
      <c r="M383" s="13"/>
      <c r="N383" s="13">
        <v>6.5420560747663503E-2</v>
      </c>
      <c r="O383" s="13">
        <v>8.1967213114754106E-2</v>
      </c>
      <c r="P383" s="13">
        <v>0.115384615384615</v>
      </c>
      <c r="Q383" s="13">
        <v>3.3898305084745797E-2</v>
      </c>
      <c r="R383" s="13"/>
      <c r="S383" s="13">
        <v>0.146666666666667</v>
      </c>
      <c r="T383" s="13">
        <v>4.6511627906976702E-2</v>
      </c>
      <c r="U383" s="13">
        <v>0</v>
      </c>
      <c r="V383" s="13">
        <v>5.2631578947368397E-2</v>
      </c>
      <c r="W383" s="13">
        <v>0</v>
      </c>
      <c r="X383" s="13">
        <v>0</v>
      </c>
      <c r="Y383" s="13"/>
      <c r="Z383" s="13">
        <v>7.69230769230769E-2</v>
      </c>
      <c r="AA383" s="13">
        <v>4.2253521126760597E-2</v>
      </c>
      <c r="AB383" s="13"/>
      <c r="AC383" s="13">
        <v>7.7669902912621394E-2</v>
      </c>
      <c r="AD383" s="13">
        <v>6.01503759398496E-2</v>
      </c>
    </row>
    <row r="384" spans="2:30" x14ac:dyDescent="0.3">
      <c r="B384" t="s">
        <v>176</v>
      </c>
      <c r="C384" s="13">
        <v>0.185770750988142</v>
      </c>
      <c r="D384" s="13">
        <v>0.20799999999999999</v>
      </c>
      <c r="E384" s="13">
        <v>0.1640625</v>
      </c>
      <c r="F384" s="13"/>
      <c r="G384" s="13">
        <v>0</v>
      </c>
      <c r="H384" s="13">
        <v>0.2</v>
      </c>
      <c r="I384" s="13">
        <v>0.25714285714285701</v>
      </c>
      <c r="J384" s="13">
        <v>0.17948717948717899</v>
      </c>
      <c r="K384" s="13">
        <v>0.19298245614035101</v>
      </c>
      <c r="L384" s="13">
        <v>0.16129032258064499</v>
      </c>
      <c r="M384" s="13"/>
      <c r="N384" s="13">
        <v>0.25233644859813098</v>
      </c>
      <c r="O384" s="13">
        <v>0.14754098360655701</v>
      </c>
      <c r="P384" s="13">
        <v>0.15384615384615399</v>
      </c>
      <c r="Q384" s="13">
        <v>0.11864406779661001</v>
      </c>
      <c r="R384" s="13"/>
      <c r="S384" s="13">
        <v>0.22666666666666699</v>
      </c>
      <c r="T384" s="13">
        <v>0.209302325581395</v>
      </c>
      <c r="U384" s="13">
        <v>0.20833333333333301</v>
      </c>
      <c r="V384" s="13">
        <v>8.7719298245614002E-2</v>
      </c>
      <c r="W384" s="13">
        <v>0.31818181818181801</v>
      </c>
      <c r="X384" s="13">
        <v>6.25E-2</v>
      </c>
      <c r="Y384" s="13"/>
      <c r="Z384" s="13">
        <v>0.17032967032967</v>
      </c>
      <c r="AA384" s="13">
        <v>0.22535211267605601</v>
      </c>
      <c r="AB384" s="13"/>
      <c r="AC384" s="13">
        <v>0.17475728155339801</v>
      </c>
      <c r="AD384" s="13">
        <v>0.21052631578947401</v>
      </c>
    </row>
    <row r="385" spans="2:30" x14ac:dyDescent="0.3">
      <c r="B385" t="s">
        <v>177</v>
      </c>
      <c r="C385" s="13">
        <v>0.201581027667984</v>
      </c>
      <c r="D385" s="13">
        <v>0.224</v>
      </c>
      <c r="E385" s="13">
        <v>0.1796875</v>
      </c>
      <c r="F385" s="13"/>
      <c r="G385" s="13">
        <v>0.25</v>
      </c>
      <c r="H385" s="13">
        <v>0.28000000000000003</v>
      </c>
      <c r="I385" s="13">
        <v>0.17142857142857101</v>
      </c>
      <c r="J385" s="13">
        <v>0.17948717948717899</v>
      </c>
      <c r="K385" s="13">
        <v>0.157894736842105</v>
      </c>
      <c r="L385" s="13">
        <v>0.225806451612903</v>
      </c>
      <c r="M385" s="13"/>
      <c r="N385" s="13">
        <v>0.21495327102803699</v>
      </c>
      <c r="O385" s="13">
        <v>0.19672131147541</v>
      </c>
      <c r="P385" s="13">
        <v>0.230769230769231</v>
      </c>
      <c r="Q385" s="13">
        <v>0.169491525423729</v>
      </c>
      <c r="R385" s="13"/>
      <c r="S385" s="13">
        <v>0.38666666666666699</v>
      </c>
      <c r="T385" s="13">
        <v>0.186046511627907</v>
      </c>
      <c r="U385" s="13">
        <v>0.20833333333333301</v>
      </c>
      <c r="V385" s="13">
        <v>0.105263157894737</v>
      </c>
      <c r="W385" s="13">
        <v>0.13636363636363599</v>
      </c>
      <c r="X385" s="13">
        <v>0</v>
      </c>
      <c r="Y385" s="13"/>
      <c r="Z385" s="13">
        <v>0.19780219780219799</v>
      </c>
      <c r="AA385" s="13">
        <v>0.21126760563380301</v>
      </c>
      <c r="AB385" s="13"/>
      <c r="AC385" s="13">
        <v>0.233009708737864</v>
      </c>
      <c r="AD385" s="13">
        <v>0.19548872180451099</v>
      </c>
    </row>
    <row r="386" spans="2:30" x14ac:dyDescent="0.3">
      <c r="B386" t="s">
        <v>178</v>
      </c>
      <c r="C386" s="13">
        <v>0.41501976284585002</v>
      </c>
      <c r="D386" s="13">
        <v>0.38400000000000001</v>
      </c>
      <c r="E386" s="13">
        <v>0.4453125</v>
      </c>
      <c r="F386" s="13"/>
      <c r="G386" s="13">
        <v>0.75</v>
      </c>
      <c r="H386" s="13">
        <v>0.2</v>
      </c>
      <c r="I386" s="13">
        <v>0.4</v>
      </c>
      <c r="J386" s="13">
        <v>0.43589743589743601</v>
      </c>
      <c r="K386" s="13">
        <v>0.45614035087719301</v>
      </c>
      <c r="L386" s="13">
        <v>0.43010752688171999</v>
      </c>
      <c r="M386" s="13"/>
      <c r="N386" s="13">
        <v>0.37383177570093501</v>
      </c>
      <c r="O386" s="13">
        <v>0.39344262295082</v>
      </c>
      <c r="P386" s="13">
        <v>0.46153846153846201</v>
      </c>
      <c r="Q386" s="13">
        <v>0.49152542372881403</v>
      </c>
      <c r="R386" s="13"/>
      <c r="S386" s="13">
        <v>0.146666666666667</v>
      </c>
      <c r="T386" s="13">
        <v>0.44186046511627902</v>
      </c>
      <c r="U386" s="13">
        <v>0.375</v>
      </c>
      <c r="V386" s="13">
        <v>0.64912280701754399</v>
      </c>
      <c r="W386" s="13">
        <v>0.45454545454545497</v>
      </c>
      <c r="X386" s="13">
        <v>0.625</v>
      </c>
      <c r="Y386" s="13"/>
      <c r="Z386" s="13">
        <v>0.39560439560439598</v>
      </c>
      <c r="AA386" s="13">
        <v>0.46478873239436602</v>
      </c>
      <c r="AB386" s="13"/>
      <c r="AC386" s="13">
        <v>0.456310679611651</v>
      </c>
      <c r="AD386" s="13">
        <v>0.39097744360902298</v>
      </c>
    </row>
    <row r="387" spans="2:30" x14ac:dyDescent="0.3">
      <c r="B387" t="s">
        <v>56</v>
      </c>
      <c r="C387" s="13">
        <v>0.13043478260869601</v>
      </c>
      <c r="D387" s="13">
        <v>0.13600000000000001</v>
      </c>
      <c r="E387" s="13">
        <v>0.125</v>
      </c>
      <c r="F387" s="13"/>
      <c r="G387" s="13">
        <v>0</v>
      </c>
      <c r="H387" s="13">
        <v>0.2</v>
      </c>
      <c r="I387" s="13">
        <v>8.5714285714285701E-2</v>
      </c>
      <c r="J387" s="13">
        <v>0.102564102564103</v>
      </c>
      <c r="K387" s="13">
        <v>0.140350877192982</v>
      </c>
      <c r="L387" s="13">
        <v>0.13978494623655899</v>
      </c>
      <c r="M387" s="13"/>
      <c r="N387" s="13">
        <v>9.34579439252336E-2</v>
      </c>
      <c r="O387" s="13">
        <v>0.18032786885245899</v>
      </c>
      <c r="P387" s="13">
        <v>3.8461538461538498E-2</v>
      </c>
      <c r="Q387" s="13">
        <v>0.186440677966102</v>
      </c>
      <c r="R387" s="13"/>
      <c r="S387" s="13">
        <v>9.3333333333333296E-2</v>
      </c>
      <c r="T387" s="13">
        <v>0.116279069767442</v>
      </c>
      <c r="U387" s="13">
        <v>0.20833333333333301</v>
      </c>
      <c r="V387" s="13">
        <v>0.105263157894737</v>
      </c>
      <c r="W387" s="13">
        <v>9.0909090909090898E-2</v>
      </c>
      <c r="X387" s="13">
        <v>0.3125</v>
      </c>
      <c r="Y387" s="13"/>
      <c r="Z387" s="13">
        <v>0.159340659340659</v>
      </c>
      <c r="AA387" s="13">
        <v>5.63380281690141E-2</v>
      </c>
      <c r="AB387" s="13"/>
      <c r="AC387" s="13">
        <v>5.8252427184466E-2</v>
      </c>
      <c r="AD387" s="13">
        <v>0.14285714285714299</v>
      </c>
    </row>
    <row r="388" spans="2:30" x14ac:dyDescent="0.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row>
    <row r="389" spans="2:30" x14ac:dyDescent="0.3">
      <c r="B389" s="6" t="s">
        <v>193</v>
      </c>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row>
    <row r="390" spans="2:30" x14ac:dyDescent="0.3">
      <c r="B390" s="23" t="s">
        <v>52</v>
      </c>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row>
    <row r="391" spans="2:30" x14ac:dyDescent="0.3">
      <c r="B391" t="s">
        <v>187</v>
      </c>
      <c r="C391" s="13">
        <v>1.97628458498024E-2</v>
      </c>
      <c r="D391" s="13">
        <v>8.0000000000000002E-3</v>
      </c>
      <c r="E391" s="13">
        <v>3.125E-2</v>
      </c>
      <c r="F391" s="13"/>
      <c r="G391" s="13">
        <v>0</v>
      </c>
      <c r="H391" s="13">
        <v>0.04</v>
      </c>
      <c r="I391" s="13">
        <v>5.7142857142857099E-2</v>
      </c>
      <c r="J391" s="13">
        <v>2.5641025641025599E-2</v>
      </c>
      <c r="K391" s="13">
        <v>1.7543859649122799E-2</v>
      </c>
      <c r="L391" s="13">
        <v>0</v>
      </c>
      <c r="M391" s="13"/>
      <c r="N391" s="13">
        <v>1.86915887850467E-2</v>
      </c>
      <c r="O391" s="13">
        <v>3.2786885245901599E-2</v>
      </c>
      <c r="P391" s="13">
        <v>0</v>
      </c>
      <c r="Q391" s="13">
        <v>1.6949152542372899E-2</v>
      </c>
      <c r="R391" s="13"/>
      <c r="S391" s="13">
        <v>0.04</v>
      </c>
      <c r="T391" s="13">
        <v>2.32558139534884E-2</v>
      </c>
      <c r="U391" s="13">
        <v>4.1666666666666699E-2</v>
      </c>
      <c r="V391" s="13">
        <v>0</v>
      </c>
      <c r="W391" s="13">
        <v>0</v>
      </c>
      <c r="X391" s="13">
        <v>0</v>
      </c>
      <c r="Y391" s="13"/>
      <c r="Z391" s="13">
        <v>1.6483516483516501E-2</v>
      </c>
      <c r="AA391" s="13">
        <v>2.8169014084507001E-2</v>
      </c>
      <c r="AB391" s="13"/>
      <c r="AC391" s="13">
        <v>2.9126213592233E-2</v>
      </c>
      <c r="AD391" s="13">
        <v>1.50375939849624E-2</v>
      </c>
    </row>
    <row r="392" spans="2:30" x14ac:dyDescent="0.3">
      <c r="B392" t="s">
        <v>188</v>
      </c>
      <c r="C392" s="13">
        <v>0.110671936758893</v>
      </c>
      <c r="D392" s="13">
        <v>0.104</v>
      </c>
      <c r="E392" s="13">
        <v>0.1171875</v>
      </c>
      <c r="F392" s="13"/>
      <c r="G392" s="13">
        <v>0.25</v>
      </c>
      <c r="H392" s="13">
        <v>0.16</v>
      </c>
      <c r="I392" s="13">
        <v>0.14285714285714299</v>
      </c>
      <c r="J392" s="13">
        <v>7.69230769230769E-2</v>
      </c>
      <c r="K392" s="13">
        <v>0.105263157894737</v>
      </c>
      <c r="L392" s="13">
        <v>9.6774193548387094E-2</v>
      </c>
      <c r="M392" s="13"/>
      <c r="N392" s="13">
        <v>0.121495327102804</v>
      </c>
      <c r="O392" s="13">
        <v>6.5573770491803296E-2</v>
      </c>
      <c r="P392" s="13">
        <v>0.269230769230769</v>
      </c>
      <c r="Q392" s="13">
        <v>6.7796610169491497E-2</v>
      </c>
      <c r="R392" s="13"/>
      <c r="S392" s="13">
        <v>0.133333333333333</v>
      </c>
      <c r="T392" s="13">
        <v>0.116279069767442</v>
      </c>
      <c r="U392" s="13">
        <v>8.3333333333333301E-2</v>
      </c>
      <c r="V392" s="13">
        <v>8.7719298245614002E-2</v>
      </c>
      <c r="W392" s="13">
        <v>4.5454545454545497E-2</v>
      </c>
      <c r="X392" s="13">
        <v>6.25E-2</v>
      </c>
      <c r="Y392" s="13"/>
      <c r="Z392" s="13">
        <v>0.10989010989011</v>
      </c>
      <c r="AA392" s="13">
        <v>0.11267605633802801</v>
      </c>
      <c r="AB392" s="13"/>
      <c r="AC392" s="13">
        <v>0.14563106796116501</v>
      </c>
      <c r="AD392" s="13">
        <v>9.0225563909774403E-2</v>
      </c>
    </row>
    <row r="393" spans="2:30" x14ac:dyDescent="0.3">
      <c r="B393" t="s">
        <v>189</v>
      </c>
      <c r="C393" s="13">
        <v>0.27272727272727298</v>
      </c>
      <c r="D393" s="13">
        <v>0.29599999999999999</v>
      </c>
      <c r="E393" s="13">
        <v>0.25</v>
      </c>
      <c r="F393" s="13"/>
      <c r="G393" s="13">
        <v>0.5</v>
      </c>
      <c r="H393" s="13">
        <v>0.4</v>
      </c>
      <c r="I393" s="13">
        <v>0.34285714285714303</v>
      </c>
      <c r="J393" s="13">
        <v>0.35897435897435898</v>
      </c>
      <c r="K393" s="13">
        <v>0.140350877192982</v>
      </c>
      <c r="L393" s="13">
        <v>0.247311827956989</v>
      </c>
      <c r="M393" s="13"/>
      <c r="N393" s="13">
        <v>0.29906542056074797</v>
      </c>
      <c r="O393" s="13">
        <v>0.32786885245901598</v>
      </c>
      <c r="P393" s="13">
        <v>3.8461538461538498E-2</v>
      </c>
      <c r="Q393" s="13">
        <v>0.27118644067796599</v>
      </c>
      <c r="R393" s="13"/>
      <c r="S393" s="13">
        <v>0.32</v>
      </c>
      <c r="T393" s="13">
        <v>0.418604651162791</v>
      </c>
      <c r="U393" s="13">
        <v>0.125</v>
      </c>
      <c r="V393" s="13">
        <v>0.140350877192982</v>
      </c>
      <c r="W393" s="13">
        <v>0.54545454545454497</v>
      </c>
      <c r="X393" s="13">
        <v>6.25E-2</v>
      </c>
      <c r="Y393" s="13"/>
      <c r="Z393" s="13">
        <v>0.269230769230769</v>
      </c>
      <c r="AA393" s="13">
        <v>0.28169014084506999</v>
      </c>
      <c r="AB393" s="13"/>
      <c r="AC393" s="13">
        <v>0.223300970873786</v>
      </c>
      <c r="AD393" s="13">
        <v>0.30827067669172897</v>
      </c>
    </row>
    <row r="394" spans="2:30" x14ac:dyDescent="0.3">
      <c r="B394" t="s">
        <v>190</v>
      </c>
      <c r="C394" s="13">
        <v>0.31620553359683801</v>
      </c>
      <c r="D394" s="13">
        <v>0.36</v>
      </c>
      <c r="E394" s="13">
        <v>0.2734375</v>
      </c>
      <c r="F394" s="13"/>
      <c r="G394" s="13">
        <v>0</v>
      </c>
      <c r="H394" s="13">
        <v>0.2</v>
      </c>
      <c r="I394" s="13">
        <v>0.314285714285714</v>
      </c>
      <c r="J394" s="13">
        <v>0.256410256410256</v>
      </c>
      <c r="K394" s="13">
        <v>0.33333333333333298</v>
      </c>
      <c r="L394" s="13">
        <v>0.37634408602150499</v>
      </c>
      <c r="M394" s="13"/>
      <c r="N394" s="13">
        <v>0.34579439252336402</v>
      </c>
      <c r="O394" s="13">
        <v>0.24590163934426201</v>
      </c>
      <c r="P394" s="13">
        <v>0.269230769230769</v>
      </c>
      <c r="Q394" s="13">
        <v>0.355932203389831</v>
      </c>
      <c r="R394" s="13"/>
      <c r="S394" s="13">
        <v>0.24</v>
      </c>
      <c r="T394" s="13">
        <v>0.232558139534884</v>
      </c>
      <c r="U394" s="13">
        <v>0.45833333333333298</v>
      </c>
      <c r="V394" s="13">
        <v>0.45614035087719301</v>
      </c>
      <c r="W394" s="13">
        <v>0.18181818181818199</v>
      </c>
      <c r="X394" s="13">
        <v>0.4375</v>
      </c>
      <c r="Y394" s="13"/>
      <c r="Z394" s="13">
        <v>0.31868131868131899</v>
      </c>
      <c r="AA394" s="13">
        <v>0.309859154929577</v>
      </c>
      <c r="AB394" s="13"/>
      <c r="AC394" s="13">
        <v>0.32038834951456302</v>
      </c>
      <c r="AD394" s="13">
        <v>0.33082706766917302</v>
      </c>
    </row>
    <row r="395" spans="2:30" x14ac:dyDescent="0.3">
      <c r="B395" t="s">
        <v>191</v>
      </c>
      <c r="C395" s="13">
        <v>0.205533596837945</v>
      </c>
      <c r="D395" s="13">
        <v>0.2</v>
      </c>
      <c r="E395" s="13">
        <v>0.2109375</v>
      </c>
      <c r="F395" s="13"/>
      <c r="G395" s="13">
        <v>0</v>
      </c>
      <c r="H395" s="13">
        <v>0.12</v>
      </c>
      <c r="I395" s="13">
        <v>8.5714285714285701E-2</v>
      </c>
      <c r="J395" s="13">
        <v>0.230769230769231</v>
      </c>
      <c r="K395" s="13">
        <v>0.28070175438596501</v>
      </c>
      <c r="L395" s="13">
        <v>0.225806451612903</v>
      </c>
      <c r="M395" s="13"/>
      <c r="N395" s="13">
        <v>0.15887850467289699</v>
      </c>
      <c r="O395" s="13">
        <v>0.24590163934426201</v>
      </c>
      <c r="P395" s="13">
        <v>0.30769230769230799</v>
      </c>
      <c r="Q395" s="13">
        <v>0.20338983050847501</v>
      </c>
      <c r="R395" s="13"/>
      <c r="S395" s="13">
        <v>0.24</v>
      </c>
      <c r="T395" s="13">
        <v>0.116279069767442</v>
      </c>
      <c r="U395" s="13">
        <v>0.16666666666666699</v>
      </c>
      <c r="V395" s="13">
        <v>0.24561403508771901</v>
      </c>
      <c r="W395" s="13">
        <v>9.0909090909090898E-2</v>
      </c>
      <c r="X395" s="13">
        <v>0.3125</v>
      </c>
      <c r="Y395" s="13"/>
      <c r="Z395" s="13">
        <v>0.18681318681318701</v>
      </c>
      <c r="AA395" s="13">
        <v>0.25352112676056299</v>
      </c>
      <c r="AB395" s="13"/>
      <c r="AC395" s="13">
        <v>0.223300970873786</v>
      </c>
      <c r="AD395" s="13">
        <v>0.19548872180451099</v>
      </c>
    </row>
    <row r="396" spans="2:30" x14ac:dyDescent="0.3">
      <c r="B396" t="s">
        <v>56</v>
      </c>
      <c r="C396" s="13">
        <v>7.5098814229248995E-2</v>
      </c>
      <c r="D396" s="13">
        <v>3.2000000000000001E-2</v>
      </c>
      <c r="E396" s="13">
        <v>0.1171875</v>
      </c>
      <c r="F396" s="13"/>
      <c r="G396" s="13">
        <v>0.25</v>
      </c>
      <c r="H396" s="13">
        <v>0.08</v>
      </c>
      <c r="I396" s="13">
        <v>5.7142857142857099E-2</v>
      </c>
      <c r="J396" s="13">
        <v>5.1282051282051301E-2</v>
      </c>
      <c r="K396" s="13">
        <v>0.12280701754386</v>
      </c>
      <c r="L396" s="13">
        <v>5.3763440860215103E-2</v>
      </c>
      <c r="M396" s="13"/>
      <c r="N396" s="13">
        <v>5.60747663551402E-2</v>
      </c>
      <c r="O396" s="13">
        <v>8.1967213114754106E-2</v>
      </c>
      <c r="P396" s="13">
        <v>0.115384615384615</v>
      </c>
      <c r="Q396" s="13">
        <v>8.4745762711864403E-2</v>
      </c>
      <c r="R396" s="13"/>
      <c r="S396" s="13">
        <v>2.66666666666667E-2</v>
      </c>
      <c r="T396" s="13">
        <v>9.3023255813953501E-2</v>
      </c>
      <c r="U396" s="13">
        <v>0.125</v>
      </c>
      <c r="V396" s="13">
        <v>7.0175438596491196E-2</v>
      </c>
      <c r="W396" s="13">
        <v>0.13636363636363599</v>
      </c>
      <c r="X396" s="13">
        <v>0.125</v>
      </c>
      <c r="Y396" s="13"/>
      <c r="Z396" s="13">
        <v>9.8901098901098897E-2</v>
      </c>
      <c r="AA396" s="13">
        <v>1.4084507042253501E-2</v>
      </c>
      <c r="AB396" s="13"/>
      <c r="AC396" s="13">
        <v>5.8252427184466E-2</v>
      </c>
      <c r="AD396" s="13">
        <v>6.01503759398496E-2</v>
      </c>
    </row>
    <row r="397" spans="2:30" x14ac:dyDescent="0.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row>
    <row r="398" spans="2:30" x14ac:dyDescent="0.3">
      <c r="B398" s="6" t="s">
        <v>194</v>
      </c>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row>
    <row r="399" spans="2:30" x14ac:dyDescent="0.3">
      <c r="B399" s="23" t="s">
        <v>52</v>
      </c>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row>
    <row r="400" spans="2:30" x14ac:dyDescent="0.3">
      <c r="B400" t="s">
        <v>187</v>
      </c>
      <c r="C400" s="13">
        <v>2.3715415019762799E-2</v>
      </c>
      <c r="D400" s="13">
        <v>1.6E-2</v>
      </c>
      <c r="E400" s="13">
        <v>3.125E-2</v>
      </c>
      <c r="F400" s="13"/>
      <c r="G400" s="13">
        <v>0</v>
      </c>
      <c r="H400" s="13">
        <v>0.04</v>
      </c>
      <c r="I400" s="13">
        <v>8.5714285714285701E-2</v>
      </c>
      <c r="J400" s="13">
        <v>0</v>
      </c>
      <c r="K400" s="13">
        <v>1.7543859649122799E-2</v>
      </c>
      <c r="L400" s="13">
        <v>1.0752688172042999E-2</v>
      </c>
      <c r="M400" s="13"/>
      <c r="N400" s="13">
        <v>2.80373831775701E-2</v>
      </c>
      <c r="O400" s="13">
        <v>3.2786885245901599E-2</v>
      </c>
      <c r="P400" s="13">
        <v>3.8461538461538498E-2</v>
      </c>
      <c r="Q400" s="13">
        <v>0</v>
      </c>
      <c r="R400" s="13"/>
      <c r="S400" s="13">
        <v>0.04</v>
      </c>
      <c r="T400" s="13">
        <v>0</v>
      </c>
      <c r="U400" s="13">
        <v>8.3333333333333301E-2</v>
      </c>
      <c r="V400" s="13">
        <v>1.7543859649122799E-2</v>
      </c>
      <c r="W400" s="13">
        <v>0</v>
      </c>
      <c r="X400" s="13">
        <v>0</v>
      </c>
      <c r="Y400" s="13"/>
      <c r="Z400" s="13">
        <v>2.74725274725275E-2</v>
      </c>
      <c r="AA400" s="13">
        <v>1.4084507042253501E-2</v>
      </c>
      <c r="AB400" s="13"/>
      <c r="AC400" s="13">
        <v>3.8834951456310697E-2</v>
      </c>
      <c r="AD400" s="13">
        <v>1.50375939849624E-2</v>
      </c>
    </row>
    <row r="401" spans="2:30" x14ac:dyDescent="0.3">
      <c r="B401" t="s">
        <v>188</v>
      </c>
      <c r="C401" s="13">
        <v>0.22924901185770799</v>
      </c>
      <c r="D401" s="13">
        <v>0.23200000000000001</v>
      </c>
      <c r="E401" s="13">
        <v>0.2265625</v>
      </c>
      <c r="F401" s="13"/>
      <c r="G401" s="13">
        <v>0.25</v>
      </c>
      <c r="H401" s="13">
        <v>0.24</v>
      </c>
      <c r="I401" s="13">
        <v>0.22857142857142901</v>
      </c>
      <c r="J401" s="13">
        <v>0.256410256410256</v>
      </c>
      <c r="K401" s="13">
        <v>0.19298245614035101</v>
      </c>
      <c r="L401" s="13">
        <v>0.236559139784946</v>
      </c>
      <c r="M401" s="13"/>
      <c r="N401" s="13">
        <v>0.22429906542056099</v>
      </c>
      <c r="O401" s="13">
        <v>0.14754098360655701</v>
      </c>
      <c r="P401" s="13">
        <v>0.34615384615384598</v>
      </c>
      <c r="Q401" s="13">
        <v>0.27118644067796599</v>
      </c>
      <c r="R401" s="13"/>
      <c r="S401" s="13">
        <v>0.24</v>
      </c>
      <c r="T401" s="13">
        <v>0.34883720930232598</v>
      </c>
      <c r="U401" s="13">
        <v>0.16666666666666699</v>
      </c>
      <c r="V401" s="13">
        <v>0.157894736842105</v>
      </c>
      <c r="W401" s="13">
        <v>0.18181818181818199</v>
      </c>
      <c r="X401" s="13">
        <v>0.1875</v>
      </c>
      <c r="Y401" s="13"/>
      <c r="Z401" s="13">
        <v>0.24175824175824201</v>
      </c>
      <c r="AA401" s="13">
        <v>0.19718309859154901</v>
      </c>
      <c r="AB401" s="13"/>
      <c r="AC401" s="13">
        <v>0.27184466019417503</v>
      </c>
      <c r="AD401" s="13">
        <v>0.203007518796992</v>
      </c>
    </row>
    <row r="402" spans="2:30" x14ac:dyDescent="0.3">
      <c r="B402" t="s">
        <v>189</v>
      </c>
      <c r="C402" s="13">
        <v>0.26086956521739102</v>
      </c>
      <c r="D402" s="13">
        <v>0.23200000000000001</v>
      </c>
      <c r="E402" s="13">
        <v>0.2890625</v>
      </c>
      <c r="F402" s="13"/>
      <c r="G402" s="13">
        <v>0.5</v>
      </c>
      <c r="H402" s="13">
        <v>0.36</v>
      </c>
      <c r="I402" s="13">
        <v>0.314285714285714</v>
      </c>
      <c r="J402" s="13">
        <v>0.28205128205128199</v>
      </c>
      <c r="K402" s="13">
        <v>0.175438596491228</v>
      </c>
      <c r="L402" s="13">
        <v>0.247311827956989</v>
      </c>
      <c r="M402" s="13"/>
      <c r="N402" s="13">
        <v>0.26168224299065401</v>
      </c>
      <c r="O402" s="13">
        <v>0.36065573770491799</v>
      </c>
      <c r="P402" s="13">
        <v>7.69230769230769E-2</v>
      </c>
      <c r="Q402" s="13">
        <v>0.23728813559322001</v>
      </c>
      <c r="R402" s="13"/>
      <c r="S402" s="13">
        <v>0.22666666666666699</v>
      </c>
      <c r="T402" s="13">
        <v>0.32558139534883701</v>
      </c>
      <c r="U402" s="13">
        <v>0.25</v>
      </c>
      <c r="V402" s="13">
        <v>0.24561403508771901</v>
      </c>
      <c r="W402" s="13">
        <v>0.40909090909090901</v>
      </c>
      <c r="X402" s="13">
        <v>0.125</v>
      </c>
      <c r="Y402" s="13"/>
      <c r="Z402" s="13">
        <v>0.28021978021978</v>
      </c>
      <c r="AA402" s="13">
        <v>0.21126760563380301</v>
      </c>
      <c r="AB402" s="13"/>
      <c r="AC402" s="13">
        <v>0.223300970873786</v>
      </c>
      <c r="AD402" s="13">
        <v>0.278195488721804</v>
      </c>
    </row>
    <row r="403" spans="2:30" x14ac:dyDescent="0.3">
      <c r="B403" t="s">
        <v>190</v>
      </c>
      <c r="C403" s="13">
        <v>0.201581027667984</v>
      </c>
      <c r="D403" s="13">
        <v>0.27200000000000002</v>
      </c>
      <c r="E403" s="13">
        <v>0.1328125</v>
      </c>
      <c r="F403" s="13"/>
      <c r="G403" s="13">
        <v>0</v>
      </c>
      <c r="H403" s="13">
        <v>0.08</v>
      </c>
      <c r="I403" s="13">
        <v>0.14285714285714299</v>
      </c>
      <c r="J403" s="13">
        <v>0.17948717948717899</v>
      </c>
      <c r="K403" s="13">
        <v>0.28070175438596501</v>
      </c>
      <c r="L403" s="13">
        <v>0.225806451612903</v>
      </c>
      <c r="M403" s="13"/>
      <c r="N403" s="13">
        <v>0.22429906542056099</v>
      </c>
      <c r="O403" s="13">
        <v>0.13114754098360701</v>
      </c>
      <c r="P403" s="13">
        <v>0.230769230769231</v>
      </c>
      <c r="Q403" s="13">
        <v>0.22033898305084701</v>
      </c>
      <c r="R403" s="13"/>
      <c r="S403" s="13">
        <v>0.22666666666666699</v>
      </c>
      <c r="T403" s="13">
        <v>9.3023255813953501E-2</v>
      </c>
      <c r="U403" s="13">
        <v>0.25</v>
      </c>
      <c r="V403" s="13">
        <v>0.31578947368421101</v>
      </c>
      <c r="W403" s="13">
        <v>9.0909090909090898E-2</v>
      </c>
      <c r="X403" s="13">
        <v>0.125</v>
      </c>
      <c r="Y403" s="13"/>
      <c r="Z403" s="13">
        <v>0.18681318681318701</v>
      </c>
      <c r="AA403" s="13">
        <v>0.23943661971831001</v>
      </c>
      <c r="AB403" s="13"/>
      <c r="AC403" s="13">
        <v>0.15533980582524301</v>
      </c>
      <c r="AD403" s="13">
        <v>0.26315789473684198</v>
      </c>
    </row>
    <row r="404" spans="2:30" x14ac:dyDescent="0.3">
      <c r="B404" t="s">
        <v>191</v>
      </c>
      <c r="C404" s="13">
        <v>0.21343873517786599</v>
      </c>
      <c r="D404" s="13">
        <v>0.216</v>
      </c>
      <c r="E404" s="13">
        <v>0.2109375</v>
      </c>
      <c r="F404" s="13"/>
      <c r="G404" s="13">
        <v>0</v>
      </c>
      <c r="H404" s="13">
        <v>0.16</v>
      </c>
      <c r="I404" s="13">
        <v>0.114285714285714</v>
      </c>
      <c r="J404" s="13">
        <v>0.230769230769231</v>
      </c>
      <c r="K404" s="13">
        <v>0.31578947368421101</v>
      </c>
      <c r="L404" s="13">
        <v>0.204301075268817</v>
      </c>
      <c r="M404" s="13"/>
      <c r="N404" s="13">
        <v>0.20560747663551401</v>
      </c>
      <c r="O404" s="13">
        <v>0.22950819672131101</v>
      </c>
      <c r="P404" s="13">
        <v>0.269230769230769</v>
      </c>
      <c r="Q404" s="13">
        <v>0.186440677966102</v>
      </c>
      <c r="R404" s="13"/>
      <c r="S404" s="13">
        <v>0.21333333333333299</v>
      </c>
      <c r="T404" s="13">
        <v>0.209302325581395</v>
      </c>
      <c r="U404" s="13">
        <v>0.125</v>
      </c>
      <c r="V404" s="13">
        <v>0.21052631578947401</v>
      </c>
      <c r="W404" s="13">
        <v>0.18181818181818199</v>
      </c>
      <c r="X404" s="13">
        <v>0.4375</v>
      </c>
      <c r="Y404" s="13"/>
      <c r="Z404" s="13">
        <v>0.19780219780219799</v>
      </c>
      <c r="AA404" s="13">
        <v>0.25352112676056299</v>
      </c>
      <c r="AB404" s="13"/>
      <c r="AC404" s="13">
        <v>0.29126213592233002</v>
      </c>
      <c r="AD404" s="13">
        <v>0.157894736842105</v>
      </c>
    </row>
    <row r="405" spans="2:30" x14ac:dyDescent="0.3">
      <c r="B405" t="s">
        <v>56</v>
      </c>
      <c r="C405" s="13">
        <v>7.1146245059288502E-2</v>
      </c>
      <c r="D405" s="13">
        <v>3.2000000000000001E-2</v>
      </c>
      <c r="E405" s="13">
        <v>0.109375</v>
      </c>
      <c r="F405" s="13"/>
      <c r="G405" s="13">
        <v>0.25</v>
      </c>
      <c r="H405" s="13">
        <v>0.12</v>
      </c>
      <c r="I405" s="13">
        <v>0.114285714285714</v>
      </c>
      <c r="J405" s="13">
        <v>5.1282051282051301E-2</v>
      </c>
      <c r="K405" s="13">
        <v>1.7543859649122799E-2</v>
      </c>
      <c r="L405" s="13">
        <v>7.5268817204301106E-2</v>
      </c>
      <c r="M405" s="13"/>
      <c r="N405" s="13">
        <v>5.60747663551402E-2</v>
      </c>
      <c r="O405" s="13">
        <v>9.8360655737704902E-2</v>
      </c>
      <c r="P405" s="13">
        <v>3.8461538461538498E-2</v>
      </c>
      <c r="Q405" s="13">
        <v>8.4745762711864403E-2</v>
      </c>
      <c r="R405" s="13"/>
      <c r="S405" s="13">
        <v>5.3333333333333302E-2</v>
      </c>
      <c r="T405" s="13">
        <v>2.32558139534884E-2</v>
      </c>
      <c r="U405" s="13">
        <v>0.125</v>
      </c>
      <c r="V405" s="13">
        <v>5.2631578947368397E-2</v>
      </c>
      <c r="W405" s="13">
        <v>0.13636363636363599</v>
      </c>
      <c r="X405" s="13">
        <v>0.125</v>
      </c>
      <c r="Y405" s="13"/>
      <c r="Z405" s="13">
        <v>6.5934065934065894E-2</v>
      </c>
      <c r="AA405" s="13">
        <v>8.4507042253521097E-2</v>
      </c>
      <c r="AB405" s="13"/>
      <c r="AC405" s="13">
        <v>1.94174757281553E-2</v>
      </c>
      <c r="AD405" s="13">
        <v>8.2706766917293201E-2</v>
      </c>
    </row>
    <row r="406" spans="2:30" x14ac:dyDescent="0.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row>
    <row r="407" spans="2:30" x14ac:dyDescent="0.3">
      <c r="B407" s="6" t="s">
        <v>195</v>
      </c>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row>
    <row r="408" spans="2:30" x14ac:dyDescent="0.3">
      <c r="B408" s="23" t="s">
        <v>52</v>
      </c>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row>
    <row r="409" spans="2:30" x14ac:dyDescent="0.3">
      <c r="B409" t="s">
        <v>187</v>
      </c>
      <c r="C409" s="13">
        <v>1.58102766798419E-2</v>
      </c>
      <c r="D409" s="13">
        <v>1.6E-2</v>
      </c>
      <c r="E409" s="13">
        <v>1.5625E-2</v>
      </c>
      <c r="F409" s="13"/>
      <c r="G409" s="13">
        <v>0</v>
      </c>
      <c r="H409" s="13">
        <v>0.04</v>
      </c>
      <c r="I409" s="13">
        <v>5.7142857142857099E-2</v>
      </c>
      <c r="J409" s="13">
        <v>0</v>
      </c>
      <c r="K409" s="13">
        <v>1.7543859649122799E-2</v>
      </c>
      <c r="L409" s="13">
        <v>0</v>
      </c>
      <c r="M409" s="13"/>
      <c r="N409" s="13">
        <v>1.86915887850467E-2</v>
      </c>
      <c r="O409" s="13">
        <v>1.63934426229508E-2</v>
      </c>
      <c r="P409" s="13">
        <v>0</v>
      </c>
      <c r="Q409" s="13">
        <v>1.6949152542372899E-2</v>
      </c>
      <c r="R409" s="13"/>
      <c r="S409" s="13">
        <v>5.3333333333333302E-2</v>
      </c>
      <c r="T409" s="13">
        <v>0</v>
      </c>
      <c r="U409" s="13">
        <v>0</v>
      </c>
      <c r="V409" s="13">
        <v>0</v>
      </c>
      <c r="W409" s="13">
        <v>0</v>
      </c>
      <c r="X409" s="13">
        <v>0</v>
      </c>
      <c r="Y409" s="13"/>
      <c r="Z409" s="13">
        <v>1.6483516483516501E-2</v>
      </c>
      <c r="AA409" s="13">
        <v>1.4084507042253501E-2</v>
      </c>
      <c r="AB409" s="13"/>
      <c r="AC409" s="13">
        <v>1.94174757281553E-2</v>
      </c>
      <c r="AD409" s="13">
        <v>7.5187969924812E-3</v>
      </c>
    </row>
    <row r="410" spans="2:30" x14ac:dyDescent="0.3">
      <c r="B410" t="s">
        <v>188</v>
      </c>
      <c r="C410" s="13">
        <v>0.122529644268775</v>
      </c>
      <c r="D410" s="13">
        <v>0.104</v>
      </c>
      <c r="E410" s="13">
        <v>0.140625</v>
      </c>
      <c r="F410" s="13"/>
      <c r="G410" s="13">
        <v>0</v>
      </c>
      <c r="H410" s="13">
        <v>0.24</v>
      </c>
      <c r="I410" s="13">
        <v>0.114285714285714</v>
      </c>
      <c r="J410" s="13">
        <v>0.15384615384615399</v>
      </c>
      <c r="K410" s="13">
        <v>0.12280701754386</v>
      </c>
      <c r="L410" s="13">
        <v>8.6021505376344107E-2</v>
      </c>
      <c r="M410" s="13"/>
      <c r="N410" s="13">
        <v>0.13084112149532701</v>
      </c>
      <c r="O410" s="13">
        <v>9.8360655737704902E-2</v>
      </c>
      <c r="P410" s="13">
        <v>0.230769230769231</v>
      </c>
      <c r="Q410" s="13">
        <v>8.4745762711864403E-2</v>
      </c>
      <c r="R410" s="13"/>
      <c r="S410" s="13">
        <v>0.10666666666666701</v>
      </c>
      <c r="T410" s="13">
        <v>0.116279069767442</v>
      </c>
      <c r="U410" s="13">
        <v>8.3333333333333301E-2</v>
      </c>
      <c r="V410" s="13">
        <v>0.157894736842105</v>
      </c>
      <c r="W410" s="13">
        <v>4.5454545454545497E-2</v>
      </c>
      <c r="X410" s="13">
        <v>0.1875</v>
      </c>
      <c r="Y410" s="13"/>
      <c r="Z410" s="13">
        <v>0.12637362637362601</v>
      </c>
      <c r="AA410" s="13">
        <v>0.11267605633802801</v>
      </c>
      <c r="AB410" s="13"/>
      <c r="AC410" s="13">
        <v>0.106796116504854</v>
      </c>
      <c r="AD410" s="13">
        <v>0.14285714285714299</v>
      </c>
    </row>
    <row r="411" spans="2:30" x14ac:dyDescent="0.3">
      <c r="B411" t="s">
        <v>189</v>
      </c>
      <c r="C411" s="13">
        <v>0.51778656126482203</v>
      </c>
      <c r="D411" s="13">
        <v>0.61599999999999999</v>
      </c>
      <c r="E411" s="13">
        <v>0.421875</v>
      </c>
      <c r="F411" s="13"/>
      <c r="G411" s="13">
        <v>0.75</v>
      </c>
      <c r="H411" s="13">
        <v>0.36</v>
      </c>
      <c r="I411" s="13">
        <v>0.54285714285714304</v>
      </c>
      <c r="J411" s="13">
        <v>0.58974358974358998</v>
      </c>
      <c r="K411" s="13">
        <v>0.43859649122806998</v>
      </c>
      <c r="L411" s="13">
        <v>0.55913978494623695</v>
      </c>
      <c r="M411" s="13"/>
      <c r="N411" s="13">
        <v>0.53271028037383195</v>
      </c>
      <c r="O411" s="13">
        <v>0.52459016393442603</v>
      </c>
      <c r="P411" s="13">
        <v>0.34615384615384598</v>
      </c>
      <c r="Q411" s="13">
        <v>0.55932203389830504</v>
      </c>
      <c r="R411" s="13"/>
      <c r="S411" s="13">
        <v>0.586666666666667</v>
      </c>
      <c r="T411" s="13">
        <v>0.51162790697674398</v>
      </c>
      <c r="U411" s="13">
        <v>0.54166666666666696</v>
      </c>
      <c r="V411" s="13">
        <v>0.42105263157894701</v>
      </c>
      <c r="W411" s="13">
        <v>0.63636363636363602</v>
      </c>
      <c r="X411" s="13">
        <v>0.4375</v>
      </c>
      <c r="Y411" s="13"/>
      <c r="Z411" s="13">
        <v>0.49450549450549502</v>
      </c>
      <c r="AA411" s="13">
        <v>0.57746478873239404</v>
      </c>
      <c r="AB411" s="13"/>
      <c r="AC411" s="13">
        <v>0.475728155339806</v>
      </c>
      <c r="AD411" s="13">
        <v>0.56390977443609003</v>
      </c>
    </row>
    <row r="412" spans="2:30" x14ac:dyDescent="0.3">
      <c r="B412" t="s">
        <v>190</v>
      </c>
      <c r="C412" s="13">
        <v>0.122529644268775</v>
      </c>
      <c r="D412" s="13">
        <v>0.13600000000000001</v>
      </c>
      <c r="E412" s="13">
        <v>0.109375</v>
      </c>
      <c r="F412" s="13"/>
      <c r="G412" s="13">
        <v>0</v>
      </c>
      <c r="H412" s="13">
        <v>0.2</v>
      </c>
      <c r="I412" s="13">
        <v>8.5714285714285701E-2</v>
      </c>
      <c r="J412" s="13">
        <v>7.69230769230769E-2</v>
      </c>
      <c r="K412" s="13">
        <v>0.12280701754386</v>
      </c>
      <c r="L412" s="13">
        <v>0.13978494623655899</v>
      </c>
      <c r="M412" s="13"/>
      <c r="N412" s="13">
        <v>0.121495327102804</v>
      </c>
      <c r="O412" s="13">
        <v>9.8360655737704902E-2</v>
      </c>
      <c r="P412" s="13">
        <v>0.230769230769231</v>
      </c>
      <c r="Q412" s="13">
        <v>0.101694915254237</v>
      </c>
      <c r="R412" s="13"/>
      <c r="S412" s="13">
        <v>0.08</v>
      </c>
      <c r="T412" s="13">
        <v>0.116279069767442</v>
      </c>
      <c r="U412" s="13">
        <v>0.16666666666666699</v>
      </c>
      <c r="V412" s="13">
        <v>0.19298245614035101</v>
      </c>
      <c r="W412" s="13">
        <v>4.5454545454545497E-2</v>
      </c>
      <c r="X412" s="13">
        <v>0.125</v>
      </c>
      <c r="Y412" s="13"/>
      <c r="Z412" s="13">
        <v>0.12637362637362601</v>
      </c>
      <c r="AA412" s="13">
        <v>0.11267605633802801</v>
      </c>
      <c r="AB412" s="13"/>
      <c r="AC412" s="13">
        <v>0.18446601941747601</v>
      </c>
      <c r="AD412" s="13">
        <v>8.2706766917293201E-2</v>
      </c>
    </row>
    <row r="413" spans="2:30" x14ac:dyDescent="0.3">
      <c r="B413" t="s">
        <v>191</v>
      </c>
      <c r="C413" s="13">
        <v>5.5335968379446598E-2</v>
      </c>
      <c r="D413" s="13">
        <v>5.6000000000000001E-2</v>
      </c>
      <c r="E413" s="13">
        <v>5.46875E-2</v>
      </c>
      <c r="F413" s="13"/>
      <c r="G413" s="13">
        <v>0</v>
      </c>
      <c r="H413" s="13">
        <v>0.04</v>
      </c>
      <c r="I413" s="13">
        <v>2.8571428571428598E-2</v>
      </c>
      <c r="J413" s="13">
        <v>7.69230769230769E-2</v>
      </c>
      <c r="K413" s="13">
        <v>7.0175438596491196E-2</v>
      </c>
      <c r="L413" s="13">
        <v>5.3763440860215103E-2</v>
      </c>
      <c r="M413" s="13"/>
      <c r="N413" s="13">
        <v>3.7383177570093497E-2</v>
      </c>
      <c r="O413" s="13">
        <v>4.91803278688525E-2</v>
      </c>
      <c r="P413" s="13">
        <v>7.69230769230769E-2</v>
      </c>
      <c r="Q413" s="13">
        <v>8.4745762711864403E-2</v>
      </c>
      <c r="R413" s="13"/>
      <c r="S413" s="13">
        <v>0.04</v>
      </c>
      <c r="T413" s="13">
        <v>6.9767441860465101E-2</v>
      </c>
      <c r="U413" s="13">
        <v>4.1666666666666699E-2</v>
      </c>
      <c r="V413" s="13">
        <v>0.105263157894737</v>
      </c>
      <c r="W413" s="13">
        <v>0</v>
      </c>
      <c r="X413" s="13">
        <v>6.25E-2</v>
      </c>
      <c r="Y413" s="13"/>
      <c r="Z413" s="13">
        <v>5.4945054945054903E-2</v>
      </c>
      <c r="AA413" s="13">
        <v>5.63380281690141E-2</v>
      </c>
      <c r="AB413" s="13"/>
      <c r="AC413" s="13">
        <v>4.85436893203883E-2</v>
      </c>
      <c r="AD413" s="13">
        <v>6.01503759398496E-2</v>
      </c>
    </row>
    <row r="414" spans="2:30" x14ac:dyDescent="0.3">
      <c r="B414" t="s">
        <v>56</v>
      </c>
      <c r="C414" s="13">
        <v>0.16600790513833999</v>
      </c>
      <c r="D414" s="13">
        <v>7.1999999999999995E-2</v>
      </c>
      <c r="E414" s="13">
        <v>0.2578125</v>
      </c>
      <c r="F414" s="13"/>
      <c r="G414" s="13">
        <v>0.25</v>
      </c>
      <c r="H414" s="13">
        <v>0.12</v>
      </c>
      <c r="I414" s="13">
        <v>0.17142857142857101</v>
      </c>
      <c r="J414" s="13">
        <v>0.102564102564103</v>
      </c>
      <c r="K414" s="13">
        <v>0.22807017543859601</v>
      </c>
      <c r="L414" s="13">
        <v>0.16129032258064499</v>
      </c>
      <c r="M414" s="13"/>
      <c r="N414" s="13">
        <v>0.15887850467289699</v>
      </c>
      <c r="O414" s="13">
        <v>0.213114754098361</v>
      </c>
      <c r="P414" s="13">
        <v>0.115384615384615</v>
      </c>
      <c r="Q414" s="13">
        <v>0.152542372881356</v>
      </c>
      <c r="R414" s="13"/>
      <c r="S414" s="13">
        <v>0.133333333333333</v>
      </c>
      <c r="T414" s="13">
        <v>0.186046511627907</v>
      </c>
      <c r="U414" s="13">
        <v>0.16666666666666699</v>
      </c>
      <c r="V414" s="13">
        <v>0.12280701754386</v>
      </c>
      <c r="W414" s="13">
        <v>0.27272727272727298</v>
      </c>
      <c r="X414" s="13">
        <v>0.1875</v>
      </c>
      <c r="Y414" s="13"/>
      <c r="Z414" s="13">
        <v>0.18131868131868101</v>
      </c>
      <c r="AA414" s="13">
        <v>0.12676056338028199</v>
      </c>
      <c r="AB414" s="13"/>
      <c r="AC414" s="13">
        <v>0.16504854368932001</v>
      </c>
      <c r="AD414" s="13">
        <v>0.14285714285714299</v>
      </c>
    </row>
    <row r="415" spans="2:30" x14ac:dyDescent="0.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row>
    <row r="416" spans="2:30" x14ac:dyDescent="0.3">
      <c r="B416" s="6" t="s">
        <v>196</v>
      </c>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row>
    <row r="417" spans="2:30" x14ac:dyDescent="0.3">
      <c r="B417" s="23" t="s">
        <v>52</v>
      </c>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row>
    <row r="418" spans="2:30" x14ac:dyDescent="0.3">
      <c r="B418" t="s">
        <v>187</v>
      </c>
      <c r="C418" s="13">
        <v>3.1620553359683799E-2</v>
      </c>
      <c r="D418" s="13">
        <v>0.04</v>
      </c>
      <c r="E418" s="13">
        <v>2.34375E-2</v>
      </c>
      <c r="F418" s="13"/>
      <c r="G418" s="13">
        <v>0</v>
      </c>
      <c r="H418" s="13">
        <v>0.08</v>
      </c>
      <c r="I418" s="13">
        <v>5.7142857142857099E-2</v>
      </c>
      <c r="J418" s="13">
        <v>2.5641025641025599E-2</v>
      </c>
      <c r="K418" s="13">
        <v>3.5087719298245598E-2</v>
      </c>
      <c r="L418" s="13">
        <v>1.0752688172042999E-2</v>
      </c>
      <c r="M418" s="13"/>
      <c r="N418" s="13">
        <v>2.80373831775701E-2</v>
      </c>
      <c r="O418" s="13">
        <v>4.91803278688525E-2</v>
      </c>
      <c r="P418" s="13">
        <v>0</v>
      </c>
      <c r="Q418" s="13">
        <v>3.3898305084745797E-2</v>
      </c>
      <c r="R418" s="13"/>
      <c r="S418" s="13">
        <v>6.6666666666666693E-2</v>
      </c>
      <c r="T418" s="13">
        <v>2.32558139534884E-2</v>
      </c>
      <c r="U418" s="13">
        <v>0</v>
      </c>
      <c r="V418" s="13">
        <v>0</v>
      </c>
      <c r="W418" s="13">
        <v>0</v>
      </c>
      <c r="X418" s="13">
        <v>0</v>
      </c>
      <c r="Y418" s="13"/>
      <c r="Z418" s="13">
        <v>3.2967032967033003E-2</v>
      </c>
      <c r="AA418" s="13">
        <v>2.8169014084507001E-2</v>
      </c>
      <c r="AB418" s="13"/>
      <c r="AC418" s="13">
        <v>9.7087378640776708E-3</v>
      </c>
      <c r="AD418" s="13">
        <v>4.5112781954887202E-2</v>
      </c>
    </row>
    <row r="419" spans="2:30" x14ac:dyDescent="0.3">
      <c r="B419" t="s">
        <v>188</v>
      </c>
      <c r="C419" s="13">
        <v>0.14624505928853801</v>
      </c>
      <c r="D419" s="13">
        <v>0.14399999999999999</v>
      </c>
      <c r="E419" s="13">
        <v>0.1484375</v>
      </c>
      <c r="F419" s="13"/>
      <c r="G419" s="13">
        <v>0.25</v>
      </c>
      <c r="H419" s="13">
        <v>0.32</v>
      </c>
      <c r="I419" s="13">
        <v>0.17142857142857101</v>
      </c>
      <c r="J419" s="13">
        <v>7.69230769230769E-2</v>
      </c>
      <c r="K419" s="13">
        <v>0.12280701754386</v>
      </c>
      <c r="L419" s="13">
        <v>0.12903225806451599</v>
      </c>
      <c r="M419" s="13"/>
      <c r="N419" s="13">
        <v>0.177570093457944</v>
      </c>
      <c r="O419" s="13">
        <v>0.14754098360655701</v>
      </c>
      <c r="P419" s="13">
        <v>7.69230769230769E-2</v>
      </c>
      <c r="Q419" s="13">
        <v>0.11864406779661001</v>
      </c>
      <c r="R419" s="13"/>
      <c r="S419" s="13">
        <v>0.17333333333333301</v>
      </c>
      <c r="T419" s="13">
        <v>0.162790697674419</v>
      </c>
      <c r="U419" s="13">
        <v>0.16666666666666699</v>
      </c>
      <c r="V419" s="13">
        <v>8.7719298245614002E-2</v>
      </c>
      <c r="W419" s="13">
        <v>0.18181818181818199</v>
      </c>
      <c r="X419" s="13">
        <v>0.125</v>
      </c>
      <c r="Y419" s="13"/>
      <c r="Z419" s="13">
        <v>0.14285714285714299</v>
      </c>
      <c r="AA419" s="13">
        <v>0.154929577464789</v>
      </c>
      <c r="AB419" s="13"/>
      <c r="AC419" s="13">
        <v>0.116504854368932</v>
      </c>
      <c r="AD419" s="13">
        <v>0.157894736842105</v>
      </c>
    </row>
    <row r="420" spans="2:30" x14ac:dyDescent="0.3">
      <c r="B420" t="s">
        <v>189</v>
      </c>
      <c r="C420" s="13">
        <v>0.26877470355731198</v>
      </c>
      <c r="D420" s="13">
        <v>0.27200000000000002</v>
      </c>
      <c r="E420" s="13">
        <v>0.265625</v>
      </c>
      <c r="F420" s="13"/>
      <c r="G420" s="13">
        <v>0</v>
      </c>
      <c r="H420" s="13">
        <v>0.2</v>
      </c>
      <c r="I420" s="13">
        <v>0.25714285714285701</v>
      </c>
      <c r="J420" s="13">
        <v>0.28205128205128199</v>
      </c>
      <c r="K420" s="13">
        <v>0.24561403508771901</v>
      </c>
      <c r="L420" s="13">
        <v>0.31182795698924698</v>
      </c>
      <c r="M420" s="13"/>
      <c r="N420" s="13">
        <v>0.242990654205607</v>
      </c>
      <c r="O420" s="13">
        <v>0.22950819672131101</v>
      </c>
      <c r="P420" s="13">
        <v>0.30769230769230799</v>
      </c>
      <c r="Q420" s="13">
        <v>0.338983050847458</v>
      </c>
      <c r="R420" s="13"/>
      <c r="S420" s="13">
        <v>0.2</v>
      </c>
      <c r="T420" s="13">
        <v>0.46511627906976699</v>
      </c>
      <c r="U420" s="13">
        <v>0.20833333333333301</v>
      </c>
      <c r="V420" s="13">
        <v>0.22807017543859601</v>
      </c>
      <c r="W420" s="13">
        <v>0.40909090909090901</v>
      </c>
      <c r="X420" s="13">
        <v>0.1875</v>
      </c>
      <c r="Y420" s="13"/>
      <c r="Z420" s="13">
        <v>0.28021978021978</v>
      </c>
      <c r="AA420" s="13">
        <v>0.23943661971831001</v>
      </c>
      <c r="AB420" s="13"/>
      <c r="AC420" s="13">
        <v>0.223300970873786</v>
      </c>
      <c r="AD420" s="13">
        <v>0.30075187969924799</v>
      </c>
    </row>
    <row r="421" spans="2:30" x14ac:dyDescent="0.3">
      <c r="B421" t="s">
        <v>190</v>
      </c>
      <c r="C421" s="13">
        <v>0.30434782608695699</v>
      </c>
      <c r="D421" s="13">
        <v>0.34399999999999997</v>
      </c>
      <c r="E421" s="13">
        <v>0.265625</v>
      </c>
      <c r="F421" s="13"/>
      <c r="G421" s="13">
        <v>0.75</v>
      </c>
      <c r="H421" s="13">
        <v>0.12</v>
      </c>
      <c r="I421" s="13">
        <v>0.28571428571428598</v>
      </c>
      <c r="J421" s="13">
        <v>0.28205128205128199</v>
      </c>
      <c r="K421" s="13">
        <v>0.29824561403508798</v>
      </c>
      <c r="L421" s="13">
        <v>0.35483870967741898</v>
      </c>
      <c r="M421" s="13"/>
      <c r="N421" s="13">
        <v>0.32710280373831802</v>
      </c>
      <c r="O421" s="13">
        <v>0.27868852459016402</v>
      </c>
      <c r="P421" s="13">
        <v>0.269230769230769</v>
      </c>
      <c r="Q421" s="13">
        <v>0.305084745762712</v>
      </c>
      <c r="R421" s="13"/>
      <c r="S421" s="13">
        <v>0.293333333333333</v>
      </c>
      <c r="T421" s="13">
        <v>0.27906976744186002</v>
      </c>
      <c r="U421" s="13">
        <v>0.375</v>
      </c>
      <c r="V421" s="13">
        <v>0.33333333333333298</v>
      </c>
      <c r="W421" s="13">
        <v>0.22727272727272699</v>
      </c>
      <c r="X421" s="13">
        <v>0.3125</v>
      </c>
      <c r="Y421" s="13"/>
      <c r="Z421" s="13">
        <v>0.29120879120879101</v>
      </c>
      <c r="AA421" s="13">
        <v>0.338028169014085</v>
      </c>
      <c r="AB421" s="13"/>
      <c r="AC421" s="13">
        <v>0.34951456310679602</v>
      </c>
      <c r="AD421" s="13">
        <v>0.30075187969924799</v>
      </c>
    </row>
    <row r="422" spans="2:30" x14ac:dyDescent="0.3">
      <c r="B422" t="s">
        <v>191</v>
      </c>
      <c r="C422" s="13">
        <v>0.19762845849802399</v>
      </c>
      <c r="D422" s="13">
        <v>0.192</v>
      </c>
      <c r="E422" s="13">
        <v>0.203125</v>
      </c>
      <c r="F422" s="13"/>
      <c r="G422" s="13">
        <v>0</v>
      </c>
      <c r="H422" s="13">
        <v>0.28000000000000003</v>
      </c>
      <c r="I422" s="13">
        <v>0.2</v>
      </c>
      <c r="J422" s="13">
        <v>0.230769230769231</v>
      </c>
      <c r="K422" s="13">
        <v>0.24561403508771901</v>
      </c>
      <c r="L422" s="13">
        <v>0.13978494623655899</v>
      </c>
      <c r="M422" s="13"/>
      <c r="N422" s="13">
        <v>0.20560747663551401</v>
      </c>
      <c r="O422" s="13">
        <v>0.22950819672131101</v>
      </c>
      <c r="P422" s="13">
        <v>0.269230769230769</v>
      </c>
      <c r="Q422" s="13">
        <v>0.11864406779661001</v>
      </c>
      <c r="R422" s="13"/>
      <c r="S422" s="13">
        <v>0.22666666666666699</v>
      </c>
      <c r="T422" s="13">
        <v>4.6511627906976702E-2</v>
      </c>
      <c r="U422" s="13">
        <v>0.16666666666666699</v>
      </c>
      <c r="V422" s="13">
        <v>0.28070175438596501</v>
      </c>
      <c r="W422" s="13">
        <v>0.18181818181818199</v>
      </c>
      <c r="X422" s="13">
        <v>0.3125</v>
      </c>
      <c r="Y422" s="13"/>
      <c r="Z422" s="13">
        <v>0.20329670329670299</v>
      </c>
      <c r="AA422" s="13">
        <v>0.183098591549296</v>
      </c>
      <c r="AB422" s="13"/>
      <c r="AC422" s="13">
        <v>0.26213592233009703</v>
      </c>
      <c r="AD422" s="13">
        <v>0.150375939849624</v>
      </c>
    </row>
    <row r="423" spans="2:30" x14ac:dyDescent="0.3">
      <c r="B423" t="s">
        <v>56</v>
      </c>
      <c r="C423" s="13">
        <v>5.1383399209486202E-2</v>
      </c>
      <c r="D423" s="13">
        <v>8.0000000000000002E-3</v>
      </c>
      <c r="E423" s="13">
        <v>9.375E-2</v>
      </c>
      <c r="F423" s="13"/>
      <c r="G423" s="13">
        <v>0</v>
      </c>
      <c r="H423" s="13">
        <v>0</v>
      </c>
      <c r="I423" s="13">
        <v>2.8571428571428598E-2</v>
      </c>
      <c r="J423" s="13">
        <v>0.102564102564103</v>
      </c>
      <c r="K423" s="13">
        <v>5.2631578947368397E-2</v>
      </c>
      <c r="L423" s="13">
        <v>5.3763440860215103E-2</v>
      </c>
      <c r="M423" s="13"/>
      <c r="N423" s="13">
        <v>1.86915887850467E-2</v>
      </c>
      <c r="O423" s="13">
        <v>6.5573770491803296E-2</v>
      </c>
      <c r="P423" s="13">
        <v>7.69230769230769E-2</v>
      </c>
      <c r="Q423" s="13">
        <v>8.4745762711864403E-2</v>
      </c>
      <c r="R423" s="13"/>
      <c r="S423" s="13">
        <v>0.04</v>
      </c>
      <c r="T423" s="13">
        <v>2.32558139534884E-2</v>
      </c>
      <c r="U423" s="13">
        <v>8.3333333333333301E-2</v>
      </c>
      <c r="V423" s="13">
        <v>7.0175438596491196E-2</v>
      </c>
      <c r="W423" s="13">
        <v>0</v>
      </c>
      <c r="X423" s="13">
        <v>6.25E-2</v>
      </c>
      <c r="Y423" s="13"/>
      <c r="Z423" s="13">
        <v>4.94505494505494E-2</v>
      </c>
      <c r="AA423" s="13">
        <v>5.63380281690141E-2</v>
      </c>
      <c r="AB423" s="13"/>
      <c r="AC423" s="13">
        <v>3.8834951456310697E-2</v>
      </c>
      <c r="AD423" s="13">
        <v>4.5112781954887202E-2</v>
      </c>
    </row>
    <row r="424" spans="2:30" x14ac:dyDescent="0.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row>
    <row r="425" spans="2:30" x14ac:dyDescent="0.3">
      <c r="B425" s="6" t="s">
        <v>197</v>
      </c>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row>
    <row r="426" spans="2:30" x14ac:dyDescent="0.3">
      <c r="B426" s="23" t="s">
        <v>52</v>
      </c>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row>
    <row r="427" spans="2:30" x14ac:dyDescent="0.3">
      <c r="B427" t="s">
        <v>187</v>
      </c>
      <c r="C427" s="13">
        <v>1.18577075098814E-2</v>
      </c>
      <c r="D427" s="13">
        <v>8.0000000000000002E-3</v>
      </c>
      <c r="E427" s="13">
        <v>1.5625E-2</v>
      </c>
      <c r="F427" s="13"/>
      <c r="G427" s="13">
        <v>0</v>
      </c>
      <c r="H427" s="13">
        <v>0.04</v>
      </c>
      <c r="I427" s="13">
        <v>2.8571428571428598E-2</v>
      </c>
      <c r="J427" s="13">
        <v>0</v>
      </c>
      <c r="K427" s="13">
        <v>0</v>
      </c>
      <c r="L427" s="13">
        <v>1.0752688172042999E-2</v>
      </c>
      <c r="M427" s="13"/>
      <c r="N427" s="13">
        <v>9.3457943925233603E-3</v>
      </c>
      <c r="O427" s="13">
        <v>1.63934426229508E-2</v>
      </c>
      <c r="P427" s="13">
        <v>3.8461538461538498E-2</v>
      </c>
      <c r="Q427" s="13">
        <v>0</v>
      </c>
      <c r="R427" s="13"/>
      <c r="S427" s="13">
        <v>2.66666666666667E-2</v>
      </c>
      <c r="T427" s="13">
        <v>0</v>
      </c>
      <c r="U427" s="13">
        <v>4.1666666666666699E-2</v>
      </c>
      <c r="V427" s="13">
        <v>0</v>
      </c>
      <c r="W427" s="13">
        <v>0</v>
      </c>
      <c r="X427" s="13">
        <v>0</v>
      </c>
      <c r="Y427" s="13"/>
      <c r="Z427" s="13">
        <v>1.0989010989011E-2</v>
      </c>
      <c r="AA427" s="13">
        <v>1.4084507042253501E-2</v>
      </c>
      <c r="AB427" s="13"/>
      <c r="AC427" s="13">
        <v>1.94174757281553E-2</v>
      </c>
      <c r="AD427" s="13">
        <v>7.5187969924812E-3</v>
      </c>
    </row>
    <row r="428" spans="2:30" x14ac:dyDescent="0.3">
      <c r="B428" t="s">
        <v>188</v>
      </c>
      <c r="C428" s="13">
        <v>0.16600790513833999</v>
      </c>
      <c r="D428" s="13">
        <v>0.16</v>
      </c>
      <c r="E428" s="13">
        <v>0.171875</v>
      </c>
      <c r="F428" s="13"/>
      <c r="G428" s="13">
        <v>0.25</v>
      </c>
      <c r="H428" s="13">
        <v>0.4</v>
      </c>
      <c r="I428" s="13">
        <v>8.5714285714285701E-2</v>
      </c>
      <c r="J428" s="13">
        <v>0.17948717948717899</v>
      </c>
      <c r="K428" s="13">
        <v>0.157894736842105</v>
      </c>
      <c r="L428" s="13">
        <v>0.12903225806451599</v>
      </c>
      <c r="M428" s="13"/>
      <c r="N428" s="13">
        <v>0.19626168224299101</v>
      </c>
      <c r="O428" s="13">
        <v>8.1967213114754106E-2</v>
      </c>
      <c r="P428" s="13">
        <v>0.19230769230769201</v>
      </c>
      <c r="Q428" s="13">
        <v>0.186440677966102</v>
      </c>
      <c r="R428" s="13"/>
      <c r="S428" s="13">
        <v>0.21333333333333299</v>
      </c>
      <c r="T428" s="13">
        <v>0.186046511627907</v>
      </c>
      <c r="U428" s="13">
        <v>0.125</v>
      </c>
      <c r="V428" s="13">
        <v>0.12280701754386</v>
      </c>
      <c r="W428" s="13">
        <v>9.0909090909090898E-2</v>
      </c>
      <c r="X428" s="13">
        <v>0.125</v>
      </c>
      <c r="Y428" s="13"/>
      <c r="Z428" s="13">
        <v>0.14835164835164799</v>
      </c>
      <c r="AA428" s="13">
        <v>0.21126760563380301</v>
      </c>
      <c r="AB428" s="13"/>
      <c r="AC428" s="13">
        <v>0.106796116504854</v>
      </c>
      <c r="AD428" s="13">
        <v>0.18796992481203001</v>
      </c>
    </row>
    <row r="429" spans="2:30" x14ac:dyDescent="0.3">
      <c r="B429" t="s">
        <v>189</v>
      </c>
      <c r="C429" s="13">
        <v>0.28853754940711501</v>
      </c>
      <c r="D429" s="13">
        <v>0.33600000000000002</v>
      </c>
      <c r="E429" s="13">
        <v>0.2421875</v>
      </c>
      <c r="F429" s="13"/>
      <c r="G429" s="13">
        <v>0.5</v>
      </c>
      <c r="H429" s="13">
        <v>0.36</v>
      </c>
      <c r="I429" s="13">
        <v>0.371428571428571</v>
      </c>
      <c r="J429" s="13">
        <v>0.256410256410256</v>
      </c>
      <c r="K429" s="13">
        <v>0.24561403508771901</v>
      </c>
      <c r="L429" s="13">
        <v>0.26881720430107497</v>
      </c>
      <c r="M429" s="13"/>
      <c r="N429" s="13">
        <v>0.28037383177570102</v>
      </c>
      <c r="O429" s="13">
        <v>0.36065573770491799</v>
      </c>
      <c r="P429" s="13">
        <v>0.230769230769231</v>
      </c>
      <c r="Q429" s="13">
        <v>0.25423728813559299</v>
      </c>
      <c r="R429" s="13"/>
      <c r="S429" s="13">
        <v>0.293333333333333</v>
      </c>
      <c r="T429" s="13">
        <v>0.34883720930232598</v>
      </c>
      <c r="U429" s="13">
        <v>0.29166666666666702</v>
      </c>
      <c r="V429" s="13">
        <v>0.21052631578947401</v>
      </c>
      <c r="W429" s="13">
        <v>0.5</v>
      </c>
      <c r="X429" s="13">
        <v>0</v>
      </c>
      <c r="Y429" s="13"/>
      <c r="Z429" s="13">
        <v>0.28571428571428598</v>
      </c>
      <c r="AA429" s="13">
        <v>0.29577464788732399</v>
      </c>
      <c r="AB429" s="13"/>
      <c r="AC429" s="13">
        <v>0.25242718446601897</v>
      </c>
      <c r="AD429" s="13">
        <v>0.32330827067669199</v>
      </c>
    </row>
    <row r="430" spans="2:30" x14ac:dyDescent="0.3">
      <c r="B430" t="s">
        <v>190</v>
      </c>
      <c r="C430" s="13">
        <v>0.24901185770751</v>
      </c>
      <c r="D430" s="13">
        <v>0.28000000000000003</v>
      </c>
      <c r="E430" s="13">
        <v>0.21875</v>
      </c>
      <c r="F430" s="13"/>
      <c r="G430" s="13">
        <v>0.25</v>
      </c>
      <c r="H430" s="13">
        <v>0.16</v>
      </c>
      <c r="I430" s="13">
        <v>0.28571428571428598</v>
      </c>
      <c r="J430" s="13">
        <v>0.256410256410256</v>
      </c>
      <c r="K430" s="13">
        <v>0.28070175438596501</v>
      </c>
      <c r="L430" s="13">
        <v>0.236559139784946</v>
      </c>
      <c r="M430" s="13"/>
      <c r="N430" s="13">
        <v>0.27102803738317799</v>
      </c>
      <c r="O430" s="13">
        <v>0.18032786885245899</v>
      </c>
      <c r="P430" s="13">
        <v>0.15384615384615399</v>
      </c>
      <c r="Q430" s="13">
        <v>0.322033898305085</v>
      </c>
      <c r="R430" s="13"/>
      <c r="S430" s="13">
        <v>0.17333333333333301</v>
      </c>
      <c r="T430" s="13">
        <v>0.209302325581395</v>
      </c>
      <c r="U430" s="13">
        <v>0.29166666666666702</v>
      </c>
      <c r="V430" s="13">
        <v>0.31578947368421101</v>
      </c>
      <c r="W430" s="13">
        <v>0.22727272727272699</v>
      </c>
      <c r="X430" s="13">
        <v>0.4375</v>
      </c>
      <c r="Y430" s="13"/>
      <c r="Z430" s="13">
        <v>0.230769230769231</v>
      </c>
      <c r="AA430" s="13">
        <v>0.29577464788732399</v>
      </c>
      <c r="AB430" s="13"/>
      <c r="AC430" s="13">
        <v>0.233009708737864</v>
      </c>
      <c r="AD430" s="13">
        <v>0.28571428571428598</v>
      </c>
    </row>
    <row r="431" spans="2:30" x14ac:dyDescent="0.3">
      <c r="B431" t="s">
        <v>191</v>
      </c>
      <c r="C431" s="13">
        <v>0.24110671936758901</v>
      </c>
      <c r="D431" s="13">
        <v>0.2</v>
      </c>
      <c r="E431" s="13">
        <v>0.28125</v>
      </c>
      <c r="F431" s="13"/>
      <c r="G431" s="13">
        <v>0</v>
      </c>
      <c r="H431" s="13">
        <v>0.04</v>
      </c>
      <c r="I431" s="13">
        <v>0.2</v>
      </c>
      <c r="J431" s="13">
        <v>0.256410256410256</v>
      </c>
      <c r="K431" s="13">
        <v>0.29824561403508798</v>
      </c>
      <c r="L431" s="13">
        <v>0.27956989247311798</v>
      </c>
      <c r="M431" s="13"/>
      <c r="N431" s="13">
        <v>0.22429906542056099</v>
      </c>
      <c r="O431" s="13">
        <v>0.26229508196721302</v>
      </c>
      <c r="P431" s="13">
        <v>0.38461538461538503</v>
      </c>
      <c r="Q431" s="13">
        <v>0.186440677966102</v>
      </c>
      <c r="R431" s="13"/>
      <c r="S431" s="13">
        <v>0.266666666666667</v>
      </c>
      <c r="T431" s="13">
        <v>0.209302325581395</v>
      </c>
      <c r="U431" s="13">
        <v>0.16666666666666699</v>
      </c>
      <c r="V431" s="13">
        <v>0.31578947368421101</v>
      </c>
      <c r="W431" s="13">
        <v>9.0909090909090898E-2</v>
      </c>
      <c r="X431" s="13">
        <v>0.375</v>
      </c>
      <c r="Y431" s="13"/>
      <c r="Z431" s="13">
        <v>0.269230769230769</v>
      </c>
      <c r="AA431" s="13">
        <v>0.169014084507042</v>
      </c>
      <c r="AB431" s="13"/>
      <c r="AC431" s="13">
        <v>0.36893203883495101</v>
      </c>
      <c r="AD431" s="13">
        <v>0.150375939849624</v>
      </c>
    </row>
    <row r="432" spans="2:30" x14ac:dyDescent="0.3">
      <c r="B432" t="s">
        <v>56</v>
      </c>
      <c r="C432" s="13">
        <v>4.3478260869565202E-2</v>
      </c>
      <c r="D432" s="13">
        <v>1.6E-2</v>
      </c>
      <c r="E432" s="13">
        <v>7.03125E-2</v>
      </c>
      <c r="F432" s="13"/>
      <c r="G432" s="13">
        <v>0</v>
      </c>
      <c r="H432" s="13">
        <v>0</v>
      </c>
      <c r="I432" s="13">
        <v>2.8571428571428598E-2</v>
      </c>
      <c r="J432" s="13">
        <v>5.1282051282051301E-2</v>
      </c>
      <c r="K432" s="13">
        <v>1.7543859649122799E-2</v>
      </c>
      <c r="L432" s="13">
        <v>7.5268817204301106E-2</v>
      </c>
      <c r="M432" s="13"/>
      <c r="N432" s="13">
        <v>1.86915887850467E-2</v>
      </c>
      <c r="O432" s="13">
        <v>9.8360655737704902E-2</v>
      </c>
      <c r="P432" s="13">
        <v>0</v>
      </c>
      <c r="Q432" s="13">
        <v>5.0847457627118599E-2</v>
      </c>
      <c r="R432" s="13"/>
      <c r="S432" s="13">
        <v>2.66666666666667E-2</v>
      </c>
      <c r="T432" s="13">
        <v>4.6511627906976702E-2</v>
      </c>
      <c r="U432" s="13">
        <v>8.3333333333333301E-2</v>
      </c>
      <c r="V432" s="13">
        <v>3.5087719298245598E-2</v>
      </c>
      <c r="W432" s="13">
        <v>9.0909090909090898E-2</v>
      </c>
      <c r="X432" s="13">
        <v>6.25E-2</v>
      </c>
      <c r="Y432" s="13"/>
      <c r="Z432" s="13">
        <v>5.4945054945054903E-2</v>
      </c>
      <c r="AA432" s="13">
        <v>1.4084507042253501E-2</v>
      </c>
      <c r="AB432" s="13"/>
      <c r="AC432" s="13">
        <v>1.94174757281553E-2</v>
      </c>
      <c r="AD432" s="13">
        <v>4.5112781954887202E-2</v>
      </c>
    </row>
    <row r="433" spans="2:30" x14ac:dyDescent="0.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row>
    <row r="434" spans="2:30" x14ac:dyDescent="0.3">
      <c r="B434" s="6" t="s">
        <v>198</v>
      </c>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row>
    <row r="435" spans="2:30" x14ac:dyDescent="0.3">
      <c r="B435" s="23" t="s">
        <v>52</v>
      </c>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row>
    <row r="436" spans="2:30" x14ac:dyDescent="0.3">
      <c r="B436" t="s">
        <v>187</v>
      </c>
      <c r="C436" s="13">
        <v>2.3715415019762799E-2</v>
      </c>
      <c r="D436" s="13">
        <v>2.4E-2</v>
      </c>
      <c r="E436" s="13">
        <v>2.34375E-2</v>
      </c>
      <c r="F436" s="13"/>
      <c r="G436" s="13">
        <v>0</v>
      </c>
      <c r="H436" s="13">
        <v>0.04</v>
      </c>
      <c r="I436" s="13">
        <v>8.5714285714285701E-2</v>
      </c>
      <c r="J436" s="13">
        <v>2.5641025641025599E-2</v>
      </c>
      <c r="K436" s="13">
        <v>0</v>
      </c>
      <c r="L436" s="13">
        <v>1.0752688172042999E-2</v>
      </c>
      <c r="M436" s="13"/>
      <c r="N436" s="13">
        <v>2.80373831775701E-2</v>
      </c>
      <c r="O436" s="13">
        <v>1.63934426229508E-2</v>
      </c>
      <c r="P436" s="13">
        <v>0</v>
      </c>
      <c r="Q436" s="13">
        <v>3.3898305084745797E-2</v>
      </c>
      <c r="R436" s="13"/>
      <c r="S436" s="13">
        <v>5.3333333333333302E-2</v>
      </c>
      <c r="T436" s="13">
        <v>4.6511627906976702E-2</v>
      </c>
      <c r="U436" s="13">
        <v>0</v>
      </c>
      <c r="V436" s="13">
        <v>0</v>
      </c>
      <c r="W436" s="13">
        <v>0</v>
      </c>
      <c r="X436" s="13">
        <v>0</v>
      </c>
      <c r="Y436" s="13"/>
      <c r="Z436" s="13">
        <v>2.1978021978022001E-2</v>
      </c>
      <c r="AA436" s="13">
        <v>2.8169014084507001E-2</v>
      </c>
      <c r="AB436" s="13"/>
      <c r="AC436" s="13">
        <v>1.94174757281553E-2</v>
      </c>
      <c r="AD436" s="13">
        <v>2.2556390977443601E-2</v>
      </c>
    </row>
    <row r="437" spans="2:30" x14ac:dyDescent="0.3">
      <c r="B437" t="s">
        <v>188</v>
      </c>
      <c r="C437" s="13">
        <v>0.102766798418972</v>
      </c>
      <c r="D437" s="13">
        <v>9.6000000000000002E-2</v>
      </c>
      <c r="E437" s="13">
        <v>0.109375</v>
      </c>
      <c r="F437" s="13"/>
      <c r="G437" s="13">
        <v>0</v>
      </c>
      <c r="H437" s="13">
        <v>0.24</v>
      </c>
      <c r="I437" s="13">
        <v>5.7142857142857099E-2</v>
      </c>
      <c r="J437" s="13">
        <v>2.5641025641025599E-2</v>
      </c>
      <c r="K437" s="13">
        <v>0.12280701754386</v>
      </c>
      <c r="L437" s="13">
        <v>0.10752688172043</v>
      </c>
      <c r="M437" s="13"/>
      <c r="N437" s="13">
        <v>0.10280373831775701</v>
      </c>
      <c r="O437" s="13">
        <v>6.5573770491803296E-2</v>
      </c>
      <c r="P437" s="13">
        <v>0.30769230769230799</v>
      </c>
      <c r="Q437" s="13">
        <v>5.0847457627118599E-2</v>
      </c>
      <c r="R437" s="13"/>
      <c r="S437" s="13">
        <v>0.133333333333333</v>
      </c>
      <c r="T437" s="13">
        <v>9.3023255813953501E-2</v>
      </c>
      <c r="U437" s="13">
        <v>0.125</v>
      </c>
      <c r="V437" s="13">
        <v>5.2631578947368397E-2</v>
      </c>
      <c r="W437" s="13">
        <v>0.13636363636363599</v>
      </c>
      <c r="X437" s="13">
        <v>6.25E-2</v>
      </c>
      <c r="Y437" s="13"/>
      <c r="Z437" s="13">
        <v>0.115384615384615</v>
      </c>
      <c r="AA437" s="13">
        <v>7.0422535211267595E-2</v>
      </c>
      <c r="AB437" s="13"/>
      <c r="AC437" s="13">
        <v>0.116504854368932</v>
      </c>
      <c r="AD437" s="13">
        <v>9.7744360902255606E-2</v>
      </c>
    </row>
    <row r="438" spans="2:30" x14ac:dyDescent="0.3">
      <c r="B438" t="s">
        <v>189</v>
      </c>
      <c r="C438" s="13">
        <v>0.26482213438735203</v>
      </c>
      <c r="D438" s="13">
        <v>0.29599999999999999</v>
      </c>
      <c r="E438" s="13">
        <v>0.234375</v>
      </c>
      <c r="F438" s="13"/>
      <c r="G438" s="13">
        <v>0.75</v>
      </c>
      <c r="H438" s="13">
        <v>0.4</v>
      </c>
      <c r="I438" s="13">
        <v>0.48571428571428599</v>
      </c>
      <c r="J438" s="13">
        <v>0.28205128205128199</v>
      </c>
      <c r="K438" s="13">
        <v>0.19298245614035101</v>
      </c>
      <c r="L438" s="13">
        <v>0.16129032258064499</v>
      </c>
      <c r="M438" s="13"/>
      <c r="N438" s="13">
        <v>0.289719626168224</v>
      </c>
      <c r="O438" s="13">
        <v>0.34426229508196698</v>
      </c>
      <c r="P438" s="13">
        <v>7.69230769230769E-2</v>
      </c>
      <c r="Q438" s="13">
        <v>0.22033898305084701</v>
      </c>
      <c r="R438" s="13"/>
      <c r="S438" s="13">
        <v>0.25333333333333302</v>
      </c>
      <c r="T438" s="13">
        <v>0.39534883720930197</v>
      </c>
      <c r="U438" s="13">
        <v>0.25</v>
      </c>
      <c r="V438" s="13">
        <v>0.22807017543859601</v>
      </c>
      <c r="W438" s="13">
        <v>0.36363636363636398</v>
      </c>
      <c r="X438" s="13">
        <v>0</v>
      </c>
      <c r="Y438" s="13"/>
      <c r="Z438" s="13">
        <v>0.26373626373626402</v>
      </c>
      <c r="AA438" s="13">
        <v>0.26760563380281699</v>
      </c>
      <c r="AB438" s="13"/>
      <c r="AC438" s="13">
        <v>0.242718446601942</v>
      </c>
      <c r="AD438" s="13">
        <v>0.28571428571428598</v>
      </c>
    </row>
    <row r="439" spans="2:30" x14ac:dyDescent="0.3">
      <c r="B439" t="s">
        <v>190</v>
      </c>
      <c r="C439" s="13">
        <v>0.24901185770751</v>
      </c>
      <c r="D439" s="13">
        <v>0.24</v>
      </c>
      <c r="E439" s="13">
        <v>0.2578125</v>
      </c>
      <c r="F439" s="13"/>
      <c r="G439" s="13">
        <v>0</v>
      </c>
      <c r="H439" s="13">
        <v>0.12</v>
      </c>
      <c r="I439" s="13">
        <v>0.14285714285714299</v>
      </c>
      <c r="J439" s="13">
        <v>0.230769230769231</v>
      </c>
      <c r="K439" s="13">
        <v>0.24561403508771901</v>
      </c>
      <c r="L439" s="13">
        <v>0.34408602150537598</v>
      </c>
      <c r="M439" s="13"/>
      <c r="N439" s="13">
        <v>0.22429906542056099</v>
      </c>
      <c r="O439" s="13">
        <v>0.14754098360655701</v>
      </c>
      <c r="P439" s="13">
        <v>0.34615384615384598</v>
      </c>
      <c r="Q439" s="13">
        <v>0.355932203389831</v>
      </c>
      <c r="R439" s="13"/>
      <c r="S439" s="13">
        <v>0.18666666666666701</v>
      </c>
      <c r="T439" s="13">
        <v>0.25581395348837199</v>
      </c>
      <c r="U439" s="13">
        <v>0.45833333333333298</v>
      </c>
      <c r="V439" s="13">
        <v>0.29824561403508798</v>
      </c>
      <c r="W439" s="13">
        <v>0.13636363636363599</v>
      </c>
      <c r="X439" s="13">
        <v>0.375</v>
      </c>
      <c r="Y439" s="13"/>
      <c r="Z439" s="13">
        <v>0.26373626373626402</v>
      </c>
      <c r="AA439" s="13">
        <v>0.21126760563380301</v>
      </c>
      <c r="AB439" s="13"/>
      <c r="AC439" s="13">
        <v>0.25242718446601897</v>
      </c>
      <c r="AD439" s="13">
        <v>0.24060150375939801</v>
      </c>
    </row>
    <row r="440" spans="2:30" x14ac:dyDescent="0.3">
      <c r="B440" t="s">
        <v>191</v>
      </c>
      <c r="C440" s="13">
        <v>0.29644268774703603</v>
      </c>
      <c r="D440" s="13">
        <v>0.32</v>
      </c>
      <c r="E440" s="13">
        <v>0.2734375</v>
      </c>
      <c r="F440" s="13"/>
      <c r="G440" s="13">
        <v>0.25</v>
      </c>
      <c r="H440" s="13">
        <v>0.12</v>
      </c>
      <c r="I440" s="13">
        <v>0.17142857142857101</v>
      </c>
      <c r="J440" s="13">
        <v>0.35897435897435898</v>
      </c>
      <c r="K440" s="13">
        <v>0.35087719298245601</v>
      </c>
      <c r="L440" s="13">
        <v>0.33333333333333298</v>
      </c>
      <c r="M440" s="13"/>
      <c r="N440" s="13">
        <v>0.30841121495327101</v>
      </c>
      <c r="O440" s="13">
        <v>0.34426229508196698</v>
      </c>
      <c r="P440" s="13">
        <v>0.19230769230769201</v>
      </c>
      <c r="Q440" s="13">
        <v>0.27118644067796599</v>
      </c>
      <c r="R440" s="13"/>
      <c r="S440" s="13">
        <v>0.34666666666666701</v>
      </c>
      <c r="T440" s="13">
        <v>0.116279069767442</v>
      </c>
      <c r="U440" s="13">
        <v>0.125</v>
      </c>
      <c r="V440" s="13">
        <v>0.35087719298245601</v>
      </c>
      <c r="W440" s="13">
        <v>0.31818181818181801</v>
      </c>
      <c r="X440" s="13">
        <v>0.4375</v>
      </c>
      <c r="Y440" s="13"/>
      <c r="Z440" s="13">
        <v>0.25824175824175799</v>
      </c>
      <c r="AA440" s="13">
        <v>0.39436619718309901</v>
      </c>
      <c r="AB440" s="13"/>
      <c r="AC440" s="13">
        <v>0.30097087378640802</v>
      </c>
      <c r="AD440" s="13">
        <v>0.30827067669172897</v>
      </c>
    </row>
    <row r="441" spans="2:30" x14ac:dyDescent="0.3">
      <c r="B441" t="s">
        <v>56</v>
      </c>
      <c r="C441" s="13">
        <v>6.3241106719367599E-2</v>
      </c>
      <c r="D441" s="13">
        <v>2.4E-2</v>
      </c>
      <c r="E441" s="13">
        <v>0.1015625</v>
      </c>
      <c r="F441" s="13"/>
      <c r="G441" s="13">
        <v>0</v>
      </c>
      <c r="H441" s="13">
        <v>0.08</v>
      </c>
      <c r="I441" s="13">
        <v>5.7142857142857099E-2</v>
      </c>
      <c r="J441" s="13">
        <v>7.69230769230769E-2</v>
      </c>
      <c r="K441" s="13">
        <v>8.7719298245614002E-2</v>
      </c>
      <c r="L441" s="13">
        <v>4.3010752688171998E-2</v>
      </c>
      <c r="M441" s="13"/>
      <c r="N441" s="13">
        <v>4.67289719626168E-2</v>
      </c>
      <c r="O441" s="13">
        <v>8.1967213114754106E-2</v>
      </c>
      <c r="P441" s="13">
        <v>7.69230769230769E-2</v>
      </c>
      <c r="Q441" s="13">
        <v>6.7796610169491497E-2</v>
      </c>
      <c r="R441" s="13"/>
      <c r="S441" s="13">
        <v>2.66666666666667E-2</v>
      </c>
      <c r="T441" s="13">
        <v>9.3023255813953501E-2</v>
      </c>
      <c r="U441" s="13">
        <v>4.1666666666666699E-2</v>
      </c>
      <c r="V441" s="13">
        <v>7.0175438596491196E-2</v>
      </c>
      <c r="W441" s="13">
        <v>4.5454545454545497E-2</v>
      </c>
      <c r="X441" s="13">
        <v>0.125</v>
      </c>
      <c r="Y441" s="13"/>
      <c r="Z441" s="13">
        <v>7.69230769230769E-2</v>
      </c>
      <c r="AA441" s="13">
        <v>2.8169014084507001E-2</v>
      </c>
      <c r="AB441" s="13"/>
      <c r="AC441" s="13">
        <v>6.7961165048543701E-2</v>
      </c>
      <c r="AD441" s="13">
        <v>4.5112781954887202E-2</v>
      </c>
    </row>
    <row r="442" spans="2:30" x14ac:dyDescent="0.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row>
    <row r="443" spans="2:30" x14ac:dyDescent="0.3">
      <c r="B443" s="6" t="s">
        <v>199</v>
      </c>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row>
    <row r="444" spans="2:30" x14ac:dyDescent="0.3">
      <c r="B444" s="23" t="s">
        <v>52</v>
      </c>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row>
    <row r="445" spans="2:30" x14ac:dyDescent="0.3">
      <c r="B445" t="s">
        <v>187</v>
      </c>
      <c r="C445" s="13">
        <v>4.3478260869565202E-2</v>
      </c>
      <c r="D445" s="13">
        <v>0.04</v>
      </c>
      <c r="E445" s="13">
        <v>4.6875E-2</v>
      </c>
      <c r="F445" s="13"/>
      <c r="G445" s="13">
        <v>0</v>
      </c>
      <c r="H445" s="13">
        <v>0.08</v>
      </c>
      <c r="I445" s="13">
        <v>2.8571428571428598E-2</v>
      </c>
      <c r="J445" s="13">
        <v>5.1282051282051301E-2</v>
      </c>
      <c r="K445" s="13">
        <v>5.2631578947368397E-2</v>
      </c>
      <c r="L445" s="13">
        <v>3.2258064516128997E-2</v>
      </c>
      <c r="M445" s="13"/>
      <c r="N445" s="13">
        <v>5.60747663551402E-2</v>
      </c>
      <c r="O445" s="13">
        <v>1.63934426229508E-2</v>
      </c>
      <c r="P445" s="13">
        <v>7.69230769230769E-2</v>
      </c>
      <c r="Q445" s="13">
        <v>3.3898305084745797E-2</v>
      </c>
      <c r="R445" s="13"/>
      <c r="S445" s="13">
        <v>0.04</v>
      </c>
      <c r="T445" s="13">
        <v>6.9767441860465101E-2</v>
      </c>
      <c r="U445" s="13">
        <v>0</v>
      </c>
      <c r="V445" s="13">
        <v>8.7719298245614002E-2</v>
      </c>
      <c r="W445" s="13">
        <v>0</v>
      </c>
      <c r="X445" s="13">
        <v>0</v>
      </c>
      <c r="Y445" s="13"/>
      <c r="Z445" s="13">
        <v>4.94505494505494E-2</v>
      </c>
      <c r="AA445" s="13">
        <v>2.8169014084507001E-2</v>
      </c>
      <c r="AB445" s="13"/>
      <c r="AC445" s="13">
        <v>6.7961165048543701E-2</v>
      </c>
      <c r="AD445" s="13">
        <v>3.00751879699248E-2</v>
      </c>
    </row>
    <row r="446" spans="2:30" x14ac:dyDescent="0.3">
      <c r="B446" t="s">
        <v>188</v>
      </c>
      <c r="C446" s="13">
        <v>0.16205533596837901</v>
      </c>
      <c r="D446" s="13">
        <v>0.184</v>
      </c>
      <c r="E446" s="13">
        <v>0.140625</v>
      </c>
      <c r="F446" s="13"/>
      <c r="G446" s="13">
        <v>0.25</v>
      </c>
      <c r="H446" s="13">
        <v>0.2</v>
      </c>
      <c r="I446" s="13">
        <v>0.22857142857142901</v>
      </c>
      <c r="J446" s="13">
        <v>0.128205128205128</v>
      </c>
      <c r="K446" s="13">
        <v>0.12280701754386</v>
      </c>
      <c r="L446" s="13">
        <v>0.16129032258064499</v>
      </c>
      <c r="M446" s="13"/>
      <c r="N446" s="13">
        <v>0.168224299065421</v>
      </c>
      <c r="O446" s="13">
        <v>0.213114754098361</v>
      </c>
      <c r="P446" s="13">
        <v>0.15384615384615399</v>
      </c>
      <c r="Q446" s="13">
        <v>0.101694915254237</v>
      </c>
      <c r="R446" s="13"/>
      <c r="S446" s="13">
        <v>0.18666666666666701</v>
      </c>
      <c r="T446" s="13">
        <v>0.25581395348837199</v>
      </c>
      <c r="U446" s="13">
        <v>0.125</v>
      </c>
      <c r="V446" s="13">
        <v>0.105263157894737</v>
      </c>
      <c r="W446" s="13">
        <v>0</v>
      </c>
      <c r="X446" s="13">
        <v>0.25</v>
      </c>
      <c r="Y446" s="13"/>
      <c r="Z446" s="13">
        <v>0.15384615384615399</v>
      </c>
      <c r="AA446" s="13">
        <v>0.183098591549296</v>
      </c>
      <c r="AB446" s="13"/>
      <c r="AC446" s="13">
        <v>0.17475728155339801</v>
      </c>
      <c r="AD446" s="13">
        <v>0.157894736842105</v>
      </c>
    </row>
    <row r="447" spans="2:30" x14ac:dyDescent="0.3">
      <c r="B447" t="s">
        <v>189</v>
      </c>
      <c r="C447" s="13">
        <v>0.50197628458498</v>
      </c>
      <c r="D447" s="13">
        <v>0.57599999999999996</v>
      </c>
      <c r="E447" s="13">
        <v>0.4296875</v>
      </c>
      <c r="F447" s="13"/>
      <c r="G447" s="13">
        <v>0.5</v>
      </c>
      <c r="H447" s="13">
        <v>0.44</v>
      </c>
      <c r="I447" s="13">
        <v>0.48571428571428599</v>
      </c>
      <c r="J447" s="13">
        <v>0.56410256410256399</v>
      </c>
      <c r="K447" s="13">
        <v>0.45614035087719301</v>
      </c>
      <c r="L447" s="13">
        <v>0.52688172043010795</v>
      </c>
      <c r="M447" s="13"/>
      <c r="N447" s="13">
        <v>0.49532710280373798</v>
      </c>
      <c r="O447" s="13">
        <v>0.57377049180327899</v>
      </c>
      <c r="P447" s="13">
        <v>0.34615384615384598</v>
      </c>
      <c r="Q447" s="13">
        <v>0.50847457627118597</v>
      </c>
      <c r="R447" s="13"/>
      <c r="S447" s="13">
        <v>0.53333333333333299</v>
      </c>
      <c r="T447" s="13">
        <v>0.418604651162791</v>
      </c>
      <c r="U447" s="13">
        <v>0.58333333333333304</v>
      </c>
      <c r="V447" s="13">
        <v>0.50877192982456099</v>
      </c>
      <c r="W447" s="13">
        <v>0.54545454545454497</v>
      </c>
      <c r="X447" s="13">
        <v>0.25</v>
      </c>
      <c r="Y447" s="13"/>
      <c r="Z447" s="13">
        <v>0.49450549450549502</v>
      </c>
      <c r="AA447" s="13">
        <v>0.52112676056338003</v>
      </c>
      <c r="AB447" s="13"/>
      <c r="AC447" s="13">
        <v>0.40776699029126201</v>
      </c>
      <c r="AD447" s="13">
        <v>0.57894736842105299</v>
      </c>
    </row>
    <row r="448" spans="2:30" x14ac:dyDescent="0.3">
      <c r="B448" t="s">
        <v>190</v>
      </c>
      <c r="C448" s="13">
        <v>9.0909090909090898E-2</v>
      </c>
      <c r="D448" s="13">
        <v>7.1999999999999995E-2</v>
      </c>
      <c r="E448" s="13">
        <v>0.109375</v>
      </c>
      <c r="F448" s="13"/>
      <c r="G448" s="13">
        <v>0</v>
      </c>
      <c r="H448" s="13">
        <v>0.12</v>
      </c>
      <c r="I448" s="13">
        <v>2.8571428571428598E-2</v>
      </c>
      <c r="J448" s="13">
        <v>5.1282051282051301E-2</v>
      </c>
      <c r="K448" s="13">
        <v>0.105263157894737</v>
      </c>
      <c r="L448" s="13">
        <v>0.118279569892473</v>
      </c>
      <c r="M448" s="13"/>
      <c r="N448" s="13">
        <v>8.4112149532710304E-2</v>
      </c>
      <c r="O448" s="13">
        <v>1.63934426229508E-2</v>
      </c>
      <c r="P448" s="13">
        <v>0.15384615384615399</v>
      </c>
      <c r="Q448" s="13">
        <v>0.152542372881356</v>
      </c>
      <c r="R448" s="13"/>
      <c r="S448" s="13">
        <v>0.04</v>
      </c>
      <c r="T448" s="13">
        <v>0.13953488372093001</v>
      </c>
      <c r="U448" s="13">
        <v>8.3333333333333301E-2</v>
      </c>
      <c r="V448" s="13">
        <v>0.12280701754386</v>
      </c>
      <c r="W448" s="13">
        <v>0</v>
      </c>
      <c r="X448" s="13">
        <v>0.25</v>
      </c>
      <c r="Y448" s="13"/>
      <c r="Z448" s="13">
        <v>9.3406593406593394E-2</v>
      </c>
      <c r="AA448" s="13">
        <v>8.4507042253521097E-2</v>
      </c>
      <c r="AB448" s="13"/>
      <c r="AC448" s="13">
        <v>0.12621359223301001</v>
      </c>
      <c r="AD448" s="13">
        <v>6.7669172932330796E-2</v>
      </c>
    </row>
    <row r="449" spans="2:30" x14ac:dyDescent="0.3">
      <c r="B449" t="s">
        <v>191</v>
      </c>
      <c r="C449" s="13">
        <v>3.5573122529644299E-2</v>
      </c>
      <c r="D449" s="13">
        <v>2.4E-2</v>
      </c>
      <c r="E449" s="13">
        <v>4.6875E-2</v>
      </c>
      <c r="F449" s="13"/>
      <c r="G449" s="13">
        <v>0</v>
      </c>
      <c r="H449" s="13">
        <v>0.08</v>
      </c>
      <c r="I449" s="13">
        <v>5.7142857142857099E-2</v>
      </c>
      <c r="J449" s="13">
        <v>0</v>
      </c>
      <c r="K449" s="13">
        <v>3.5087719298245598E-2</v>
      </c>
      <c r="L449" s="13">
        <v>3.2258064516128997E-2</v>
      </c>
      <c r="M449" s="13"/>
      <c r="N449" s="13">
        <v>2.80373831775701E-2</v>
      </c>
      <c r="O449" s="13">
        <v>4.91803278688525E-2</v>
      </c>
      <c r="P449" s="13">
        <v>3.8461538461538498E-2</v>
      </c>
      <c r="Q449" s="13">
        <v>3.3898305084745797E-2</v>
      </c>
      <c r="R449" s="13"/>
      <c r="S449" s="13">
        <v>0.04</v>
      </c>
      <c r="T449" s="13">
        <v>4.6511627906976702E-2</v>
      </c>
      <c r="U449" s="13">
        <v>4.1666666666666699E-2</v>
      </c>
      <c r="V449" s="13">
        <v>3.5087719298245598E-2</v>
      </c>
      <c r="W449" s="13">
        <v>4.5454545454545497E-2</v>
      </c>
      <c r="X449" s="13">
        <v>0</v>
      </c>
      <c r="Y449" s="13"/>
      <c r="Z449" s="13">
        <v>4.3956043956044001E-2</v>
      </c>
      <c r="AA449" s="13">
        <v>1.4084507042253501E-2</v>
      </c>
      <c r="AB449" s="13"/>
      <c r="AC449" s="13">
        <v>3.8834951456310697E-2</v>
      </c>
      <c r="AD449" s="13">
        <v>3.00751879699248E-2</v>
      </c>
    </row>
    <row r="450" spans="2:30" x14ac:dyDescent="0.3">
      <c r="B450" t="s">
        <v>56</v>
      </c>
      <c r="C450" s="13">
        <v>0.16600790513833999</v>
      </c>
      <c r="D450" s="13">
        <v>0.104</v>
      </c>
      <c r="E450" s="13">
        <v>0.2265625</v>
      </c>
      <c r="F450" s="13"/>
      <c r="G450" s="13">
        <v>0.25</v>
      </c>
      <c r="H450" s="13">
        <v>0.08</v>
      </c>
      <c r="I450" s="13">
        <v>0.17142857142857101</v>
      </c>
      <c r="J450" s="13">
        <v>0.20512820512820501</v>
      </c>
      <c r="K450" s="13">
        <v>0.22807017543859601</v>
      </c>
      <c r="L450" s="13">
        <v>0.12903225806451599</v>
      </c>
      <c r="M450" s="13"/>
      <c r="N450" s="13">
        <v>0.168224299065421</v>
      </c>
      <c r="O450" s="13">
        <v>0.13114754098360701</v>
      </c>
      <c r="P450" s="13">
        <v>0.230769230769231</v>
      </c>
      <c r="Q450" s="13">
        <v>0.169491525423729</v>
      </c>
      <c r="R450" s="13"/>
      <c r="S450" s="13">
        <v>0.16</v>
      </c>
      <c r="T450" s="13">
        <v>6.9767441860465101E-2</v>
      </c>
      <c r="U450" s="13">
        <v>0.16666666666666699</v>
      </c>
      <c r="V450" s="13">
        <v>0.140350877192982</v>
      </c>
      <c r="W450" s="13">
        <v>0.40909090909090901</v>
      </c>
      <c r="X450" s="13">
        <v>0.25</v>
      </c>
      <c r="Y450" s="13"/>
      <c r="Z450" s="13">
        <v>0.164835164835165</v>
      </c>
      <c r="AA450" s="13">
        <v>0.169014084507042</v>
      </c>
      <c r="AB450" s="13"/>
      <c r="AC450" s="13">
        <v>0.18446601941747601</v>
      </c>
      <c r="AD450" s="13">
        <v>0.13533834586466201</v>
      </c>
    </row>
    <row r="451" spans="2:30" x14ac:dyDescent="0.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row>
    <row r="452" spans="2:30" x14ac:dyDescent="0.3">
      <c r="B452" s="6" t="s">
        <v>200</v>
      </c>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row>
    <row r="453" spans="2:30" x14ac:dyDescent="0.3">
      <c r="B453" s="23" t="s">
        <v>52</v>
      </c>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row>
    <row r="454" spans="2:30" x14ac:dyDescent="0.3">
      <c r="B454" t="s">
        <v>187</v>
      </c>
      <c r="C454" s="13">
        <v>0.201581027667984</v>
      </c>
      <c r="D454" s="13">
        <v>0.24</v>
      </c>
      <c r="E454" s="13">
        <v>0.1640625</v>
      </c>
      <c r="F454" s="13"/>
      <c r="G454" s="13">
        <v>0.25</v>
      </c>
      <c r="H454" s="13">
        <v>0.28000000000000003</v>
      </c>
      <c r="I454" s="13">
        <v>0.17142857142857101</v>
      </c>
      <c r="J454" s="13">
        <v>0.20512820512820501</v>
      </c>
      <c r="K454" s="13">
        <v>0.21052631578947401</v>
      </c>
      <c r="L454" s="13">
        <v>0.18279569892473099</v>
      </c>
      <c r="M454" s="13"/>
      <c r="N454" s="13">
        <v>0.242990654205607</v>
      </c>
      <c r="O454" s="13">
        <v>0.19672131147541</v>
      </c>
      <c r="P454" s="13">
        <v>0.115384615384615</v>
      </c>
      <c r="Q454" s="13">
        <v>0.169491525423729</v>
      </c>
      <c r="R454" s="13"/>
      <c r="S454" s="13">
        <v>0.22666666666666699</v>
      </c>
      <c r="T454" s="13">
        <v>0.162790697674419</v>
      </c>
      <c r="U454" s="13">
        <v>8.3333333333333301E-2</v>
      </c>
      <c r="V454" s="13">
        <v>0.19298245614035101</v>
      </c>
      <c r="W454" s="13">
        <v>0.22727272727272699</v>
      </c>
      <c r="X454" s="13">
        <v>0.375</v>
      </c>
      <c r="Y454" s="13"/>
      <c r="Z454" s="13">
        <v>0.19780219780219799</v>
      </c>
      <c r="AA454" s="13">
        <v>0.21126760563380301</v>
      </c>
      <c r="AB454" s="13"/>
      <c r="AC454" s="13">
        <v>0.213592233009709</v>
      </c>
      <c r="AD454" s="13">
        <v>0.17293233082706799</v>
      </c>
    </row>
    <row r="455" spans="2:30" x14ac:dyDescent="0.3">
      <c r="B455" t="s">
        <v>188</v>
      </c>
      <c r="C455" s="13">
        <v>0.45059288537549402</v>
      </c>
      <c r="D455" s="13">
        <v>0.504</v>
      </c>
      <c r="E455" s="13">
        <v>0.3984375</v>
      </c>
      <c r="F455" s="13"/>
      <c r="G455" s="13">
        <v>0.5</v>
      </c>
      <c r="H455" s="13">
        <v>0.52</v>
      </c>
      <c r="I455" s="13">
        <v>0.42857142857142899</v>
      </c>
      <c r="J455" s="13">
        <v>0.46153846153846201</v>
      </c>
      <c r="K455" s="13">
        <v>0.43859649122806998</v>
      </c>
      <c r="L455" s="13">
        <v>0.44086021505376299</v>
      </c>
      <c r="M455" s="13"/>
      <c r="N455" s="13">
        <v>0.52336448598130803</v>
      </c>
      <c r="O455" s="13">
        <v>0.36065573770491799</v>
      </c>
      <c r="P455" s="13">
        <v>0.38461538461538503</v>
      </c>
      <c r="Q455" s="13">
        <v>0.44067796610169502</v>
      </c>
      <c r="R455" s="13"/>
      <c r="S455" s="13">
        <v>0.45333333333333298</v>
      </c>
      <c r="T455" s="13">
        <v>0.51162790697674398</v>
      </c>
      <c r="U455" s="13">
        <v>0.45833333333333298</v>
      </c>
      <c r="V455" s="13">
        <v>0.40350877192982498</v>
      </c>
      <c r="W455" s="13">
        <v>0.40909090909090901</v>
      </c>
      <c r="X455" s="13">
        <v>0.375</v>
      </c>
      <c r="Y455" s="13"/>
      <c r="Z455" s="13">
        <v>0.42857142857142899</v>
      </c>
      <c r="AA455" s="13">
        <v>0.50704225352112697</v>
      </c>
      <c r="AB455" s="13"/>
      <c r="AC455" s="13">
        <v>0.42718446601941701</v>
      </c>
      <c r="AD455" s="13">
        <v>0.47368421052631599</v>
      </c>
    </row>
    <row r="456" spans="2:30" x14ac:dyDescent="0.3">
      <c r="B456" t="s">
        <v>189</v>
      </c>
      <c r="C456" s="13">
        <v>0.221343873517787</v>
      </c>
      <c r="D456" s="13">
        <v>0.2</v>
      </c>
      <c r="E456" s="13">
        <v>0.2421875</v>
      </c>
      <c r="F456" s="13"/>
      <c r="G456" s="13">
        <v>0.25</v>
      </c>
      <c r="H456" s="13">
        <v>0.08</v>
      </c>
      <c r="I456" s="13">
        <v>0.25714285714285701</v>
      </c>
      <c r="J456" s="13">
        <v>0.256410256410256</v>
      </c>
      <c r="K456" s="13">
        <v>0.21052631578947401</v>
      </c>
      <c r="L456" s="13">
        <v>0.236559139784946</v>
      </c>
      <c r="M456" s="13"/>
      <c r="N456" s="13">
        <v>0.168224299065421</v>
      </c>
      <c r="O456" s="13">
        <v>0.24590163934426201</v>
      </c>
      <c r="P456" s="13">
        <v>0.269230769230769</v>
      </c>
      <c r="Q456" s="13">
        <v>0.27118644067796599</v>
      </c>
      <c r="R456" s="13"/>
      <c r="S456" s="13">
        <v>0.2</v>
      </c>
      <c r="T456" s="13">
        <v>0.186046511627907</v>
      </c>
      <c r="U456" s="13">
        <v>0.25</v>
      </c>
      <c r="V456" s="13">
        <v>0.29824561403508798</v>
      </c>
      <c r="W456" s="13">
        <v>0.27272727272727298</v>
      </c>
      <c r="X456" s="13">
        <v>6.25E-2</v>
      </c>
      <c r="Y456" s="13"/>
      <c r="Z456" s="13">
        <v>0.25274725274725302</v>
      </c>
      <c r="AA456" s="13">
        <v>0.140845070422535</v>
      </c>
      <c r="AB456" s="13"/>
      <c r="AC456" s="13">
        <v>0.223300970873786</v>
      </c>
      <c r="AD456" s="13">
        <v>0.24060150375939801</v>
      </c>
    </row>
    <row r="457" spans="2:30" x14ac:dyDescent="0.3">
      <c r="B457" t="s">
        <v>190</v>
      </c>
      <c r="C457" s="13">
        <v>5.1383399209486202E-2</v>
      </c>
      <c r="D457" s="13">
        <v>1.6E-2</v>
      </c>
      <c r="E457" s="13">
        <v>8.59375E-2</v>
      </c>
      <c r="F457" s="13"/>
      <c r="G457" s="13">
        <v>0</v>
      </c>
      <c r="H457" s="13">
        <v>0.08</v>
      </c>
      <c r="I457" s="13">
        <v>5.7142857142857099E-2</v>
      </c>
      <c r="J457" s="13">
        <v>2.5641025641025599E-2</v>
      </c>
      <c r="K457" s="13">
        <v>7.0175438596491196E-2</v>
      </c>
      <c r="L457" s="13">
        <v>4.3010752688171998E-2</v>
      </c>
      <c r="M457" s="13"/>
      <c r="N457" s="13">
        <v>2.80373831775701E-2</v>
      </c>
      <c r="O457" s="13">
        <v>6.5573770491803296E-2</v>
      </c>
      <c r="P457" s="13">
        <v>0.15384615384615399</v>
      </c>
      <c r="Q457" s="13">
        <v>3.3898305084745797E-2</v>
      </c>
      <c r="R457" s="13"/>
      <c r="S457" s="13">
        <v>0.04</v>
      </c>
      <c r="T457" s="13">
        <v>6.9767441860465101E-2</v>
      </c>
      <c r="U457" s="13">
        <v>0.125</v>
      </c>
      <c r="V457" s="13">
        <v>5.2631578947368397E-2</v>
      </c>
      <c r="W457" s="13">
        <v>4.5454545454545497E-2</v>
      </c>
      <c r="X457" s="13">
        <v>0</v>
      </c>
      <c r="Y457" s="13"/>
      <c r="Z457" s="13">
        <v>4.94505494505494E-2</v>
      </c>
      <c r="AA457" s="13">
        <v>5.63380281690141E-2</v>
      </c>
      <c r="AB457" s="13"/>
      <c r="AC457" s="13">
        <v>8.7378640776699004E-2</v>
      </c>
      <c r="AD457" s="13">
        <v>3.00751879699248E-2</v>
      </c>
    </row>
    <row r="458" spans="2:30" x14ac:dyDescent="0.3">
      <c r="B458" t="s">
        <v>191</v>
      </c>
      <c r="C458" s="13">
        <v>3.1620553359683799E-2</v>
      </c>
      <c r="D458" s="13">
        <v>2.4E-2</v>
      </c>
      <c r="E458" s="13">
        <v>3.90625E-2</v>
      </c>
      <c r="F458" s="13"/>
      <c r="G458" s="13">
        <v>0</v>
      </c>
      <c r="H458" s="13">
        <v>0.04</v>
      </c>
      <c r="I458" s="13">
        <v>2.8571428571428598E-2</v>
      </c>
      <c r="J458" s="13">
        <v>2.5641025641025599E-2</v>
      </c>
      <c r="K458" s="13">
        <v>3.5087719298245598E-2</v>
      </c>
      <c r="L458" s="13">
        <v>3.2258064516128997E-2</v>
      </c>
      <c r="M458" s="13"/>
      <c r="N458" s="13">
        <v>1.86915887850467E-2</v>
      </c>
      <c r="O458" s="13">
        <v>3.2786885245901599E-2</v>
      </c>
      <c r="P458" s="13">
        <v>3.8461538461538498E-2</v>
      </c>
      <c r="Q458" s="13">
        <v>5.0847457627118599E-2</v>
      </c>
      <c r="R458" s="13"/>
      <c r="S458" s="13">
        <v>0.04</v>
      </c>
      <c r="T458" s="13">
        <v>2.32558139534884E-2</v>
      </c>
      <c r="U458" s="13">
        <v>4.1666666666666699E-2</v>
      </c>
      <c r="V458" s="13">
        <v>1.7543859649122799E-2</v>
      </c>
      <c r="W458" s="13">
        <v>0</v>
      </c>
      <c r="X458" s="13">
        <v>0.125</v>
      </c>
      <c r="Y458" s="13"/>
      <c r="Z458" s="13">
        <v>2.1978021978022001E-2</v>
      </c>
      <c r="AA458" s="13">
        <v>5.63380281690141E-2</v>
      </c>
      <c r="AB458" s="13"/>
      <c r="AC458" s="13">
        <v>1.94174757281553E-2</v>
      </c>
      <c r="AD458" s="13">
        <v>3.00751879699248E-2</v>
      </c>
    </row>
    <row r="459" spans="2:30" x14ac:dyDescent="0.3">
      <c r="B459" t="s">
        <v>56</v>
      </c>
      <c r="C459" s="13">
        <v>4.3478260869565202E-2</v>
      </c>
      <c r="D459" s="13">
        <v>1.6E-2</v>
      </c>
      <c r="E459" s="13">
        <v>7.03125E-2</v>
      </c>
      <c r="F459" s="13"/>
      <c r="G459" s="13">
        <v>0</v>
      </c>
      <c r="H459" s="13">
        <v>0</v>
      </c>
      <c r="I459" s="13">
        <v>5.7142857142857099E-2</v>
      </c>
      <c r="J459" s="13">
        <v>2.5641025641025599E-2</v>
      </c>
      <c r="K459" s="13">
        <v>3.5087719298245598E-2</v>
      </c>
      <c r="L459" s="13">
        <v>6.4516129032258104E-2</v>
      </c>
      <c r="M459" s="13"/>
      <c r="N459" s="13">
        <v>1.86915887850467E-2</v>
      </c>
      <c r="O459" s="13">
        <v>9.8360655737704902E-2</v>
      </c>
      <c r="P459" s="13">
        <v>3.8461538461538498E-2</v>
      </c>
      <c r="Q459" s="13">
        <v>3.3898305084745797E-2</v>
      </c>
      <c r="R459" s="13"/>
      <c r="S459" s="13">
        <v>0.04</v>
      </c>
      <c r="T459" s="13">
        <v>4.6511627906976702E-2</v>
      </c>
      <c r="U459" s="13">
        <v>4.1666666666666699E-2</v>
      </c>
      <c r="V459" s="13">
        <v>3.5087719298245598E-2</v>
      </c>
      <c r="W459" s="13">
        <v>4.5454545454545497E-2</v>
      </c>
      <c r="X459" s="13">
        <v>6.25E-2</v>
      </c>
      <c r="Y459" s="13"/>
      <c r="Z459" s="13">
        <v>4.94505494505494E-2</v>
      </c>
      <c r="AA459" s="13">
        <v>2.8169014084507001E-2</v>
      </c>
      <c r="AB459" s="13"/>
      <c r="AC459" s="13">
        <v>2.9126213592233E-2</v>
      </c>
      <c r="AD459" s="13">
        <v>5.2631578947368397E-2</v>
      </c>
    </row>
    <row r="460" spans="2:30" x14ac:dyDescent="0.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row>
    <row r="461" spans="2:30" x14ac:dyDescent="0.3">
      <c r="B461" s="6" t="s">
        <v>216</v>
      </c>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row>
    <row r="462" spans="2:30" x14ac:dyDescent="0.3">
      <c r="B462" s="23" t="s">
        <v>52</v>
      </c>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row>
    <row r="463" spans="2:30" x14ac:dyDescent="0.3">
      <c r="B463" t="s">
        <v>211</v>
      </c>
      <c r="C463" s="13">
        <v>2.7667984189723299E-2</v>
      </c>
      <c r="D463" s="13">
        <v>8.0000000000000002E-3</v>
      </c>
      <c r="E463" s="13">
        <v>4.6875E-2</v>
      </c>
      <c r="F463" s="13"/>
      <c r="G463" s="13">
        <v>0</v>
      </c>
      <c r="H463" s="13">
        <v>0.12</v>
      </c>
      <c r="I463" s="13">
        <v>5.7142857142857099E-2</v>
      </c>
      <c r="J463" s="13">
        <v>2.5641025641025599E-2</v>
      </c>
      <c r="K463" s="13">
        <v>0</v>
      </c>
      <c r="L463" s="13">
        <v>1.0752688172042999E-2</v>
      </c>
      <c r="M463" s="13"/>
      <c r="N463" s="13">
        <v>3.7383177570093497E-2</v>
      </c>
      <c r="O463" s="13">
        <v>0</v>
      </c>
      <c r="P463" s="13">
        <v>3.8461538461538498E-2</v>
      </c>
      <c r="Q463" s="13">
        <v>3.3898305084745797E-2</v>
      </c>
      <c r="R463" s="13"/>
      <c r="S463" s="13">
        <v>6.6666666666666693E-2</v>
      </c>
      <c r="T463" s="13">
        <v>4.6511627906976702E-2</v>
      </c>
      <c r="U463" s="13">
        <v>0</v>
      </c>
      <c r="V463" s="13">
        <v>0</v>
      </c>
      <c r="W463" s="13">
        <v>0</v>
      </c>
      <c r="X463" s="13">
        <v>0</v>
      </c>
      <c r="Y463" s="13"/>
      <c r="Z463" s="13">
        <v>3.8461538461538498E-2</v>
      </c>
      <c r="AA463" s="13">
        <v>0</v>
      </c>
      <c r="AB463" s="13"/>
      <c r="AC463" s="13">
        <v>1.94174757281553E-2</v>
      </c>
      <c r="AD463" s="13">
        <v>3.00751879699248E-2</v>
      </c>
    </row>
    <row r="464" spans="2:30" x14ac:dyDescent="0.3">
      <c r="B464" t="s">
        <v>212</v>
      </c>
      <c r="C464" s="13">
        <v>0.173913043478261</v>
      </c>
      <c r="D464" s="13">
        <v>0.184</v>
      </c>
      <c r="E464" s="13">
        <v>0.1640625</v>
      </c>
      <c r="F464" s="13"/>
      <c r="G464" s="13">
        <v>0.5</v>
      </c>
      <c r="H464" s="13">
        <v>0.28000000000000003</v>
      </c>
      <c r="I464" s="13">
        <v>0.25714285714285701</v>
      </c>
      <c r="J464" s="13">
        <v>0.15384615384615399</v>
      </c>
      <c r="K464" s="13">
        <v>0.140350877192982</v>
      </c>
      <c r="L464" s="13">
        <v>0.12903225806451599</v>
      </c>
      <c r="M464" s="13"/>
      <c r="N464" s="13">
        <v>0.177570093457944</v>
      </c>
      <c r="O464" s="13">
        <v>0.24590163934426201</v>
      </c>
      <c r="P464" s="13">
        <v>0.115384615384615</v>
      </c>
      <c r="Q464" s="13">
        <v>0.11864406779661001</v>
      </c>
      <c r="R464" s="13"/>
      <c r="S464" s="13">
        <v>0.4</v>
      </c>
      <c r="T464" s="13">
        <v>0.116279069767442</v>
      </c>
      <c r="U464" s="13">
        <v>4.1666666666666699E-2</v>
      </c>
      <c r="V464" s="13">
        <v>0.105263157894737</v>
      </c>
      <c r="W464" s="13">
        <v>0</v>
      </c>
      <c r="X464" s="13">
        <v>6.25E-2</v>
      </c>
      <c r="Y464" s="13"/>
      <c r="Z464" s="13">
        <v>0.18681318681318701</v>
      </c>
      <c r="AA464" s="13">
        <v>0.140845070422535</v>
      </c>
      <c r="AB464" s="13"/>
      <c r="AC464" s="13">
        <v>0.20388349514563101</v>
      </c>
      <c r="AD464" s="13">
        <v>0.17293233082706799</v>
      </c>
    </row>
    <row r="465" spans="2:30" x14ac:dyDescent="0.3">
      <c r="B465" t="s">
        <v>213</v>
      </c>
      <c r="C465" s="13">
        <v>0.45454545454545497</v>
      </c>
      <c r="D465" s="13">
        <v>0.53600000000000003</v>
      </c>
      <c r="E465" s="13">
        <v>0.375</v>
      </c>
      <c r="F465" s="13"/>
      <c r="G465" s="13">
        <v>0.5</v>
      </c>
      <c r="H465" s="13">
        <v>0.4</v>
      </c>
      <c r="I465" s="13">
        <v>0.34285714285714303</v>
      </c>
      <c r="J465" s="13">
        <v>0.43589743589743601</v>
      </c>
      <c r="K465" s="13">
        <v>0.45614035087719301</v>
      </c>
      <c r="L465" s="13">
        <v>0.51612903225806495</v>
      </c>
      <c r="M465" s="13"/>
      <c r="N465" s="13">
        <v>0.53271028037383195</v>
      </c>
      <c r="O465" s="13">
        <v>0.42622950819672101</v>
      </c>
      <c r="P465" s="13">
        <v>0.30769230769230799</v>
      </c>
      <c r="Q465" s="13">
        <v>0.40677966101694901</v>
      </c>
      <c r="R465" s="13"/>
      <c r="S465" s="13">
        <v>0.42666666666666703</v>
      </c>
      <c r="T465" s="13">
        <v>0.53488372093023295</v>
      </c>
      <c r="U465" s="13">
        <v>0.625</v>
      </c>
      <c r="V465" s="13">
        <v>0.29824561403508798</v>
      </c>
      <c r="W465" s="13">
        <v>0.63636363636363602</v>
      </c>
      <c r="X465" s="13">
        <v>0.4375</v>
      </c>
      <c r="Y465" s="13"/>
      <c r="Z465" s="13">
        <v>0.39560439560439598</v>
      </c>
      <c r="AA465" s="13">
        <v>0.60563380281690105</v>
      </c>
      <c r="AB465" s="13"/>
      <c r="AC465" s="13">
        <v>0.37864077669902901</v>
      </c>
      <c r="AD465" s="13">
        <v>0.533834586466165</v>
      </c>
    </row>
    <row r="466" spans="2:30" x14ac:dyDescent="0.3">
      <c r="B466" t="s">
        <v>214</v>
      </c>
      <c r="C466" s="13">
        <v>0.22924901185770799</v>
      </c>
      <c r="D466" s="13">
        <v>0.216</v>
      </c>
      <c r="E466" s="13">
        <v>0.2421875</v>
      </c>
      <c r="F466" s="13"/>
      <c r="G466" s="13">
        <v>0</v>
      </c>
      <c r="H466" s="13">
        <v>0.08</v>
      </c>
      <c r="I466" s="13">
        <v>0.22857142857142901</v>
      </c>
      <c r="J466" s="13">
        <v>0.28205128205128199</v>
      </c>
      <c r="K466" s="13">
        <v>0.26315789473684198</v>
      </c>
      <c r="L466" s="13">
        <v>0.236559139784946</v>
      </c>
      <c r="M466" s="13"/>
      <c r="N466" s="13">
        <v>0.168224299065421</v>
      </c>
      <c r="O466" s="13">
        <v>0.213114754098361</v>
      </c>
      <c r="P466" s="13">
        <v>0.42307692307692302</v>
      </c>
      <c r="Q466" s="13">
        <v>0.27118644067796599</v>
      </c>
      <c r="R466" s="13"/>
      <c r="S466" s="13">
        <v>0.04</v>
      </c>
      <c r="T466" s="13">
        <v>0.162790697674419</v>
      </c>
      <c r="U466" s="13">
        <v>0.25</v>
      </c>
      <c r="V466" s="13">
        <v>0.45614035087719301</v>
      </c>
      <c r="W466" s="13">
        <v>0.31818181818181801</v>
      </c>
      <c r="X466" s="13">
        <v>0.25</v>
      </c>
      <c r="Y466" s="13"/>
      <c r="Z466" s="13">
        <v>0.25274725274725302</v>
      </c>
      <c r="AA466" s="13">
        <v>0.169014084507042</v>
      </c>
      <c r="AB466" s="13"/>
      <c r="AC466" s="13">
        <v>0.32038834951456302</v>
      </c>
      <c r="AD466" s="13">
        <v>0.16541353383458601</v>
      </c>
    </row>
    <row r="467" spans="2:30" x14ac:dyDescent="0.3">
      <c r="B467" t="s">
        <v>56</v>
      </c>
      <c r="C467" s="13">
        <v>0.114624505928854</v>
      </c>
      <c r="D467" s="13">
        <v>5.6000000000000001E-2</v>
      </c>
      <c r="E467" s="13">
        <v>0.171875</v>
      </c>
      <c r="F467" s="13"/>
      <c r="G467" s="13">
        <v>0</v>
      </c>
      <c r="H467" s="13">
        <v>0.12</v>
      </c>
      <c r="I467" s="13">
        <v>0.114285714285714</v>
      </c>
      <c r="J467" s="13">
        <v>0.102564102564103</v>
      </c>
      <c r="K467" s="13">
        <v>0.140350877192982</v>
      </c>
      <c r="L467" s="13">
        <v>0.10752688172043</v>
      </c>
      <c r="M467" s="13"/>
      <c r="N467" s="13">
        <v>8.4112149532710304E-2</v>
      </c>
      <c r="O467" s="13">
        <v>0.114754098360656</v>
      </c>
      <c r="P467" s="13">
        <v>0.115384615384615</v>
      </c>
      <c r="Q467" s="13">
        <v>0.169491525423729</v>
      </c>
      <c r="R467" s="13"/>
      <c r="S467" s="13">
        <v>6.6666666666666693E-2</v>
      </c>
      <c r="T467" s="13">
        <v>0.13953488372093001</v>
      </c>
      <c r="U467" s="13">
        <v>8.3333333333333301E-2</v>
      </c>
      <c r="V467" s="13">
        <v>0.140350877192982</v>
      </c>
      <c r="W467" s="13">
        <v>4.5454545454545497E-2</v>
      </c>
      <c r="X467" s="13">
        <v>0.25</v>
      </c>
      <c r="Y467" s="13"/>
      <c r="Z467" s="13">
        <v>0.12637362637362601</v>
      </c>
      <c r="AA467" s="13">
        <v>8.4507042253521097E-2</v>
      </c>
      <c r="AB467" s="13"/>
      <c r="AC467" s="13">
        <v>7.7669902912621394E-2</v>
      </c>
      <c r="AD467" s="13">
        <v>9.7744360902255606E-2</v>
      </c>
    </row>
    <row r="468" spans="2:30" x14ac:dyDescent="0.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row>
    <row r="469" spans="2:30" x14ac:dyDescent="0.3">
      <c r="B469" s="6" t="s">
        <v>217</v>
      </c>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row>
    <row r="470" spans="2:30" x14ac:dyDescent="0.3">
      <c r="B470" s="23" t="s">
        <v>52</v>
      </c>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row>
    <row r="471" spans="2:30" x14ac:dyDescent="0.3">
      <c r="B471" t="s">
        <v>211</v>
      </c>
      <c r="C471" s="13">
        <v>2.3715415019762799E-2</v>
      </c>
      <c r="D471" s="13">
        <v>2.4E-2</v>
      </c>
      <c r="E471" s="13">
        <v>2.34375E-2</v>
      </c>
      <c r="F471" s="13"/>
      <c r="G471" s="13">
        <v>0</v>
      </c>
      <c r="H471" s="13">
        <v>0.04</v>
      </c>
      <c r="I471" s="13">
        <v>8.5714285714285701E-2</v>
      </c>
      <c r="J471" s="13">
        <v>0</v>
      </c>
      <c r="K471" s="13">
        <v>1.7543859649122799E-2</v>
      </c>
      <c r="L471" s="13">
        <v>1.0752688172042999E-2</v>
      </c>
      <c r="M471" s="13"/>
      <c r="N471" s="13">
        <v>1.86915887850467E-2</v>
      </c>
      <c r="O471" s="13">
        <v>1.63934426229508E-2</v>
      </c>
      <c r="P471" s="13">
        <v>3.8461538461538498E-2</v>
      </c>
      <c r="Q471" s="13">
        <v>3.3898305084745797E-2</v>
      </c>
      <c r="R471" s="13"/>
      <c r="S471" s="13">
        <v>6.6666666666666693E-2</v>
      </c>
      <c r="T471" s="13">
        <v>2.32558139534884E-2</v>
      </c>
      <c r="U471" s="13">
        <v>0</v>
      </c>
      <c r="V471" s="13">
        <v>0</v>
      </c>
      <c r="W471" s="13">
        <v>0</v>
      </c>
      <c r="X471" s="13">
        <v>0</v>
      </c>
      <c r="Y471" s="13"/>
      <c r="Z471" s="13">
        <v>2.74725274725275E-2</v>
      </c>
      <c r="AA471" s="13">
        <v>1.4084507042253501E-2</v>
      </c>
      <c r="AB471" s="13"/>
      <c r="AC471" s="13">
        <v>1.94174757281553E-2</v>
      </c>
      <c r="AD471" s="13">
        <v>2.2556390977443601E-2</v>
      </c>
    </row>
    <row r="472" spans="2:30" x14ac:dyDescent="0.3">
      <c r="B472" t="s">
        <v>212</v>
      </c>
      <c r="C472" s="13">
        <v>0.29644268774703603</v>
      </c>
      <c r="D472" s="13">
        <v>0.36</v>
      </c>
      <c r="E472" s="13">
        <v>0.234375</v>
      </c>
      <c r="F472" s="13"/>
      <c r="G472" s="13">
        <v>0.75</v>
      </c>
      <c r="H472" s="13">
        <v>0.4</v>
      </c>
      <c r="I472" s="13">
        <v>0.25714285714285701</v>
      </c>
      <c r="J472" s="13">
        <v>0.28205128205128199</v>
      </c>
      <c r="K472" s="13">
        <v>0.35087719298245601</v>
      </c>
      <c r="L472" s="13">
        <v>0.236559139784946</v>
      </c>
      <c r="M472" s="13"/>
      <c r="N472" s="13">
        <v>0.30841121495327101</v>
      </c>
      <c r="O472" s="13">
        <v>0.32786885245901598</v>
      </c>
      <c r="P472" s="13">
        <v>0.230769230769231</v>
      </c>
      <c r="Q472" s="13">
        <v>0.27118644067796599</v>
      </c>
      <c r="R472" s="13"/>
      <c r="S472" s="13">
        <v>0.45333333333333298</v>
      </c>
      <c r="T472" s="13">
        <v>0.30232558139534899</v>
      </c>
      <c r="U472" s="13">
        <v>0.33333333333333298</v>
      </c>
      <c r="V472" s="13">
        <v>0.105263157894737</v>
      </c>
      <c r="W472" s="13">
        <v>0.22727272727272699</v>
      </c>
      <c r="X472" s="13">
        <v>0.25</v>
      </c>
      <c r="Y472" s="13"/>
      <c r="Z472" s="13">
        <v>0.29120879120879101</v>
      </c>
      <c r="AA472" s="13">
        <v>0.309859154929577</v>
      </c>
      <c r="AB472" s="13"/>
      <c r="AC472" s="13">
        <v>0.34951456310679602</v>
      </c>
      <c r="AD472" s="13">
        <v>0.278195488721804</v>
      </c>
    </row>
    <row r="473" spans="2:30" x14ac:dyDescent="0.3">
      <c r="B473" t="s">
        <v>213</v>
      </c>
      <c r="C473" s="13">
        <v>0.33596837944663999</v>
      </c>
      <c r="D473" s="13">
        <v>0.36</v>
      </c>
      <c r="E473" s="13">
        <v>0.3125</v>
      </c>
      <c r="F473" s="13"/>
      <c r="G473" s="13">
        <v>0.25</v>
      </c>
      <c r="H473" s="13">
        <v>0.28000000000000003</v>
      </c>
      <c r="I473" s="13">
        <v>0.34285714285714303</v>
      </c>
      <c r="J473" s="13">
        <v>0.38461538461538503</v>
      </c>
      <c r="K473" s="13">
        <v>0.22807017543859601</v>
      </c>
      <c r="L473" s="13">
        <v>0.39784946236559099</v>
      </c>
      <c r="M473" s="13"/>
      <c r="N473" s="13">
        <v>0.39252336448598102</v>
      </c>
      <c r="O473" s="13">
        <v>0.31147540983606598</v>
      </c>
      <c r="P473" s="13">
        <v>0.34615384615384598</v>
      </c>
      <c r="Q473" s="13">
        <v>0.25423728813559299</v>
      </c>
      <c r="R473" s="13"/>
      <c r="S473" s="13">
        <v>0.32</v>
      </c>
      <c r="T473" s="13">
        <v>0.34883720930232598</v>
      </c>
      <c r="U473" s="13">
        <v>0.33333333333333298</v>
      </c>
      <c r="V473" s="13">
        <v>0.29824561403508798</v>
      </c>
      <c r="W473" s="13">
        <v>0.54545454545454497</v>
      </c>
      <c r="X473" s="13">
        <v>0.25</v>
      </c>
      <c r="Y473" s="13"/>
      <c r="Z473" s="13">
        <v>0.31318681318681302</v>
      </c>
      <c r="AA473" s="13">
        <v>0.39436619718309901</v>
      </c>
      <c r="AB473" s="13"/>
      <c r="AC473" s="13">
        <v>0.31067961165048502</v>
      </c>
      <c r="AD473" s="13">
        <v>0.360902255639098</v>
      </c>
    </row>
    <row r="474" spans="2:30" x14ac:dyDescent="0.3">
      <c r="B474" t="s">
        <v>214</v>
      </c>
      <c r="C474" s="13">
        <v>0.217391304347826</v>
      </c>
      <c r="D474" s="13">
        <v>0.184</v>
      </c>
      <c r="E474" s="13">
        <v>0.25</v>
      </c>
      <c r="F474" s="13"/>
      <c r="G474" s="13">
        <v>0</v>
      </c>
      <c r="H474" s="13">
        <v>0.16</v>
      </c>
      <c r="I474" s="13">
        <v>0.22857142857142901</v>
      </c>
      <c r="J474" s="13">
        <v>0.17948717948717899</v>
      </c>
      <c r="K474" s="13">
        <v>0.29824561403508798</v>
      </c>
      <c r="L474" s="13">
        <v>0.204301075268817</v>
      </c>
      <c r="M474" s="13"/>
      <c r="N474" s="13">
        <v>0.19626168224299101</v>
      </c>
      <c r="O474" s="13">
        <v>0.18032786885245899</v>
      </c>
      <c r="P474" s="13">
        <v>0.30769230769230799</v>
      </c>
      <c r="Q474" s="13">
        <v>0.25423728813559299</v>
      </c>
      <c r="R474" s="13"/>
      <c r="S474" s="13">
        <v>0.08</v>
      </c>
      <c r="T474" s="13">
        <v>0.186046511627907</v>
      </c>
      <c r="U474" s="13">
        <v>0.20833333333333301</v>
      </c>
      <c r="V474" s="13">
        <v>0.47368421052631599</v>
      </c>
      <c r="W474" s="13">
        <v>0.18181818181818199</v>
      </c>
      <c r="X474" s="13">
        <v>0.1875</v>
      </c>
      <c r="Y474" s="13"/>
      <c r="Z474" s="13">
        <v>0.23626373626373601</v>
      </c>
      <c r="AA474" s="13">
        <v>0.169014084507042</v>
      </c>
      <c r="AB474" s="13"/>
      <c r="AC474" s="13">
        <v>0.25242718446601897</v>
      </c>
      <c r="AD474" s="13">
        <v>0.203007518796992</v>
      </c>
    </row>
    <row r="475" spans="2:30" x14ac:dyDescent="0.3">
      <c r="B475" t="s">
        <v>56</v>
      </c>
      <c r="C475" s="13">
        <v>0.126482213438735</v>
      </c>
      <c r="D475" s="13">
        <v>7.1999999999999995E-2</v>
      </c>
      <c r="E475" s="13">
        <v>0.1796875</v>
      </c>
      <c r="F475" s="13"/>
      <c r="G475" s="13">
        <v>0</v>
      </c>
      <c r="H475" s="13">
        <v>0.12</v>
      </c>
      <c r="I475" s="13">
        <v>8.5714285714285701E-2</v>
      </c>
      <c r="J475" s="13">
        <v>0.15384615384615399</v>
      </c>
      <c r="K475" s="13">
        <v>0.105263157894737</v>
      </c>
      <c r="L475" s="13">
        <v>0.15053763440860199</v>
      </c>
      <c r="M475" s="13"/>
      <c r="N475" s="13">
        <v>8.4112149532710304E-2</v>
      </c>
      <c r="O475" s="13">
        <v>0.16393442622950799</v>
      </c>
      <c r="P475" s="13">
        <v>7.69230769230769E-2</v>
      </c>
      <c r="Q475" s="13">
        <v>0.186440677966102</v>
      </c>
      <c r="R475" s="13"/>
      <c r="S475" s="13">
        <v>0.08</v>
      </c>
      <c r="T475" s="13">
        <v>0.13953488372093001</v>
      </c>
      <c r="U475" s="13">
        <v>0.125</v>
      </c>
      <c r="V475" s="13">
        <v>0.12280701754386</v>
      </c>
      <c r="W475" s="13">
        <v>4.5454545454545497E-2</v>
      </c>
      <c r="X475" s="13">
        <v>0.3125</v>
      </c>
      <c r="Y475" s="13"/>
      <c r="Z475" s="13">
        <v>0.13186813186813201</v>
      </c>
      <c r="AA475" s="13">
        <v>0.11267605633802801</v>
      </c>
      <c r="AB475" s="13"/>
      <c r="AC475" s="13">
        <v>6.7961165048543701E-2</v>
      </c>
      <c r="AD475" s="13">
        <v>0.13533834586466201</v>
      </c>
    </row>
    <row r="476" spans="2:30" x14ac:dyDescent="0.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row>
    <row r="477" spans="2:30" x14ac:dyDescent="0.3">
      <c r="B477" s="6" t="s">
        <v>218</v>
      </c>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row>
    <row r="478" spans="2:30" x14ac:dyDescent="0.3">
      <c r="B478" s="23" t="s">
        <v>52</v>
      </c>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row>
    <row r="479" spans="2:30" x14ac:dyDescent="0.3">
      <c r="B479" t="s">
        <v>211</v>
      </c>
      <c r="C479" s="13">
        <v>2.7667984189723299E-2</v>
      </c>
      <c r="D479" s="13">
        <v>2.4E-2</v>
      </c>
      <c r="E479" s="13">
        <v>3.125E-2</v>
      </c>
      <c r="F479" s="13"/>
      <c r="G479" s="13">
        <v>0</v>
      </c>
      <c r="H479" s="13">
        <v>0.08</v>
      </c>
      <c r="I479" s="13">
        <v>5.7142857142857099E-2</v>
      </c>
      <c r="J479" s="13">
        <v>0</v>
      </c>
      <c r="K479" s="13">
        <v>3.5087719298245598E-2</v>
      </c>
      <c r="L479" s="13">
        <v>1.0752688172042999E-2</v>
      </c>
      <c r="M479" s="13"/>
      <c r="N479" s="13">
        <v>2.80373831775701E-2</v>
      </c>
      <c r="O479" s="13">
        <v>1.63934426229508E-2</v>
      </c>
      <c r="P479" s="13">
        <v>3.8461538461538498E-2</v>
      </c>
      <c r="Q479" s="13">
        <v>3.3898305084745797E-2</v>
      </c>
      <c r="R479" s="13"/>
      <c r="S479" s="13">
        <v>6.6666666666666693E-2</v>
      </c>
      <c r="T479" s="13">
        <v>2.32558139534884E-2</v>
      </c>
      <c r="U479" s="13">
        <v>0</v>
      </c>
      <c r="V479" s="13">
        <v>0</v>
      </c>
      <c r="W479" s="13">
        <v>0</v>
      </c>
      <c r="X479" s="13">
        <v>0</v>
      </c>
      <c r="Y479" s="13"/>
      <c r="Z479" s="13">
        <v>3.8461538461538498E-2</v>
      </c>
      <c r="AA479" s="13">
        <v>0</v>
      </c>
      <c r="AB479" s="13"/>
      <c r="AC479" s="13">
        <v>1.94174757281553E-2</v>
      </c>
      <c r="AD479" s="13">
        <v>3.00751879699248E-2</v>
      </c>
    </row>
    <row r="480" spans="2:30" x14ac:dyDescent="0.3">
      <c r="B480" t="s">
        <v>212</v>
      </c>
      <c r="C480" s="13">
        <v>0.24901185770751</v>
      </c>
      <c r="D480" s="13">
        <v>0.248</v>
      </c>
      <c r="E480" s="13">
        <v>0.25</v>
      </c>
      <c r="F480" s="13"/>
      <c r="G480" s="13">
        <v>0.5</v>
      </c>
      <c r="H480" s="13">
        <v>0.36</v>
      </c>
      <c r="I480" s="13">
        <v>0.25714285714285701</v>
      </c>
      <c r="J480" s="13">
        <v>0.256410256410256</v>
      </c>
      <c r="K480" s="13">
        <v>0.21052631578947401</v>
      </c>
      <c r="L480" s="13">
        <v>0.225806451612903</v>
      </c>
      <c r="M480" s="13"/>
      <c r="N480" s="13">
        <v>0.22429906542056099</v>
      </c>
      <c r="O480" s="13">
        <v>0.29508196721311503</v>
      </c>
      <c r="P480" s="13">
        <v>0.15384615384615399</v>
      </c>
      <c r="Q480" s="13">
        <v>0.28813559322033899</v>
      </c>
      <c r="R480" s="13"/>
      <c r="S480" s="13">
        <v>0.42666666666666703</v>
      </c>
      <c r="T480" s="13">
        <v>0.186046511627907</v>
      </c>
      <c r="U480" s="13">
        <v>0.29166666666666702</v>
      </c>
      <c r="V480" s="13">
        <v>0.140350877192982</v>
      </c>
      <c r="W480" s="13">
        <v>0.13636363636363599</v>
      </c>
      <c r="X480" s="13">
        <v>0.25</v>
      </c>
      <c r="Y480" s="13"/>
      <c r="Z480" s="13">
        <v>0.24725274725274701</v>
      </c>
      <c r="AA480" s="13">
        <v>0.25352112676056299</v>
      </c>
      <c r="AB480" s="13"/>
      <c r="AC480" s="13">
        <v>0.27184466019417503</v>
      </c>
      <c r="AD480" s="13">
        <v>0.255639097744361</v>
      </c>
    </row>
    <row r="481" spans="2:30" x14ac:dyDescent="0.3">
      <c r="B481" t="s">
        <v>213</v>
      </c>
      <c r="C481" s="13">
        <v>0.35177865612648201</v>
      </c>
      <c r="D481" s="13">
        <v>0.39200000000000002</v>
      </c>
      <c r="E481" s="13">
        <v>0.3125</v>
      </c>
      <c r="F481" s="13"/>
      <c r="G481" s="13">
        <v>0.5</v>
      </c>
      <c r="H481" s="13">
        <v>0.24</v>
      </c>
      <c r="I481" s="13">
        <v>0.371428571428571</v>
      </c>
      <c r="J481" s="13">
        <v>0.33333333333333298</v>
      </c>
      <c r="K481" s="13">
        <v>0.29824561403508798</v>
      </c>
      <c r="L481" s="13">
        <v>0.40860215053763399</v>
      </c>
      <c r="M481" s="13"/>
      <c r="N481" s="13">
        <v>0.42990654205607498</v>
      </c>
      <c r="O481" s="13">
        <v>0.27868852459016402</v>
      </c>
      <c r="P481" s="13">
        <v>0.34615384615384598</v>
      </c>
      <c r="Q481" s="13">
        <v>0.28813559322033899</v>
      </c>
      <c r="R481" s="13"/>
      <c r="S481" s="13">
        <v>0.33333333333333298</v>
      </c>
      <c r="T481" s="13">
        <v>0.372093023255814</v>
      </c>
      <c r="U481" s="13">
        <v>0.41666666666666702</v>
      </c>
      <c r="V481" s="13">
        <v>0.22807017543859601</v>
      </c>
      <c r="W481" s="13">
        <v>0.77272727272727304</v>
      </c>
      <c r="X481" s="13">
        <v>0.1875</v>
      </c>
      <c r="Y481" s="13"/>
      <c r="Z481" s="13">
        <v>0.32417582417582402</v>
      </c>
      <c r="AA481" s="13">
        <v>0.42253521126760601</v>
      </c>
      <c r="AB481" s="13"/>
      <c r="AC481" s="13">
        <v>0.29126213592233002</v>
      </c>
      <c r="AD481" s="13">
        <v>0.39849624060150401</v>
      </c>
    </row>
    <row r="482" spans="2:30" x14ac:dyDescent="0.3">
      <c r="B482" t="s">
        <v>214</v>
      </c>
      <c r="C482" s="13">
        <v>0.26482213438735203</v>
      </c>
      <c r="D482" s="13">
        <v>0.28000000000000003</v>
      </c>
      <c r="E482" s="13">
        <v>0.25</v>
      </c>
      <c r="F482" s="13"/>
      <c r="G482" s="13">
        <v>0</v>
      </c>
      <c r="H482" s="13">
        <v>0.16</v>
      </c>
      <c r="I482" s="13">
        <v>0.22857142857142901</v>
      </c>
      <c r="J482" s="13">
        <v>0.28205128205128199</v>
      </c>
      <c r="K482" s="13">
        <v>0.35087719298245601</v>
      </c>
      <c r="L482" s="13">
        <v>0.25806451612903197</v>
      </c>
      <c r="M482" s="13"/>
      <c r="N482" s="13">
        <v>0.233644859813084</v>
      </c>
      <c r="O482" s="13">
        <v>0.24590163934426201</v>
      </c>
      <c r="P482" s="13">
        <v>0.38461538461538503</v>
      </c>
      <c r="Q482" s="13">
        <v>0.28813559322033899</v>
      </c>
      <c r="R482" s="13"/>
      <c r="S482" s="13">
        <v>0.10666666666666701</v>
      </c>
      <c r="T482" s="13">
        <v>0.27906976744186002</v>
      </c>
      <c r="U482" s="13">
        <v>0.25</v>
      </c>
      <c r="V482" s="13">
        <v>0.52631578947368396</v>
      </c>
      <c r="W482" s="13">
        <v>4.5454545454545497E-2</v>
      </c>
      <c r="X482" s="13">
        <v>0.3125</v>
      </c>
      <c r="Y482" s="13"/>
      <c r="Z482" s="13">
        <v>0.269230769230769</v>
      </c>
      <c r="AA482" s="13">
        <v>0.25352112676056299</v>
      </c>
      <c r="AB482" s="13"/>
      <c r="AC482" s="13">
        <v>0.33980582524271802</v>
      </c>
      <c r="AD482" s="13">
        <v>0.21052631578947401</v>
      </c>
    </row>
    <row r="483" spans="2:30" x14ac:dyDescent="0.3">
      <c r="B483" t="s">
        <v>56</v>
      </c>
      <c r="C483" s="13">
        <v>0.106719367588933</v>
      </c>
      <c r="D483" s="13">
        <v>5.6000000000000001E-2</v>
      </c>
      <c r="E483" s="13">
        <v>0.15625</v>
      </c>
      <c r="F483" s="13"/>
      <c r="G483" s="13">
        <v>0</v>
      </c>
      <c r="H483" s="13">
        <v>0.16</v>
      </c>
      <c r="I483" s="13">
        <v>8.5714285714285701E-2</v>
      </c>
      <c r="J483" s="13">
        <v>0.128205128205128</v>
      </c>
      <c r="K483" s="13">
        <v>0.105263157894737</v>
      </c>
      <c r="L483" s="13">
        <v>9.6774193548387094E-2</v>
      </c>
      <c r="M483" s="13"/>
      <c r="N483" s="13">
        <v>8.4112149532710304E-2</v>
      </c>
      <c r="O483" s="13">
        <v>0.16393442622950799</v>
      </c>
      <c r="P483" s="13">
        <v>7.69230769230769E-2</v>
      </c>
      <c r="Q483" s="13">
        <v>0.101694915254237</v>
      </c>
      <c r="R483" s="13"/>
      <c r="S483" s="13">
        <v>6.6666666666666693E-2</v>
      </c>
      <c r="T483" s="13">
        <v>0.13953488372093001</v>
      </c>
      <c r="U483" s="13">
        <v>4.1666666666666699E-2</v>
      </c>
      <c r="V483" s="13">
        <v>0.105263157894737</v>
      </c>
      <c r="W483" s="13">
        <v>4.5454545454545497E-2</v>
      </c>
      <c r="X483" s="13">
        <v>0.25</v>
      </c>
      <c r="Y483" s="13"/>
      <c r="Z483" s="13">
        <v>0.120879120879121</v>
      </c>
      <c r="AA483" s="13">
        <v>7.0422535211267595E-2</v>
      </c>
      <c r="AB483" s="13"/>
      <c r="AC483" s="13">
        <v>7.7669902912621394E-2</v>
      </c>
      <c r="AD483" s="13">
        <v>0.105263157894737</v>
      </c>
    </row>
    <row r="484" spans="2:30" x14ac:dyDescent="0.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row>
    <row r="485" spans="2:30" x14ac:dyDescent="0.3">
      <c r="B485" s="6" t="s">
        <v>219</v>
      </c>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row>
    <row r="486" spans="2:30" x14ac:dyDescent="0.3">
      <c r="B486" s="23" t="s">
        <v>52</v>
      </c>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row>
    <row r="487" spans="2:30" x14ac:dyDescent="0.3">
      <c r="B487" t="s">
        <v>211</v>
      </c>
      <c r="C487" s="13">
        <v>3.5573122529644299E-2</v>
      </c>
      <c r="D487" s="13">
        <v>1.6E-2</v>
      </c>
      <c r="E487" s="13">
        <v>5.46875E-2</v>
      </c>
      <c r="F487" s="13"/>
      <c r="G487" s="13">
        <v>0</v>
      </c>
      <c r="H487" s="13">
        <v>0.12</v>
      </c>
      <c r="I487" s="13">
        <v>0.14285714285714299</v>
      </c>
      <c r="J487" s="13">
        <v>0</v>
      </c>
      <c r="K487" s="13">
        <v>0</v>
      </c>
      <c r="L487" s="13">
        <v>1.0752688172042999E-2</v>
      </c>
      <c r="M487" s="13"/>
      <c r="N487" s="13">
        <v>3.7383177570093497E-2</v>
      </c>
      <c r="O487" s="13">
        <v>3.2786885245901599E-2</v>
      </c>
      <c r="P487" s="13">
        <v>0</v>
      </c>
      <c r="Q487" s="13">
        <v>5.0847457627118599E-2</v>
      </c>
      <c r="R487" s="13"/>
      <c r="S487" s="13">
        <v>9.3333333333333296E-2</v>
      </c>
      <c r="T487" s="13">
        <v>2.32558139534884E-2</v>
      </c>
      <c r="U487" s="13">
        <v>0</v>
      </c>
      <c r="V487" s="13">
        <v>0</v>
      </c>
      <c r="W487" s="13">
        <v>0</v>
      </c>
      <c r="X487" s="13">
        <v>6.25E-2</v>
      </c>
      <c r="Y487" s="13"/>
      <c r="Z487" s="13">
        <v>4.3956043956044001E-2</v>
      </c>
      <c r="AA487" s="13">
        <v>1.4084507042253501E-2</v>
      </c>
      <c r="AB487" s="13"/>
      <c r="AC487" s="13">
        <v>1.94174757281553E-2</v>
      </c>
      <c r="AD487" s="13">
        <v>4.5112781954887202E-2</v>
      </c>
    </row>
    <row r="488" spans="2:30" x14ac:dyDescent="0.3">
      <c r="B488" t="s">
        <v>212</v>
      </c>
      <c r="C488" s="13">
        <v>0.32411067193675902</v>
      </c>
      <c r="D488" s="13">
        <v>0.36799999999999999</v>
      </c>
      <c r="E488" s="13">
        <v>0.28125</v>
      </c>
      <c r="F488" s="13"/>
      <c r="G488" s="13">
        <v>0.75</v>
      </c>
      <c r="H488" s="13">
        <v>0.44</v>
      </c>
      <c r="I488" s="13">
        <v>0.34285714285714303</v>
      </c>
      <c r="J488" s="13">
        <v>0.256410256410256</v>
      </c>
      <c r="K488" s="13">
        <v>0.31578947368421101</v>
      </c>
      <c r="L488" s="13">
        <v>0.30107526881720398</v>
      </c>
      <c r="M488" s="13"/>
      <c r="N488" s="13">
        <v>0.38317757009345799</v>
      </c>
      <c r="O488" s="13">
        <v>0.34426229508196698</v>
      </c>
      <c r="P488" s="13">
        <v>0.30769230769230799</v>
      </c>
      <c r="Q488" s="13">
        <v>0.20338983050847501</v>
      </c>
      <c r="R488" s="13"/>
      <c r="S488" s="13">
        <v>0.57333333333333303</v>
      </c>
      <c r="T488" s="13">
        <v>0.25581395348837199</v>
      </c>
      <c r="U488" s="13">
        <v>0.29166666666666702</v>
      </c>
      <c r="V488" s="13">
        <v>0.105263157894737</v>
      </c>
      <c r="W488" s="13">
        <v>0.27272727272727298</v>
      </c>
      <c r="X488" s="13">
        <v>0.3125</v>
      </c>
      <c r="Y488" s="13"/>
      <c r="Z488" s="13">
        <v>0.30769230769230799</v>
      </c>
      <c r="AA488" s="13">
        <v>0.36619718309859201</v>
      </c>
      <c r="AB488" s="13"/>
      <c r="AC488" s="13">
        <v>0.31067961165048502</v>
      </c>
      <c r="AD488" s="13">
        <v>0.33834586466165401</v>
      </c>
    </row>
    <row r="489" spans="2:30" x14ac:dyDescent="0.3">
      <c r="B489" t="s">
        <v>213</v>
      </c>
      <c r="C489" s="13">
        <v>0.35573122529644302</v>
      </c>
      <c r="D489" s="13">
        <v>0.4</v>
      </c>
      <c r="E489" s="13">
        <v>0.3125</v>
      </c>
      <c r="F489" s="13"/>
      <c r="G489" s="13">
        <v>0.25</v>
      </c>
      <c r="H489" s="13">
        <v>0.16</v>
      </c>
      <c r="I489" s="13">
        <v>0.25714285714285701</v>
      </c>
      <c r="J489" s="13">
        <v>0.38461538461538503</v>
      </c>
      <c r="K489" s="13">
        <v>0.33333333333333298</v>
      </c>
      <c r="L489" s="13">
        <v>0.45161290322580599</v>
      </c>
      <c r="M489" s="13"/>
      <c r="N489" s="13">
        <v>0.355140186915888</v>
      </c>
      <c r="O489" s="13">
        <v>0.32786885245901598</v>
      </c>
      <c r="P489" s="13">
        <v>0.46153846153846201</v>
      </c>
      <c r="Q489" s="13">
        <v>0.338983050847458</v>
      </c>
      <c r="R489" s="13"/>
      <c r="S489" s="13">
        <v>0.22666666666666699</v>
      </c>
      <c r="T489" s="13">
        <v>0.418604651162791</v>
      </c>
      <c r="U489" s="13">
        <v>0.29166666666666702</v>
      </c>
      <c r="V489" s="13">
        <v>0.42105263157894701</v>
      </c>
      <c r="W489" s="13">
        <v>0.59090909090909105</v>
      </c>
      <c r="X489" s="13">
        <v>0.25</v>
      </c>
      <c r="Y489" s="13"/>
      <c r="Z489" s="13">
        <v>0.32417582417582402</v>
      </c>
      <c r="AA489" s="13">
        <v>0.43661971830985902</v>
      </c>
      <c r="AB489" s="13"/>
      <c r="AC489" s="13">
        <v>0.35922330097087402</v>
      </c>
      <c r="AD489" s="13">
        <v>0.36842105263157898</v>
      </c>
    </row>
    <row r="490" spans="2:30" x14ac:dyDescent="0.3">
      <c r="B490" t="s">
        <v>214</v>
      </c>
      <c r="C490" s="13">
        <v>0.173913043478261</v>
      </c>
      <c r="D490" s="13">
        <v>0.14399999999999999</v>
      </c>
      <c r="E490" s="13">
        <v>0.203125</v>
      </c>
      <c r="F490" s="13"/>
      <c r="G490" s="13">
        <v>0</v>
      </c>
      <c r="H490" s="13">
        <v>0.2</v>
      </c>
      <c r="I490" s="13">
        <v>0.2</v>
      </c>
      <c r="J490" s="13">
        <v>0.230769230769231</v>
      </c>
      <c r="K490" s="13">
        <v>0.22807017543859601</v>
      </c>
      <c r="L490" s="13">
        <v>0.10752688172043</v>
      </c>
      <c r="M490" s="13"/>
      <c r="N490" s="13">
        <v>0.15887850467289699</v>
      </c>
      <c r="O490" s="13">
        <v>0.16393442622950799</v>
      </c>
      <c r="P490" s="13">
        <v>0.19230769230769201</v>
      </c>
      <c r="Q490" s="13">
        <v>0.20338983050847501</v>
      </c>
      <c r="R490" s="13"/>
      <c r="S490" s="13">
        <v>5.3333333333333302E-2</v>
      </c>
      <c r="T490" s="13">
        <v>0.162790697674419</v>
      </c>
      <c r="U490" s="13">
        <v>0.25</v>
      </c>
      <c r="V490" s="13">
        <v>0.36842105263157898</v>
      </c>
      <c r="W490" s="13">
        <v>9.0909090909090898E-2</v>
      </c>
      <c r="X490" s="13">
        <v>0</v>
      </c>
      <c r="Y490" s="13"/>
      <c r="Z490" s="13">
        <v>0.20329670329670299</v>
      </c>
      <c r="AA490" s="13">
        <v>9.85915492957746E-2</v>
      </c>
      <c r="AB490" s="13"/>
      <c r="AC490" s="13">
        <v>0.223300970873786</v>
      </c>
      <c r="AD490" s="13">
        <v>0.14285714285714299</v>
      </c>
    </row>
    <row r="491" spans="2:30" x14ac:dyDescent="0.3">
      <c r="B491" t="s">
        <v>56</v>
      </c>
      <c r="C491" s="13">
        <v>0.110671936758893</v>
      </c>
      <c r="D491" s="13">
        <v>7.1999999999999995E-2</v>
      </c>
      <c r="E491" s="13">
        <v>0.1484375</v>
      </c>
      <c r="F491" s="13"/>
      <c r="G491" s="13">
        <v>0</v>
      </c>
      <c r="H491" s="13">
        <v>0.08</v>
      </c>
      <c r="I491" s="13">
        <v>5.7142857142857099E-2</v>
      </c>
      <c r="J491" s="13">
        <v>0.128205128205128</v>
      </c>
      <c r="K491" s="13">
        <v>0.12280701754386</v>
      </c>
      <c r="L491" s="13">
        <v>0.12903225806451599</v>
      </c>
      <c r="M491" s="13"/>
      <c r="N491" s="13">
        <v>6.5420560747663503E-2</v>
      </c>
      <c r="O491" s="13">
        <v>0.13114754098360701</v>
      </c>
      <c r="P491" s="13">
        <v>3.8461538461538498E-2</v>
      </c>
      <c r="Q491" s="13">
        <v>0.20338983050847501</v>
      </c>
      <c r="R491" s="13"/>
      <c r="S491" s="13">
        <v>5.3333333333333302E-2</v>
      </c>
      <c r="T491" s="13">
        <v>0.13953488372093001</v>
      </c>
      <c r="U491" s="13">
        <v>0.16666666666666699</v>
      </c>
      <c r="V491" s="13">
        <v>0.105263157894737</v>
      </c>
      <c r="W491" s="13">
        <v>4.5454545454545497E-2</v>
      </c>
      <c r="X491" s="13">
        <v>0.375</v>
      </c>
      <c r="Y491" s="13"/>
      <c r="Z491" s="13">
        <v>0.120879120879121</v>
      </c>
      <c r="AA491" s="13">
        <v>8.4507042253521097E-2</v>
      </c>
      <c r="AB491" s="13"/>
      <c r="AC491" s="13">
        <v>8.7378640776699004E-2</v>
      </c>
      <c r="AD491" s="13">
        <v>0.105263157894737</v>
      </c>
    </row>
    <row r="492" spans="2:30" x14ac:dyDescent="0.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row>
    <row r="493" spans="2:30" x14ac:dyDescent="0.3">
      <c r="B493" s="6" t="s">
        <v>220</v>
      </c>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row>
    <row r="494" spans="2:30" x14ac:dyDescent="0.3">
      <c r="B494" s="23" t="s">
        <v>52</v>
      </c>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row>
    <row r="495" spans="2:30" x14ac:dyDescent="0.3">
      <c r="B495" t="s">
        <v>211</v>
      </c>
      <c r="C495" s="13">
        <v>4.7430830039525702E-2</v>
      </c>
      <c r="D495" s="13">
        <v>0.04</v>
      </c>
      <c r="E495" s="13">
        <v>5.46875E-2</v>
      </c>
      <c r="F495" s="13"/>
      <c r="G495" s="13">
        <v>0</v>
      </c>
      <c r="H495" s="13">
        <v>0.08</v>
      </c>
      <c r="I495" s="13">
        <v>0.14285714285714299</v>
      </c>
      <c r="J495" s="13">
        <v>5.1282051282051301E-2</v>
      </c>
      <c r="K495" s="13">
        <v>3.5087719298245598E-2</v>
      </c>
      <c r="L495" s="13">
        <v>1.0752688172042999E-2</v>
      </c>
      <c r="M495" s="13"/>
      <c r="N495" s="13">
        <v>5.60747663551402E-2</v>
      </c>
      <c r="O495" s="13">
        <v>6.5573770491803296E-2</v>
      </c>
      <c r="P495" s="13">
        <v>0</v>
      </c>
      <c r="Q495" s="13">
        <v>3.3898305084745797E-2</v>
      </c>
      <c r="R495" s="13"/>
      <c r="S495" s="13">
        <v>0.12</v>
      </c>
      <c r="T495" s="13">
        <v>2.32558139534884E-2</v>
      </c>
      <c r="U495" s="13">
        <v>0</v>
      </c>
      <c r="V495" s="13">
        <v>3.5087719298245598E-2</v>
      </c>
      <c r="W495" s="13">
        <v>0</v>
      </c>
      <c r="X495" s="13">
        <v>0</v>
      </c>
      <c r="Y495" s="13"/>
      <c r="Z495" s="13">
        <v>4.94505494505494E-2</v>
      </c>
      <c r="AA495" s="13">
        <v>4.2253521126760597E-2</v>
      </c>
      <c r="AB495" s="13"/>
      <c r="AC495" s="13">
        <v>1.94174757281553E-2</v>
      </c>
      <c r="AD495" s="13">
        <v>6.7669172932330796E-2</v>
      </c>
    </row>
    <row r="496" spans="2:30" x14ac:dyDescent="0.3">
      <c r="B496" t="s">
        <v>212</v>
      </c>
      <c r="C496" s="13">
        <v>0.28458498023715401</v>
      </c>
      <c r="D496" s="13">
        <v>0.29599999999999999</v>
      </c>
      <c r="E496" s="13">
        <v>0.2734375</v>
      </c>
      <c r="F496" s="13"/>
      <c r="G496" s="13">
        <v>0.75</v>
      </c>
      <c r="H496" s="13">
        <v>0.28000000000000003</v>
      </c>
      <c r="I496" s="13">
        <v>0.28571428571428598</v>
      </c>
      <c r="J496" s="13">
        <v>0.30769230769230799</v>
      </c>
      <c r="K496" s="13">
        <v>0.26315789473684198</v>
      </c>
      <c r="L496" s="13">
        <v>0.26881720430107497</v>
      </c>
      <c r="M496" s="13"/>
      <c r="N496" s="13">
        <v>0.28037383177570102</v>
      </c>
      <c r="O496" s="13">
        <v>0.29508196721311503</v>
      </c>
      <c r="P496" s="13">
        <v>0.30769230769230799</v>
      </c>
      <c r="Q496" s="13">
        <v>0.27118644067796599</v>
      </c>
      <c r="R496" s="13"/>
      <c r="S496" s="13">
        <v>0.42666666666666703</v>
      </c>
      <c r="T496" s="13">
        <v>0.27906976744186002</v>
      </c>
      <c r="U496" s="13">
        <v>0.41666666666666702</v>
      </c>
      <c r="V496" s="13">
        <v>0.175438596491228</v>
      </c>
      <c r="W496" s="13">
        <v>9.0909090909090898E-2</v>
      </c>
      <c r="X496" s="13">
        <v>0.25</v>
      </c>
      <c r="Y496" s="13"/>
      <c r="Z496" s="13">
        <v>0.28571428571428598</v>
      </c>
      <c r="AA496" s="13">
        <v>0.28169014084506999</v>
      </c>
      <c r="AB496" s="13"/>
      <c r="AC496" s="13">
        <v>0.34951456310679602</v>
      </c>
      <c r="AD496" s="13">
        <v>0.24812030075187999</v>
      </c>
    </row>
    <row r="497" spans="2:30" x14ac:dyDescent="0.3">
      <c r="B497" t="s">
        <v>213</v>
      </c>
      <c r="C497" s="13">
        <v>0.33201581027667998</v>
      </c>
      <c r="D497" s="13">
        <v>0.376</v>
      </c>
      <c r="E497" s="13">
        <v>0.2890625</v>
      </c>
      <c r="F497" s="13"/>
      <c r="G497" s="13">
        <v>0.25</v>
      </c>
      <c r="H497" s="13">
        <v>0.36</v>
      </c>
      <c r="I497" s="13">
        <v>0.34285714285714303</v>
      </c>
      <c r="J497" s="13">
        <v>0.28205128205128199</v>
      </c>
      <c r="K497" s="13">
        <v>0.29824561403508798</v>
      </c>
      <c r="L497" s="13">
        <v>0.36559139784946199</v>
      </c>
      <c r="M497" s="13"/>
      <c r="N497" s="13">
        <v>0.38317757009345799</v>
      </c>
      <c r="O497" s="13">
        <v>0.26229508196721302</v>
      </c>
      <c r="P497" s="13">
        <v>0.34615384615384598</v>
      </c>
      <c r="Q497" s="13">
        <v>0.305084745762712</v>
      </c>
      <c r="R497" s="13"/>
      <c r="S497" s="13">
        <v>0.25333333333333302</v>
      </c>
      <c r="T497" s="13">
        <v>0.372093023255814</v>
      </c>
      <c r="U497" s="13">
        <v>0.29166666666666702</v>
      </c>
      <c r="V497" s="13">
        <v>0.24561403508771901</v>
      </c>
      <c r="W497" s="13">
        <v>0.68181818181818199</v>
      </c>
      <c r="X497" s="13">
        <v>0.375</v>
      </c>
      <c r="Y497" s="13"/>
      <c r="Z497" s="13">
        <v>0.30219780219780201</v>
      </c>
      <c r="AA497" s="13">
        <v>0.40845070422535201</v>
      </c>
      <c r="AB497" s="13"/>
      <c r="AC497" s="13">
        <v>0.27184466019417503</v>
      </c>
      <c r="AD497" s="13">
        <v>0.383458646616541</v>
      </c>
    </row>
    <row r="498" spans="2:30" x14ac:dyDescent="0.3">
      <c r="B498" t="s">
        <v>214</v>
      </c>
      <c r="C498" s="13">
        <v>0.19367588932806301</v>
      </c>
      <c r="D498" s="13">
        <v>0.16</v>
      </c>
      <c r="E498" s="13">
        <v>0.2265625</v>
      </c>
      <c r="F498" s="13"/>
      <c r="G498" s="13">
        <v>0</v>
      </c>
      <c r="H498" s="13">
        <v>0.12</v>
      </c>
      <c r="I498" s="13">
        <v>0.14285714285714299</v>
      </c>
      <c r="J498" s="13">
        <v>0.17948717948717899</v>
      </c>
      <c r="K498" s="13">
        <v>0.21052631578947401</v>
      </c>
      <c r="L498" s="13">
        <v>0.236559139784946</v>
      </c>
      <c r="M498" s="13"/>
      <c r="N498" s="13">
        <v>0.18691588785046701</v>
      </c>
      <c r="O498" s="13">
        <v>0.18032786885245899</v>
      </c>
      <c r="P498" s="13">
        <v>0.230769230769231</v>
      </c>
      <c r="Q498" s="13">
        <v>0.20338983050847501</v>
      </c>
      <c r="R498" s="13"/>
      <c r="S498" s="13">
        <v>5.3333333333333302E-2</v>
      </c>
      <c r="T498" s="13">
        <v>0.209302325581395</v>
      </c>
      <c r="U498" s="13">
        <v>0.16666666666666699</v>
      </c>
      <c r="V498" s="13">
        <v>0.42105263157894701</v>
      </c>
      <c r="W498" s="13">
        <v>9.0909090909090898E-2</v>
      </c>
      <c r="X498" s="13">
        <v>0.1875</v>
      </c>
      <c r="Y498" s="13"/>
      <c r="Z498" s="13">
        <v>0.20879120879120899</v>
      </c>
      <c r="AA498" s="13">
        <v>0.154929577464789</v>
      </c>
      <c r="AB498" s="13"/>
      <c r="AC498" s="13">
        <v>0.233009708737864</v>
      </c>
      <c r="AD498" s="13">
        <v>0.16541353383458601</v>
      </c>
    </row>
    <row r="499" spans="2:30" x14ac:dyDescent="0.3">
      <c r="B499" t="s">
        <v>56</v>
      </c>
      <c r="C499" s="13">
        <v>0.142292490118577</v>
      </c>
      <c r="D499" s="13">
        <v>0.128</v>
      </c>
      <c r="E499" s="13">
        <v>0.15625</v>
      </c>
      <c r="F499" s="13"/>
      <c r="G499" s="13">
        <v>0</v>
      </c>
      <c r="H499" s="13">
        <v>0.16</v>
      </c>
      <c r="I499" s="13">
        <v>8.5714285714285701E-2</v>
      </c>
      <c r="J499" s="13">
        <v>0.17948717948717899</v>
      </c>
      <c r="K499" s="13">
        <v>0.19298245614035101</v>
      </c>
      <c r="L499" s="13">
        <v>0.118279569892473</v>
      </c>
      <c r="M499" s="13"/>
      <c r="N499" s="13">
        <v>9.34579439252336E-2</v>
      </c>
      <c r="O499" s="13">
        <v>0.19672131147541</v>
      </c>
      <c r="P499" s="13">
        <v>0.115384615384615</v>
      </c>
      <c r="Q499" s="13">
        <v>0.186440677966102</v>
      </c>
      <c r="R499" s="13"/>
      <c r="S499" s="13">
        <v>0.146666666666667</v>
      </c>
      <c r="T499" s="13">
        <v>0.116279069767442</v>
      </c>
      <c r="U499" s="13">
        <v>0.125</v>
      </c>
      <c r="V499" s="13">
        <v>0.12280701754386</v>
      </c>
      <c r="W499" s="13">
        <v>0.13636363636363599</v>
      </c>
      <c r="X499" s="13">
        <v>0.1875</v>
      </c>
      <c r="Y499" s="13"/>
      <c r="Z499" s="13">
        <v>0.15384615384615399</v>
      </c>
      <c r="AA499" s="13">
        <v>0.11267605633802801</v>
      </c>
      <c r="AB499" s="13"/>
      <c r="AC499" s="13">
        <v>0.12621359223301001</v>
      </c>
      <c r="AD499" s="13">
        <v>0.13533834586466201</v>
      </c>
    </row>
    <row r="500" spans="2:30" x14ac:dyDescent="0.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row>
    <row r="501" spans="2:30" x14ac:dyDescent="0.3">
      <c r="B501" s="6" t="s">
        <v>221</v>
      </c>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row>
    <row r="502" spans="2:30" x14ac:dyDescent="0.3">
      <c r="B502" s="23" t="s">
        <v>52</v>
      </c>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row>
    <row r="503" spans="2:30" x14ac:dyDescent="0.3">
      <c r="B503" t="s">
        <v>211</v>
      </c>
      <c r="C503" s="13">
        <v>2.7667984189723299E-2</v>
      </c>
      <c r="D503" s="13">
        <v>2.4E-2</v>
      </c>
      <c r="E503" s="13">
        <v>3.125E-2</v>
      </c>
      <c r="F503" s="13"/>
      <c r="G503" s="13">
        <v>0</v>
      </c>
      <c r="H503" s="13">
        <v>0.12</v>
      </c>
      <c r="I503" s="13">
        <v>8.5714285714285701E-2</v>
      </c>
      <c r="J503" s="13">
        <v>0</v>
      </c>
      <c r="K503" s="13">
        <v>0</v>
      </c>
      <c r="L503" s="13">
        <v>1.0752688172042999E-2</v>
      </c>
      <c r="M503" s="13"/>
      <c r="N503" s="13">
        <v>3.7383177570093497E-2</v>
      </c>
      <c r="O503" s="13">
        <v>1.63934426229508E-2</v>
      </c>
      <c r="P503" s="13">
        <v>0</v>
      </c>
      <c r="Q503" s="13">
        <v>3.3898305084745797E-2</v>
      </c>
      <c r="R503" s="13"/>
      <c r="S503" s="13">
        <v>9.3333333333333296E-2</v>
      </c>
      <c r="T503" s="13">
        <v>0</v>
      </c>
      <c r="U503" s="13">
        <v>0</v>
      </c>
      <c r="V503" s="13">
        <v>0</v>
      </c>
      <c r="W503" s="13">
        <v>0</v>
      </c>
      <c r="X503" s="13">
        <v>0</v>
      </c>
      <c r="Y503" s="13"/>
      <c r="Z503" s="13">
        <v>3.2967032967033003E-2</v>
      </c>
      <c r="AA503" s="13">
        <v>1.4084507042253501E-2</v>
      </c>
      <c r="AB503" s="13"/>
      <c r="AC503" s="13">
        <v>9.7087378640776708E-3</v>
      </c>
      <c r="AD503" s="13">
        <v>3.7593984962405999E-2</v>
      </c>
    </row>
    <row r="504" spans="2:30" x14ac:dyDescent="0.3">
      <c r="B504" t="s">
        <v>212</v>
      </c>
      <c r="C504" s="13">
        <v>0.22924901185770799</v>
      </c>
      <c r="D504" s="13">
        <v>0.25600000000000001</v>
      </c>
      <c r="E504" s="13">
        <v>0.203125</v>
      </c>
      <c r="F504" s="13"/>
      <c r="G504" s="13">
        <v>0.75</v>
      </c>
      <c r="H504" s="13">
        <v>0.32</v>
      </c>
      <c r="I504" s="13">
        <v>0.34285714285714303</v>
      </c>
      <c r="J504" s="13">
        <v>0.20512820512820501</v>
      </c>
      <c r="K504" s="13">
        <v>0.19298245614035101</v>
      </c>
      <c r="L504" s="13">
        <v>0.17204301075268799</v>
      </c>
      <c r="M504" s="13"/>
      <c r="N504" s="13">
        <v>0.30841121495327101</v>
      </c>
      <c r="O504" s="13">
        <v>0.19672131147541</v>
      </c>
      <c r="P504" s="13">
        <v>0.19230769230769201</v>
      </c>
      <c r="Q504" s="13">
        <v>0.13559322033898299</v>
      </c>
      <c r="R504" s="13"/>
      <c r="S504" s="13">
        <v>0.413333333333333</v>
      </c>
      <c r="T504" s="13">
        <v>0.186046511627907</v>
      </c>
      <c r="U504" s="13">
        <v>0.20833333333333301</v>
      </c>
      <c r="V504" s="13">
        <v>5.2631578947368397E-2</v>
      </c>
      <c r="W504" s="13">
        <v>0.27272727272727298</v>
      </c>
      <c r="X504" s="13">
        <v>0.1875</v>
      </c>
      <c r="Y504" s="13"/>
      <c r="Z504" s="13">
        <v>0.225274725274725</v>
      </c>
      <c r="AA504" s="13">
        <v>0.23943661971831001</v>
      </c>
      <c r="AB504" s="13"/>
      <c r="AC504" s="13">
        <v>0.26213592233009703</v>
      </c>
      <c r="AD504" s="13">
        <v>0.21052631578947401</v>
      </c>
    </row>
    <row r="505" spans="2:30" x14ac:dyDescent="0.3">
      <c r="B505" t="s">
        <v>213</v>
      </c>
      <c r="C505" s="13">
        <v>0.36363636363636398</v>
      </c>
      <c r="D505" s="13">
        <v>0.46400000000000002</v>
      </c>
      <c r="E505" s="13">
        <v>0.265625</v>
      </c>
      <c r="F505" s="13"/>
      <c r="G505" s="13">
        <v>0.25</v>
      </c>
      <c r="H505" s="13">
        <v>0.24</v>
      </c>
      <c r="I505" s="13">
        <v>0.22857142857142901</v>
      </c>
      <c r="J505" s="13">
        <v>0.43589743589743601</v>
      </c>
      <c r="K505" s="13">
        <v>0.35087719298245601</v>
      </c>
      <c r="L505" s="13">
        <v>0.43010752688171999</v>
      </c>
      <c r="M505" s="13"/>
      <c r="N505" s="13">
        <v>0.36448598130841098</v>
      </c>
      <c r="O505" s="13">
        <v>0.39344262295082</v>
      </c>
      <c r="P505" s="13">
        <v>0.42307692307692302</v>
      </c>
      <c r="Q505" s="13">
        <v>0.305084745762712</v>
      </c>
      <c r="R505" s="13"/>
      <c r="S505" s="13">
        <v>0.32</v>
      </c>
      <c r="T505" s="13">
        <v>0.34883720930232598</v>
      </c>
      <c r="U505" s="13">
        <v>0.45833333333333298</v>
      </c>
      <c r="V505" s="13">
        <v>0.35087719298245601</v>
      </c>
      <c r="W505" s="13">
        <v>0.45454545454545497</v>
      </c>
      <c r="X505" s="13">
        <v>0.3125</v>
      </c>
      <c r="Y505" s="13"/>
      <c r="Z505" s="13">
        <v>0.31868131868131899</v>
      </c>
      <c r="AA505" s="13">
        <v>0.47887323943662002</v>
      </c>
      <c r="AB505" s="13"/>
      <c r="AC505" s="13">
        <v>0.31067961165048502</v>
      </c>
      <c r="AD505" s="13">
        <v>0.42857142857142899</v>
      </c>
    </row>
    <row r="506" spans="2:30" x14ac:dyDescent="0.3">
      <c r="B506" t="s">
        <v>214</v>
      </c>
      <c r="C506" s="13">
        <v>0.24110671936758901</v>
      </c>
      <c r="D506" s="13">
        <v>0.192</v>
      </c>
      <c r="E506" s="13">
        <v>0.2890625</v>
      </c>
      <c r="F506" s="13"/>
      <c r="G506" s="13">
        <v>0</v>
      </c>
      <c r="H506" s="13">
        <v>0.2</v>
      </c>
      <c r="I506" s="13">
        <v>0.22857142857142901</v>
      </c>
      <c r="J506" s="13">
        <v>0.20512820512820501</v>
      </c>
      <c r="K506" s="13">
        <v>0.31578947368421101</v>
      </c>
      <c r="L506" s="13">
        <v>0.236559139784946</v>
      </c>
      <c r="M506" s="13"/>
      <c r="N506" s="13">
        <v>0.22429906542056099</v>
      </c>
      <c r="O506" s="13">
        <v>0.24590163934426201</v>
      </c>
      <c r="P506" s="13">
        <v>0.19230769230769201</v>
      </c>
      <c r="Q506" s="13">
        <v>0.28813559322033899</v>
      </c>
      <c r="R506" s="13"/>
      <c r="S506" s="13">
        <v>5.3333333333333302E-2</v>
      </c>
      <c r="T506" s="13">
        <v>0.27906976744186002</v>
      </c>
      <c r="U506" s="13">
        <v>0.125</v>
      </c>
      <c r="V506" s="13">
        <v>0.49122807017543901</v>
      </c>
      <c r="W506" s="13">
        <v>0.22727272727272699</v>
      </c>
      <c r="X506" s="13">
        <v>0.25</v>
      </c>
      <c r="Y506" s="13"/>
      <c r="Z506" s="13">
        <v>0.25274725274725302</v>
      </c>
      <c r="AA506" s="13">
        <v>0.21126760563380301</v>
      </c>
      <c r="AB506" s="13"/>
      <c r="AC506" s="13">
        <v>0.27184466019417503</v>
      </c>
      <c r="AD506" s="13">
        <v>0.22556390977443599</v>
      </c>
    </row>
    <row r="507" spans="2:30" x14ac:dyDescent="0.3">
      <c r="B507" t="s">
        <v>56</v>
      </c>
      <c r="C507" s="13">
        <v>0.138339920948617</v>
      </c>
      <c r="D507" s="13">
        <v>6.4000000000000001E-2</v>
      </c>
      <c r="E507" s="13">
        <v>0.2109375</v>
      </c>
      <c r="F507" s="13"/>
      <c r="G507" s="13">
        <v>0</v>
      </c>
      <c r="H507" s="13">
        <v>0.12</v>
      </c>
      <c r="I507" s="13">
        <v>0.114285714285714</v>
      </c>
      <c r="J507" s="13">
        <v>0.15384615384615399</v>
      </c>
      <c r="K507" s="13">
        <v>0.140350877192982</v>
      </c>
      <c r="L507" s="13">
        <v>0.15053763440860199</v>
      </c>
      <c r="M507" s="13"/>
      <c r="N507" s="13">
        <v>6.5420560747663503E-2</v>
      </c>
      <c r="O507" s="13">
        <v>0.14754098360655701</v>
      </c>
      <c r="P507" s="13">
        <v>0.19230769230769201</v>
      </c>
      <c r="Q507" s="13">
        <v>0.23728813559322001</v>
      </c>
      <c r="R507" s="13"/>
      <c r="S507" s="13">
        <v>0.12</v>
      </c>
      <c r="T507" s="13">
        <v>0.186046511627907</v>
      </c>
      <c r="U507" s="13">
        <v>0.20833333333333301</v>
      </c>
      <c r="V507" s="13">
        <v>0.105263157894737</v>
      </c>
      <c r="W507" s="13">
        <v>4.5454545454545497E-2</v>
      </c>
      <c r="X507" s="13">
        <v>0.25</v>
      </c>
      <c r="Y507" s="13"/>
      <c r="Z507" s="13">
        <v>0.17032967032967</v>
      </c>
      <c r="AA507" s="13">
        <v>5.63380281690141E-2</v>
      </c>
      <c r="AB507" s="13"/>
      <c r="AC507" s="13">
        <v>0.14563106796116501</v>
      </c>
      <c r="AD507" s="13">
        <v>9.7744360902255606E-2</v>
      </c>
    </row>
    <row r="508" spans="2:30" x14ac:dyDescent="0.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row>
    <row r="509" spans="2:30" x14ac:dyDescent="0.3">
      <c r="B509" s="6" t="s">
        <v>222</v>
      </c>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row>
    <row r="510" spans="2:30" x14ac:dyDescent="0.3">
      <c r="B510" s="23" t="s">
        <v>52</v>
      </c>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row>
    <row r="511" spans="2:30" x14ac:dyDescent="0.3">
      <c r="B511" t="s">
        <v>211</v>
      </c>
      <c r="C511" s="13">
        <v>2.7667984189723299E-2</v>
      </c>
      <c r="D511" s="13">
        <v>2.4E-2</v>
      </c>
      <c r="E511" s="13">
        <v>3.125E-2</v>
      </c>
      <c r="F511" s="13"/>
      <c r="G511" s="13">
        <v>0</v>
      </c>
      <c r="H511" s="13">
        <v>0.08</v>
      </c>
      <c r="I511" s="13">
        <v>2.8571428571428598E-2</v>
      </c>
      <c r="J511" s="13">
        <v>0</v>
      </c>
      <c r="K511" s="13">
        <v>3.5087719298245598E-2</v>
      </c>
      <c r="L511" s="13">
        <v>2.1505376344085999E-2</v>
      </c>
      <c r="M511" s="13"/>
      <c r="N511" s="13">
        <v>4.67289719626168E-2</v>
      </c>
      <c r="O511" s="13">
        <v>1.63934426229508E-2</v>
      </c>
      <c r="P511" s="13">
        <v>0</v>
      </c>
      <c r="Q511" s="13">
        <v>1.6949152542372899E-2</v>
      </c>
      <c r="R511" s="13"/>
      <c r="S511" s="13">
        <v>0.08</v>
      </c>
      <c r="T511" s="13">
        <v>0</v>
      </c>
      <c r="U511" s="13">
        <v>0</v>
      </c>
      <c r="V511" s="13">
        <v>1.7543859649122799E-2</v>
      </c>
      <c r="W511" s="13">
        <v>0</v>
      </c>
      <c r="X511" s="13">
        <v>0</v>
      </c>
      <c r="Y511" s="13"/>
      <c r="Z511" s="13">
        <v>2.74725274725275E-2</v>
      </c>
      <c r="AA511" s="13">
        <v>2.8169014084507001E-2</v>
      </c>
      <c r="AB511" s="13"/>
      <c r="AC511" s="13">
        <v>1.94174757281553E-2</v>
      </c>
      <c r="AD511" s="13">
        <v>3.7593984962405999E-2</v>
      </c>
    </row>
    <row r="512" spans="2:30" x14ac:dyDescent="0.3">
      <c r="B512" t="s">
        <v>212</v>
      </c>
      <c r="C512" s="13">
        <v>0.22924901185770799</v>
      </c>
      <c r="D512" s="13">
        <v>0.27200000000000002</v>
      </c>
      <c r="E512" s="13">
        <v>0.1875</v>
      </c>
      <c r="F512" s="13"/>
      <c r="G512" s="13">
        <v>0.5</v>
      </c>
      <c r="H512" s="13">
        <v>0.32</v>
      </c>
      <c r="I512" s="13">
        <v>0.34285714285714303</v>
      </c>
      <c r="J512" s="13">
        <v>0.230769230769231</v>
      </c>
      <c r="K512" s="13">
        <v>0.140350877192982</v>
      </c>
      <c r="L512" s="13">
        <v>0.204301075268817</v>
      </c>
      <c r="M512" s="13"/>
      <c r="N512" s="13">
        <v>0.18691588785046701</v>
      </c>
      <c r="O512" s="13">
        <v>0.26229508196721302</v>
      </c>
      <c r="P512" s="13">
        <v>0.230769230769231</v>
      </c>
      <c r="Q512" s="13">
        <v>0.27118644067796599</v>
      </c>
      <c r="R512" s="13"/>
      <c r="S512" s="13">
        <v>0.38666666666666699</v>
      </c>
      <c r="T512" s="13">
        <v>0.209302325581395</v>
      </c>
      <c r="U512" s="13">
        <v>0.25</v>
      </c>
      <c r="V512" s="13">
        <v>8.7719298245614002E-2</v>
      </c>
      <c r="W512" s="13">
        <v>0.18181818181818199</v>
      </c>
      <c r="X512" s="13">
        <v>0</v>
      </c>
      <c r="Y512" s="13"/>
      <c r="Z512" s="13">
        <v>0.214285714285714</v>
      </c>
      <c r="AA512" s="13">
        <v>0.26760563380281699</v>
      </c>
      <c r="AB512" s="13"/>
      <c r="AC512" s="13">
        <v>0.242718446601942</v>
      </c>
      <c r="AD512" s="13">
        <v>0.22556390977443599</v>
      </c>
    </row>
    <row r="513" spans="2:30" x14ac:dyDescent="0.3">
      <c r="B513" t="s">
        <v>213</v>
      </c>
      <c r="C513" s="13">
        <v>0.34782608695652201</v>
      </c>
      <c r="D513" s="13">
        <v>0.38400000000000001</v>
      </c>
      <c r="E513" s="13">
        <v>0.3125</v>
      </c>
      <c r="F513" s="13"/>
      <c r="G513" s="13">
        <v>0.25</v>
      </c>
      <c r="H513" s="13">
        <v>0.24</v>
      </c>
      <c r="I513" s="13">
        <v>0.25714285714285701</v>
      </c>
      <c r="J513" s="13">
        <v>0.46153846153846201</v>
      </c>
      <c r="K513" s="13">
        <v>0.31578947368421101</v>
      </c>
      <c r="L513" s="13">
        <v>0.38709677419354799</v>
      </c>
      <c r="M513" s="13"/>
      <c r="N513" s="13">
        <v>0.42990654205607498</v>
      </c>
      <c r="O513" s="13">
        <v>0.26229508196721302</v>
      </c>
      <c r="P513" s="13">
        <v>0.34615384615384598</v>
      </c>
      <c r="Q513" s="13">
        <v>0.28813559322033899</v>
      </c>
      <c r="R513" s="13"/>
      <c r="S513" s="13">
        <v>0.30666666666666698</v>
      </c>
      <c r="T513" s="13">
        <v>0.39534883720930197</v>
      </c>
      <c r="U513" s="13">
        <v>0.33333333333333298</v>
      </c>
      <c r="V513" s="13">
        <v>0.29824561403508798</v>
      </c>
      <c r="W513" s="13">
        <v>0.40909090909090901</v>
      </c>
      <c r="X513" s="13">
        <v>0.5625</v>
      </c>
      <c r="Y513" s="13"/>
      <c r="Z513" s="13">
        <v>0.32967032967033</v>
      </c>
      <c r="AA513" s="13">
        <v>0.39436619718309901</v>
      </c>
      <c r="AB513" s="13"/>
      <c r="AC513" s="13">
        <v>0.26213592233009703</v>
      </c>
      <c r="AD513" s="13">
        <v>0.42857142857142899</v>
      </c>
    </row>
    <row r="514" spans="2:30" x14ac:dyDescent="0.3">
      <c r="B514" t="s">
        <v>214</v>
      </c>
      <c r="C514" s="13">
        <v>0.217391304347826</v>
      </c>
      <c r="D514" s="13">
        <v>0.216</v>
      </c>
      <c r="E514" s="13">
        <v>0.21875</v>
      </c>
      <c r="F514" s="13"/>
      <c r="G514" s="13">
        <v>0</v>
      </c>
      <c r="H514" s="13">
        <v>0.2</v>
      </c>
      <c r="I514" s="13">
        <v>0.17142857142857101</v>
      </c>
      <c r="J514" s="13">
        <v>0.15384615384615399</v>
      </c>
      <c r="K514" s="13">
        <v>0.28070175438596501</v>
      </c>
      <c r="L514" s="13">
        <v>0.236559139784946</v>
      </c>
      <c r="M514" s="13"/>
      <c r="N514" s="13">
        <v>0.21495327102803699</v>
      </c>
      <c r="O514" s="13">
        <v>0.213114754098361</v>
      </c>
      <c r="P514" s="13">
        <v>0.34615384615384598</v>
      </c>
      <c r="Q514" s="13">
        <v>0.169491525423729</v>
      </c>
      <c r="R514" s="13"/>
      <c r="S514" s="13">
        <v>0.10666666666666701</v>
      </c>
      <c r="T514" s="13">
        <v>0.162790697674419</v>
      </c>
      <c r="U514" s="13">
        <v>0.25</v>
      </c>
      <c r="V514" s="13">
        <v>0.38596491228070201</v>
      </c>
      <c r="W514" s="13">
        <v>0.31818181818181801</v>
      </c>
      <c r="X514" s="13">
        <v>0.1875</v>
      </c>
      <c r="Y514" s="13"/>
      <c r="Z514" s="13">
        <v>0.230769230769231</v>
      </c>
      <c r="AA514" s="13">
        <v>0.183098591549296</v>
      </c>
      <c r="AB514" s="13"/>
      <c r="AC514" s="13">
        <v>0.28155339805825202</v>
      </c>
      <c r="AD514" s="13">
        <v>0.17293233082706799</v>
      </c>
    </row>
    <row r="515" spans="2:30" x14ac:dyDescent="0.3">
      <c r="B515" t="s">
        <v>56</v>
      </c>
      <c r="C515" s="13">
        <v>0.17786561264822101</v>
      </c>
      <c r="D515" s="13">
        <v>0.104</v>
      </c>
      <c r="E515" s="13">
        <v>0.25</v>
      </c>
      <c r="F515" s="13"/>
      <c r="G515" s="13">
        <v>0.25</v>
      </c>
      <c r="H515" s="13">
        <v>0.16</v>
      </c>
      <c r="I515" s="13">
        <v>0.2</v>
      </c>
      <c r="J515" s="13">
        <v>0.15384615384615399</v>
      </c>
      <c r="K515" s="13">
        <v>0.22807017543859601</v>
      </c>
      <c r="L515" s="13">
        <v>0.15053763440860199</v>
      </c>
      <c r="M515" s="13"/>
      <c r="N515" s="13">
        <v>0.121495327102804</v>
      </c>
      <c r="O515" s="13">
        <v>0.24590163934426201</v>
      </c>
      <c r="P515" s="13">
        <v>7.69230769230769E-2</v>
      </c>
      <c r="Q515" s="13">
        <v>0.25423728813559299</v>
      </c>
      <c r="R515" s="13"/>
      <c r="S515" s="13">
        <v>0.12</v>
      </c>
      <c r="T515" s="13">
        <v>0.232558139534884</v>
      </c>
      <c r="U515" s="13">
        <v>0.16666666666666699</v>
      </c>
      <c r="V515" s="13">
        <v>0.21052631578947401</v>
      </c>
      <c r="W515" s="13">
        <v>9.0909090909090898E-2</v>
      </c>
      <c r="X515" s="13">
        <v>0.25</v>
      </c>
      <c r="Y515" s="13"/>
      <c r="Z515" s="13">
        <v>0.19780219780219799</v>
      </c>
      <c r="AA515" s="13">
        <v>0.12676056338028199</v>
      </c>
      <c r="AB515" s="13"/>
      <c r="AC515" s="13">
        <v>0.19417475728155301</v>
      </c>
      <c r="AD515" s="13">
        <v>0.13533834586466201</v>
      </c>
    </row>
    <row r="516" spans="2:30" x14ac:dyDescent="0.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row>
    <row r="517" spans="2:30" x14ac:dyDescent="0.3">
      <c r="B517" s="6" t="s">
        <v>223</v>
      </c>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row>
    <row r="518" spans="2:30" x14ac:dyDescent="0.3">
      <c r="B518" s="23" t="s">
        <v>52</v>
      </c>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row>
    <row r="519" spans="2:30" x14ac:dyDescent="0.3">
      <c r="B519" t="s">
        <v>211</v>
      </c>
      <c r="C519" s="13">
        <v>1.18577075098814E-2</v>
      </c>
      <c r="D519" s="13">
        <v>8.0000000000000002E-3</v>
      </c>
      <c r="E519" s="13">
        <v>1.5625E-2</v>
      </c>
      <c r="F519" s="13"/>
      <c r="G519" s="13">
        <v>0</v>
      </c>
      <c r="H519" s="13">
        <v>0.04</v>
      </c>
      <c r="I519" s="13">
        <v>2.8571428571428598E-2</v>
      </c>
      <c r="J519" s="13">
        <v>0</v>
      </c>
      <c r="K519" s="13">
        <v>0</v>
      </c>
      <c r="L519" s="13">
        <v>1.0752688172042999E-2</v>
      </c>
      <c r="M519" s="13"/>
      <c r="N519" s="13">
        <v>9.3457943925233603E-3</v>
      </c>
      <c r="O519" s="13">
        <v>1.63934426229508E-2</v>
      </c>
      <c r="P519" s="13">
        <v>0</v>
      </c>
      <c r="Q519" s="13">
        <v>1.6949152542372899E-2</v>
      </c>
      <c r="R519" s="13"/>
      <c r="S519" s="13">
        <v>0.04</v>
      </c>
      <c r="T519" s="13">
        <v>0</v>
      </c>
      <c r="U519" s="13">
        <v>0</v>
      </c>
      <c r="V519" s="13">
        <v>0</v>
      </c>
      <c r="W519" s="13">
        <v>0</v>
      </c>
      <c r="X519" s="13">
        <v>0</v>
      </c>
      <c r="Y519" s="13"/>
      <c r="Z519" s="13">
        <v>1.6483516483516501E-2</v>
      </c>
      <c r="AA519" s="13">
        <v>0</v>
      </c>
      <c r="AB519" s="13"/>
      <c r="AC519" s="13">
        <v>9.7087378640776708E-3</v>
      </c>
      <c r="AD519" s="13">
        <v>1.50375939849624E-2</v>
      </c>
    </row>
    <row r="520" spans="2:30" x14ac:dyDescent="0.3">
      <c r="B520" t="s">
        <v>212</v>
      </c>
      <c r="C520" s="13">
        <v>0.13438735177865599</v>
      </c>
      <c r="D520" s="13">
        <v>0.16</v>
      </c>
      <c r="E520" s="13">
        <v>0.109375</v>
      </c>
      <c r="F520" s="13"/>
      <c r="G520" s="13">
        <v>0.25</v>
      </c>
      <c r="H520" s="13">
        <v>0.24</v>
      </c>
      <c r="I520" s="13">
        <v>0.2</v>
      </c>
      <c r="J520" s="13">
        <v>7.69230769230769E-2</v>
      </c>
      <c r="K520" s="13">
        <v>0.105263157894737</v>
      </c>
      <c r="L520" s="13">
        <v>0.118279569892473</v>
      </c>
      <c r="M520" s="13"/>
      <c r="N520" s="13">
        <v>0.19626168224299101</v>
      </c>
      <c r="O520" s="13">
        <v>0.114754098360656</v>
      </c>
      <c r="P520" s="13">
        <v>0.15384615384615399</v>
      </c>
      <c r="Q520" s="13">
        <v>3.3898305084745797E-2</v>
      </c>
      <c r="R520" s="13"/>
      <c r="S520" s="13">
        <v>0.30666666666666698</v>
      </c>
      <c r="T520" s="13">
        <v>6.9767441860465101E-2</v>
      </c>
      <c r="U520" s="13">
        <v>4.1666666666666699E-2</v>
      </c>
      <c r="V520" s="13">
        <v>3.5087719298245598E-2</v>
      </c>
      <c r="W520" s="13">
        <v>4.5454545454545497E-2</v>
      </c>
      <c r="X520" s="13">
        <v>0.1875</v>
      </c>
      <c r="Y520" s="13"/>
      <c r="Z520" s="13">
        <v>0.13736263736263701</v>
      </c>
      <c r="AA520" s="13">
        <v>0.12676056338028199</v>
      </c>
      <c r="AB520" s="13"/>
      <c r="AC520" s="13">
        <v>0.116504854368932</v>
      </c>
      <c r="AD520" s="13">
        <v>0.157894736842105</v>
      </c>
    </row>
    <row r="521" spans="2:30" x14ac:dyDescent="0.3">
      <c r="B521" t="s">
        <v>213</v>
      </c>
      <c r="C521" s="13">
        <v>0.38735177865612602</v>
      </c>
      <c r="D521" s="13">
        <v>0.42399999999999999</v>
      </c>
      <c r="E521" s="13">
        <v>0.3515625</v>
      </c>
      <c r="F521" s="13"/>
      <c r="G521" s="13">
        <v>0.75</v>
      </c>
      <c r="H521" s="13">
        <v>0.4</v>
      </c>
      <c r="I521" s="13">
        <v>0.314285714285714</v>
      </c>
      <c r="J521" s="13">
        <v>0.38461538461538503</v>
      </c>
      <c r="K521" s="13">
        <v>0.31578947368421101</v>
      </c>
      <c r="L521" s="13">
        <v>0.44086021505376299</v>
      </c>
      <c r="M521" s="13"/>
      <c r="N521" s="13">
        <v>0.49532710280373798</v>
      </c>
      <c r="O521" s="13">
        <v>0.32786885245901598</v>
      </c>
      <c r="P521" s="13">
        <v>0.19230769230769201</v>
      </c>
      <c r="Q521" s="13">
        <v>0.338983050847458</v>
      </c>
      <c r="R521" s="13"/>
      <c r="S521" s="13">
        <v>0.4</v>
      </c>
      <c r="T521" s="13">
        <v>0.46511627906976699</v>
      </c>
      <c r="U521" s="13">
        <v>0.45833333333333298</v>
      </c>
      <c r="V521" s="13">
        <v>0.24561403508771901</v>
      </c>
      <c r="W521" s="13">
        <v>0.5</v>
      </c>
      <c r="X521" s="13">
        <v>0.3125</v>
      </c>
      <c r="Y521" s="13"/>
      <c r="Z521" s="13">
        <v>0.35714285714285698</v>
      </c>
      <c r="AA521" s="13">
        <v>0.46478873239436602</v>
      </c>
      <c r="AB521" s="13"/>
      <c r="AC521" s="13">
        <v>0.31067961165048502</v>
      </c>
      <c r="AD521" s="13">
        <v>0.45864661654135302</v>
      </c>
    </row>
    <row r="522" spans="2:30" x14ac:dyDescent="0.3">
      <c r="B522" t="s">
        <v>214</v>
      </c>
      <c r="C522" s="13">
        <v>0.217391304347826</v>
      </c>
      <c r="D522" s="13">
        <v>0.24</v>
      </c>
      <c r="E522" s="13">
        <v>0.1953125</v>
      </c>
      <c r="F522" s="13"/>
      <c r="G522" s="13">
        <v>0</v>
      </c>
      <c r="H522" s="13">
        <v>0.12</v>
      </c>
      <c r="I522" s="13">
        <v>0.22857142857142901</v>
      </c>
      <c r="J522" s="13">
        <v>0.256410256410256</v>
      </c>
      <c r="K522" s="13">
        <v>0.26315789473684198</v>
      </c>
      <c r="L522" s="13">
        <v>0.204301075268817</v>
      </c>
      <c r="M522" s="13"/>
      <c r="N522" s="13">
        <v>0.15887850467289699</v>
      </c>
      <c r="O522" s="13">
        <v>0.26229508196721302</v>
      </c>
      <c r="P522" s="13">
        <v>0.34615384615384598</v>
      </c>
      <c r="Q522" s="13">
        <v>0.22033898305084701</v>
      </c>
      <c r="R522" s="13"/>
      <c r="S522" s="13">
        <v>5.3333333333333302E-2</v>
      </c>
      <c r="T522" s="13">
        <v>0.186046511627907</v>
      </c>
      <c r="U522" s="13">
        <v>0.25</v>
      </c>
      <c r="V522" s="13">
        <v>0.42105263157894701</v>
      </c>
      <c r="W522" s="13">
        <v>0.31818181818181801</v>
      </c>
      <c r="X522" s="13">
        <v>0.125</v>
      </c>
      <c r="Y522" s="13"/>
      <c r="Z522" s="13">
        <v>0.19230769230769201</v>
      </c>
      <c r="AA522" s="13">
        <v>0.28169014084506999</v>
      </c>
      <c r="AB522" s="13"/>
      <c r="AC522" s="13">
        <v>0.27184466019417503</v>
      </c>
      <c r="AD522" s="13">
        <v>0.180451127819549</v>
      </c>
    </row>
    <row r="523" spans="2:30" x14ac:dyDescent="0.3">
      <c r="B523" t="s">
        <v>56</v>
      </c>
      <c r="C523" s="13">
        <v>0.24901185770751</v>
      </c>
      <c r="D523" s="13">
        <v>0.16800000000000001</v>
      </c>
      <c r="E523" s="13">
        <v>0.328125</v>
      </c>
      <c r="F523" s="13"/>
      <c r="G523" s="13">
        <v>0</v>
      </c>
      <c r="H523" s="13">
        <v>0.2</v>
      </c>
      <c r="I523" s="13">
        <v>0.22857142857142901</v>
      </c>
      <c r="J523" s="13">
        <v>0.28205128205128199</v>
      </c>
      <c r="K523" s="13">
        <v>0.31578947368421101</v>
      </c>
      <c r="L523" s="13">
        <v>0.225806451612903</v>
      </c>
      <c r="M523" s="13"/>
      <c r="N523" s="13">
        <v>0.14018691588785001</v>
      </c>
      <c r="O523" s="13">
        <v>0.27868852459016402</v>
      </c>
      <c r="P523" s="13">
        <v>0.30769230769230799</v>
      </c>
      <c r="Q523" s="13">
        <v>0.38983050847457601</v>
      </c>
      <c r="R523" s="13"/>
      <c r="S523" s="13">
        <v>0.2</v>
      </c>
      <c r="T523" s="13">
        <v>0.27906976744186002</v>
      </c>
      <c r="U523" s="13">
        <v>0.25</v>
      </c>
      <c r="V523" s="13">
        <v>0.29824561403508798</v>
      </c>
      <c r="W523" s="13">
        <v>0.13636363636363599</v>
      </c>
      <c r="X523" s="13">
        <v>0.375</v>
      </c>
      <c r="Y523" s="13"/>
      <c r="Z523" s="13">
        <v>0.29670329670329698</v>
      </c>
      <c r="AA523" s="13">
        <v>0.12676056338028199</v>
      </c>
      <c r="AB523" s="13"/>
      <c r="AC523" s="13">
        <v>0.29126213592233002</v>
      </c>
      <c r="AD523" s="13">
        <v>0.18796992481203001</v>
      </c>
    </row>
    <row r="524" spans="2:30" x14ac:dyDescent="0.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row>
    <row r="525" spans="2:30" x14ac:dyDescent="0.3">
      <c r="B525" s="6" t="s">
        <v>224</v>
      </c>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row>
    <row r="526" spans="2:30" x14ac:dyDescent="0.3">
      <c r="B526" s="23" t="s">
        <v>52</v>
      </c>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row>
    <row r="527" spans="2:30" x14ac:dyDescent="0.3">
      <c r="B527" t="s">
        <v>211</v>
      </c>
      <c r="C527" s="13">
        <v>3.1620553359683799E-2</v>
      </c>
      <c r="D527" s="13">
        <v>1.6E-2</v>
      </c>
      <c r="E527" s="13">
        <v>4.6875E-2</v>
      </c>
      <c r="F527" s="13"/>
      <c r="G527" s="13">
        <v>0</v>
      </c>
      <c r="H527" s="13">
        <v>0.12</v>
      </c>
      <c r="I527" s="13">
        <v>8.5714285714285701E-2</v>
      </c>
      <c r="J527" s="13">
        <v>0</v>
      </c>
      <c r="K527" s="13">
        <v>1.7543859649122799E-2</v>
      </c>
      <c r="L527" s="13">
        <v>1.0752688172042999E-2</v>
      </c>
      <c r="M527" s="13"/>
      <c r="N527" s="13">
        <v>3.7383177570093497E-2</v>
      </c>
      <c r="O527" s="13">
        <v>1.63934426229508E-2</v>
      </c>
      <c r="P527" s="13">
        <v>0</v>
      </c>
      <c r="Q527" s="13">
        <v>5.0847457627118599E-2</v>
      </c>
      <c r="R527" s="13"/>
      <c r="S527" s="13">
        <v>6.6666666666666693E-2</v>
      </c>
      <c r="T527" s="13">
        <v>2.32558139534884E-2</v>
      </c>
      <c r="U527" s="13">
        <v>0</v>
      </c>
      <c r="V527" s="13">
        <v>0</v>
      </c>
      <c r="W527" s="13">
        <v>0</v>
      </c>
      <c r="X527" s="13">
        <v>6.25E-2</v>
      </c>
      <c r="Y527" s="13"/>
      <c r="Z527" s="13">
        <v>3.8461538461538498E-2</v>
      </c>
      <c r="AA527" s="13">
        <v>1.4084507042253501E-2</v>
      </c>
      <c r="AB527" s="13"/>
      <c r="AC527" s="13">
        <v>1.94174757281553E-2</v>
      </c>
      <c r="AD527" s="13">
        <v>3.7593984962405999E-2</v>
      </c>
    </row>
    <row r="528" spans="2:30" x14ac:dyDescent="0.3">
      <c r="B528" t="s">
        <v>212</v>
      </c>
      <c r="C528" s="13">
        <v>0.19367588932806301</v>
      </c>
      <c r="D528" s="13">
        <v>0.24</v>
      </c>
      <c r="E528" s="13">
        <v>0.1484375</v>
      </c>
      <c r="F528" s="13"/>
      <c r="G528" s="13">
        <v>0.25</v>
      </c>
      <c r="H528" s="13">
        <v>0.2</v>
      </c>
      <c r="I528" s="13">
        <v>0.2</v>
      </c>
      <c r="J528" s="13">
        <v>0.15384615384615399</v>
      </c>
      <c r="K528" s="13">
        <v>0.175438596491228</v>
      </c>
      <c r="L528" s="13">
        <v>0.21505376344086</v>
      </c>
      <c r="M528" s="13"/>
      <c r="N528" s="13">
        <v>0.22429906542056099</v>
      </c>
      <c r="O528" s="13">
        <v>0.114754098360656</v>
      </c>
      <c r="P528" s="13">
        <v>0.269230769230769</v>
      </c>
      <c r="Q528" s="13">
        <v>0.186440677966102</v>
      </c>
      <c r="R528" s="13"/>
      <c r="S528" s="13">
        <v>0.37333333333333302</v>
      </c>
      <c r="T528" s="13">
        <v>0.25581395348837199</v>
      </c>
      <c r="U528" s="13">
        <v>0.16666666666666699</v>
      </c>
      <c r="V528" s="13">
        <v>5.2631578947368397E-2</v>
      </c>
      <c r="W528" s="13">
        <v>4.5454545454545497E-2</v>
      </c>
      <c r="X528" s="13">
        <v>6.25E-2</v>
      </c>
      <c r="Y528" s="13"/>
      <c r="Z528" s="13">
        <v>0.175824175824176</v>
      </c>
      <c r="AA528" s="13">
        <v>0.23943661971831001</v>
      </c>
      <c r="AB528" s="13"/>
      <c r="AC528" s="13">
        <v>0.18446601941747601</v>
      </c>
      <c r="AD528" s="13">
        <v>0.21804511278195499</v>
      </c>
    </row>
    <row r="529" spans="2:30" x14ac:dyDescent="0.3">
      <c r="B529" t="s">
        <v>213</v>
      </c>
      <c r="C529" s="13">
        <v>0.41897233201581002</v>
      </c>
      <c r="D529" s="13">
        <v>0.44</v>
      </c>
      <c r="E529" s="13">
        <v>0.3984375</v>
      </c>
      <c r="F529" s="13"/>
      <c r="G529" s="13">
        <v>0.5</v>
      </c>
      <c r="H529" s="13">
        <v>0.4</v>
      </c>
      <c r="I529" s="13">
        <v>0.4</v>
      </c>
      <c r="J529" s="13">
        <v>0.30769230769230799</v>
      </c>
      <c r="K529" s="13">
        <v>0.35087719298245601</v>
      </c>
      <c r="L529" s="13">
        <v>0.51612903225806495</v>
      </c>
      <c r="M529" s="13"/>
      <c r="N529" s="13">
        <v>0.45794392523364502</v>
      </c>
      <c r="O529" s="13">
        <v>0.409836065573771</v>
      </c>
      <c r="P529" s="13">
        <v>0.38461538461538503</v>
      </c>
      <c r="Q529" s="13">
        <v>0.37288135593220301</v>
      </c>
      <c r="R529" s="13"/>
      <c r="S529" s="13">
        <v>0.42666666666666703</v>
      </c>
      <c r="T529" s="13">
        <v>0.44186046511627902</v>
      </c>
      <c r="U529" s="13">
        <v>0.375</v>
      </c>
      <c r="V529" s="13">
        <v>0.31578947368421101</v>
      </c>
      <c r="W529" s="13">
        <v>0.63636363636363602</v>
      </c>
      <c r="X529" s="13">
        <v>0.3125</v>
      </c>
      <c r="Y529" s="13"/>
      <c r="Z529" s="13">
        <v>0.40109890109890101</v>
      </c>
      <c r="AA529" s="13">
        <v>0.46478873239436602</v>
      </c>
      <c r="AB529" s="13"/>
      <c r="AC529" s="13">
        <v>0.38834951456310701</v>
      </c>
      <c r="AD529" s="13">
        <v>0.45112781954887199</v>
      </c>
    </row>
    <row r="530" spans="2:30" x14ac:dyDescent="0.3">
      <c r="B530" t="s">
        <v>214</v>
      </c>
      <c r="C530" s="13">
        <v>0.233201581027668</v>
      </c>
      <c r="D530" s="13">
        <v>0.224</v>
      </c>
      <c r="E530" s="13">
        <v>0.2421875</v>
      </c>
      <c r="F530" s="13"/>
      <c r="G530" s="13">
        <v>0</v>
      </c>
      <c r="H530" s="13">
        <v>0.12</v>
      </c>
      <c r="I530" s="13">
        <v>0.22857142857142901</v>
      </c>
      <c r="J530" s="13">
        <v>0.38461538461538503</v>
      </c>
      <c r="K530" s="13">
        <v>0.35087719298245601</v>
      </c>
      <c r="L530" s="13">
        <v>0.13978494623655899</v>
      </c>
      <c r="M530" s="13"/>
      <c r="N530" s="13">
        <v>0.22429906542056099</v>
      </c>
      <c r="O530" s="13">
        <v>0.26229508196721302</v>
      </c>
      <c r="P530" s="13">
        <v>0.269230769230769</v>
      </c>
      <c r="Q530" s="13">
        <v>0.20338983050847501</v>
      </c>
      <c r="R530" s="13"/>
      <c r="S530" s="13">
        <v>0.08</v>
      </c>
      <c r="T530" s="13">
        <v>0.13953488372093001</v>
      </c>
      <c r="U530" s="13">
        <v>0.29166666666666702</v>
      </c>
      <c r="V530" s="13">
        <v>0.50877192982456099</v>
      </c>
      <c r="W530" s="13">
        <v>0.22727272727272699</v>
      </c>
      <c r="X530" s="13">
        <v>0.25</v>
      </c>
      <c r="Y530" s="13"/>
      <c r="Z530" s="13">
        <v>0.25824175824175799</v>
      </c>
      <c r="AA530" s="13">
        <v>0.169014084507042</v>
      </c>
      <c r="AB530" s="13"/>
      <c r="AC530" s="13">
        <v>0.32038834951456302</v>
      </c>
      <c r="AD530" s="13">
        <v>0.180451127819549</v>
      </c>
    </row>
    <row r="531" spans="2:30" x14ac:dyDescent="0.3">
      <c r="B531" t="s">
        <v>56</v>
      </c>
      <c r="C531" s="13">
        <v>0.122529644268775</v>
      </c>
      <c r="D531" s="13">
        <v>0.08</v>
      </c>
      <c r="E531" s="13">
        <v>0.1640625</v>
      </c>
      <c r="F531" s="13"/>
      <c r="G531" s="13">
        <v>0.25</v>
      </c>
      <c r="H531" s="13">
        <v>0.16</v>
      </c>
      <c r="I531" s="13">
        <v>8.5714285714285701E-2</v>
      </c>
      <c r="J531" s="13">
        <v>0.15384615384615399</v>
      </c>
      <c r="K531" s="13">
        <v>0.105263157894737</v>
      </c>
      <c r="L531" s="13">
        <v>0.118279569892473</v>
      </c>
      <c r="M531" s="13"/>
      <c r="N531" s="13">
        <v>5.60747663551402E-2</v>
      </c>
      <c r="O531" s="13">
        <v>0.19672131147541</v>
      </c>
      <c r="P531" s="13">
        <v>7.69230769230769E-2</v>
      </c>
      <c r="Q531" s="13">
        <v>0.186440677966102</v>
      </c>
      <c r="R531" s="13"/>
      <c r="S531" s="13">
        <v>5.3333333333333302E-2</v>
      </c>
      <c r="T531" s="13">
        <v>0.13953488372093001</v>
      </c>
      <c r="U531" s="13">
        <v>0.16666666666666699</v>
      </c>
      <c r="V531" s="13">
        <v>0.12280701754386</v>
      </c>
      <c r="W531" s="13">
        <v>9.0909090909090898E-2</v>
      </c>
      <c r="X531" s="13">
        <v>0.3125</v>
      </c>
      <c r="Y531" s="13"/>
      <c r="Z531" s="13">
        <v>0.12637362637362601</v>
      </c>
      <c r="AA531" s="13">
        <v>0.11267605633802801</v>
      </c>
      <c r="AB531" s="13"/>
      <c r="AC531" s="13">
        <v>8.7378640776699004E-2</v>
      </c>
      <c r="AD531" s="13">
        <v>0.112781954887218</v>
      </c>
    </row>
    <row r="532" spans="2:30" x14ac:dyDescent="0.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row>
    <row r="533" spans="2:30" x14ac:dyDescent="0.3">
      <c r="B533" s="6" t="s">
        <v>225</v>
      </c>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row>
    <row r="534" spans="2:30" x14ac:dyDescent="0.3">
      <c r="B534" s="23" t="s">
        <v>52</v>
      </c>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row>
    <row r="535" spans="2:30" x14ac:dyDescent="0.3">
      <c r="B535" t="s">
        <v>211</v>
      </c>
      <c r="C535" s="13">
        <v>1.97628458498024E-2</v>
      </c>
      <c r="D535" s="13">
        <v>1.6E-2</v>
      </c>
      <c r="E535" s="13">
        <v>2.34375E-2</v>
      </c>
      <c r="F535" s="13"/>
      <c r="G535" s="13">
        <v>0</v>
      </c>
      <c r="H535" s="13">
        <v>0.08</v>
      </c>
      <c r="I535" s="13">
        <v>5.7142857142857099E-2</v>
      </c>
      <c r="J535" s="13">
        <v>0</v>
      </c>
      <c r="K535" s="13">
        <v>0</v>
      </c>
      <c r="L535" s="13">
        <v>1.0752688172042999E-2</v>
      </c>
      <c r="M535" s="13"/>
      <c r="N535" s="13">
        <v>2.80373831775701E-2</v>
      </c>
      <c r="O535" s="13">
        <v>0</v>
      </c>
      <c r="P535" s="13">
        <v>0</v>
      </c>
      <c r="Q535" s="13">
        <v>3.3898305084745797E-2</v>
      </c>
      <c r="R535" s="13"/>
      <c r="S535" s="13">
        <v>6.6666666666666693E-2</v>
      </c>
      <c r="T535" s="13">
        <v>0</v>
      </c>
      <c r="U535" s="13">
        <v>0</v>
      </c>
      <c r="V535" s="13">
        <v>0</v>
      </c>
      <c r="W535" s="13">
        <v>0</v>
      </c>
      <c r="X535" s="13">
        <v>0</v>
      </c>
      <c r="Y535" s="13"/>
      <c r="Z535" s="13">
        <v>2.74725274725275E-2</v>
      </c>
      <c r="AA535" s="13">
        <v>0</v>
      </c>
      <c r="AB535" s="13"/>
      <c r="AC535" s="13">
        <v>1.94174757281553E-2</v>
      </c>
      <c r="AD535" s="13">
        <v>1.50375939849624E-2</v>
      </c>
    </row>
    <row r="536" spans="2:30" x14ac:dyDescent="0.3">
      <c r="B536" t="s">
        <v>212</v>
      </c>
      <c r="C536" s="13">
        <v>0.233201581027668</v>
      </c>
      <c r="D536" s="13">
        <v>0.224</v>
      </c>
      <c r="E536" s="13">
        <v>0.2421875</v>
      </c>
      <c r="F536" s="13"/>
      <c r="G536" s="13">
        <v>0.5</v>
      </c>
      <c r="H536" s="13">
        <v>0.4</v>
      </c>
      <c r="I536" s="13">
        <v>0.34285714285714303</v>
      </c>
      <c r="J536" s="13">
        <v>0.17948717948717899</v>
      </c>
      <c r="K536" s="13">
        <v>0.140350877192982</v>
      </c>
      <c r="L536" s="13">
        <v>0.21505376344086</v>
      </c>
      <c r="M536" s="13"/>
      <c r="N536" s="13">
        <v>0.22429906542056099</v>
      </c>
      <c r="O536" s="13">
        <v>0.26229508196721302</v>
      </c>
      <c r="P536" s="13">
        <v>0.19230769230769201</v>
      </c>
      <c r="Q536" s="13">
        <v>0.23728813559322001</v>
      </c>
      <c r="R536" s="13"/>
      <c r="S536" s="13">
        <v>0.4</v>
      </c>
      <c r="T536" s="13">
        <v>0.25581395348837199</v>
      </c>
      <c r="U536" s="13">
        <v>0.20833333333333301</v>
      </c>
      <c r="V536" s="13">
        <v>0.105263157894737</v>
      </c>
      <c r="W536" s="13">
        <v>0.13636363636363599</v>
      </c>
      <c r="X536" s="13">
        <v>0.125</v>
      </c>
      <c r="Y536" s="13"/>
      <c r="Z536" s="13">
        <v>0.25824175824175799</v>
      </c>
      <c r="AA536" s="13">
        <v>0.169014084507042</v>
      </c>
      <c r="AB536" s="13"/>
      <c r="AC536" s="13">
        <v>0.25242718446601897</v>
      </c>
      <c r="AD536" s="13">
        <v>0.233082706766917</v>
      </c>
    </row>
    <row r="537" spans="2:30" x14ac:dyDescent="0.3">
      <c r="B537" t="s">
        <v>213</v>
      </c>
      <c r="C537" s="13">
        <v>0.37154150197628499</v>
      </c>
      <c r="D537" s="13">
        <v>0.42399999999999999</v>
      </c>
      <c r="E537" s="13">
        <v>0.3203125</v>
      </c>
      <c r="F537" s="13"/>
      <c r="G537" s="13">
        <v>0.25</v>
      </c>
      <c r="H537" s="13">
        <v>0.24</v>
      </c>
      <c r="I537" s="13">
        <v>0.314285714285714</v>
      </c>
      <c r="J537" s="13">
        <v>0.43589743589743601</v>
      </c>
      <c r="K537" s="13">
        <v>0.33333333333333298</v>
      </c>
      <c r="L537" s="13">
        <v>0.43010752688171999</v>
      </c>
      <c r="M537" s="13"/>
      <c r="N537" s="13">
        <v>0.43925233644859801</v>
      </c>
      <c r="O537" s="13">
        <v>0.32786885245901598</v>
      </c>
      <c r="P537" s="13">
        <v>0.34615384615384598</v>
      </c>
      <c r="Q537" s="13">
        <v>0.305084745762712</v>
      </c>
      <c r="R537" s="13"/>
      <c r="S537" s="13">
        <v>0.37333333333333302</v>
      </c>
      <c r="T537" s="13">
        <v>0.39534883720930197</v>
      </c>
      <c r="U537" s="13">
        <v>0.33333333333333298</v>
      </c>
      <c r="V537" s="13">
        <v>0.26315789473684198</v>
      </c>
      <c r="W537" s="13">
        <v>0.45454545454545497</v>
      </c>
      <c r="X537" s="13">
        <v>0.5</v>
      </c>
      <c r="Y537" s="13"/>
      <c r="Z537" s="13">
        <v>0.34615384615384598</v>
      </c>
      <c r="AA537" s="13">
        <v>0.43661971830985902</v>
      </c>
      <c r="AB537" s="13"/>
      <c r="AC537" s="13">
        <v>0.33980582524271802</v>
      </c>
      <c r="AD537" s="13">
        <v>0.41353383458646598</v>
      </c>
    </row>
    <row r="538" spans="2:30" x14ac:dyDescent="0.3">
      <c r="B538" t="s">
        <v>214</v>
      </c>
      <c r="C538" s="13">
        <v>0.25296442687747001</v>
      </c>
      <c r="D538" s="13">
        <v>0.27200000000000002</v>
      </c>
      <c r="E538" s="13">
        <v>0.234375</v>
      </c>
      <c r="F538" s="13"/>
      <c r="G538" s="13">
        <v>0</v>
      </c>
      <c r="H538" s="13">
        <v>0.2</v>
      </c>
      <c r="I538" s="13">
        <v>0.17142857142857101</v>
      </c>
      <c r="J538" s="13">
        <v>0.20512820512820501</v>
      </c>
      <c r="K538" s="13">
        <v>0.42105263157894701</v>
      </c>
      <c r="L538" s="13">
        <v>0.225806451612903</v>
      </c>
      <c r="M538" s="13"/>
      <c r="N538" s="13">
        <v>0.233644859813084</v>
      </c>
      <c r="O538" s="13">
        <v>0.22950819672131101</v>
      </c>
      <c r="P538" s="13">
        <v>0.34615384615384598</v>
      </c>
      <c r="Q538" s="13">
        <v>0.27118644067796599</v>
      </c>
      <c r="R538" s="13"/>
      <c r="S538" s="13">
        <v>0.08</v>
      </c>
      <c r="T538" s="13">
        <v>0.232558139534884</v>
      </c>
      <c r="U538" s="13">
        <v>0.25</v>
      </c>
      <c r="V538" s="13">
        <v>0.49122807017543901</v>
      </c>
      <c r="W538" s="13">
        <v>0.31818181818181801</v>
      </c>
      <c r="X538" s="13">
        <v>0.125</v>
      </c>
      <c r="Y538" s="13"/>
      <c r="Z538" s="13">
        <v>0.23626373626373601</v>
      </c>
      <c r="AA538" s="13">
        <v>0.29577464788732399</v>
      </c>
      <c r="AB538" s="13"/>
      <c r="AC538" s="13">
        <v>0.28155339805825202</v>
      </c>
      <c r="AD538" s="13">
        <v>0.233082706766917</v>
      </c>
    </row>
    <row r="539" spans="2:30" x14ac:dyDescent="0.3">
      <c r="B539" t="s">
        <v>56</v>
      </c>
      <c r="C539" s="13">
        <v>0.122529644268775</v>
      </c>
      <c r="D539" s="13">
        <v>6.4000000000000001E-2</v>
      </c>
      <c r="E539" s="13">
        <v>0.1796875</v>
      </c>
      <c r="F539" s="13"/>
      <c r="G539" s="13">
        <v>0.25</v>
      </c>
      <c r="H539" s="13">
        <v>0.08</v>
      </c>
      <c r="I539" s="13">
        <v>0.114285714285714</v>
      </c>
      <c r="J539" s="13">
        <v>0.17948717948717899</v>
      </c>
      <c r="K539" s="13">
        <v>0.105263157894737</v>
      </c>
      <c r="L539" s="13">
        <v>0.118279569892473</v>
      </c>
      <c r="M539" s="13"/>
      <c r="N539" s="13">
        <v>7.4766355140186896E-2</v>
      </c>
      <c r="O539" s="13">
        <v>0.18032786885245899</v>
      </c>
      <c r="P539" s="13">
        <v>0.115384615384615</v>
      </c>
      <c r="Q539" s="13">
        <v>0.152542372881356</v>
      </c>
      <c r="R539" s="13"/>
      <c r="S539" s="13">
        <v>0.08</v>
      </c>
      <c r="T539" s="13">
        <v>0.116279069767442</v>
      </c>
      <c r="U539" s="13">
        <v>0.20833333333333301</v>
      </c>
      <c r="V539" s="13">
        <v>0.140350877192982</v>
      </c>
      <c r="W539" s="13">
        <v>9.0909090909090898E-2</v>
      </c>
      <c r="X539" s="13">
        <v>0.25</v>
      </c>
      <c r="Y539" s="13"/>
      <c r="Z539" s="13">
        <v>0.13186813186813201</v>
      </c>
      <c r="AA539" s="13">
        <v>9.85915492957746E-2</v>
      </c>
      <c r="AB539" s="13"/>
      <c r="AC539" s="13">
        <v>0.106796116504854</v>
      </c>
      <c r="AD539" s="13">
        <v>0.105263157894737</v>
      </c>
    </row>
    <row r="540" spans="2:30" x14ac:dyDescent="0.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row>
    <row r="541" spans="2:30" x14ac:dyDescent="0.3">
      <c r="B541" s="6" t="s">
        <v>229</v>
      </c>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row>
    <row r="542" spans="2:30" x14ac:dyDescent="0.3">
      <c r="B542" s="23" t="s">
        <v>52</v>
      </c>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row>
    <row r="543" spans="2:30" x14ac:dyDescent="0.3">
      <c r="B543" t="s">
        <v>226</v>
      </c>
      <c r="C543" s="13">
        <v>0.122529644268775</v>
      </c>
      <c r="D543" s="13">
        <v>7.1999999999999995E-2</v>
      </c>
      <c r="E543" s="13">
        <v>0.171875</v>
      </c>
      <c r="F543" s="13"/>
      <c r="G543" s="13">
        <v>0.25</v>
      </c>
      <c r="H543" s="13">
        <v>0.04</v>
      </c>
      <c r="I543" s="13">
        <v>0.14285714285714299</v>
      </c>
      <c r="J543" s="13">
        <v>0.128205128205128</v>
      </c>
      <c r="K543" s="13">
        <v>0.157894736842105</v>
      </c>
      <c r="L543" s="13">
        <v>0.10752688172043</v>
      </c>
      <c r="M543" s="13"/>
      <c r="N543" s="13">
        <v>0.177570093457944</v>
      </c>
      <c r="O543" s="13">
        <v>8.1967213114754106E-2</v>
      </c>
      <c r="P543" s="13">
        <v>0.15384615384615399</v>
      </c>
      <c r="Q543" s="13">
        <v>5.0847457627118599E-2</v>
      </c>
      <c r="R543" s="13"/>
      <c r="S543" s="13">
        <v>0.133333333333333</v>
      </c>
      <c r="T543" s="13">
        <v>0.116279069767442</v>
      </c>
      <c r="U543" s="13">
        <v>0.125</v>
      </c>
      <c r="V543" s="13">
        <v>0.140350877192982</v>
      </c>
      <c r="W543" s="13">
        <v>4.5454545454545497E-2</v>
      </c>
      <c r="X543" s="13">
        <v>0.25</v>
      </c>
      <c r="Y543" s="13"/>
      <c r="Z543" s="13">
        <v>0.13186813186813201</v>
      </c>
      <c r="AA543" s="13">
        <v>9.85915492957746E-2</v>
      </c>
      <c r="AB543" s="13"/>
      <c r="AC543" s="13">
        <v>0.30097087378640802</v>
      </c>
      <c r="AD543" s="13">
        <v>0</v>
      </c>
    </row>
    <row r="544" spans="2:30" x14ac:dyDescent="0.3">
      <c r="B544" t="s">
        <v>227</v>
      </c>
      <c r="C544" s="13">
        <v>0.28458498023715401</v>
      </c>
      <c r="D544" s="13">
        <v>0.25600000000000001</v>
      </c>
      <c r="E544" s="13">
        <v>0.3125</v>
      </c>
      <c r="F544" s="13"/>
      <c r="G544" s="13">
        <v>0.25</v>
      </c>
      <c r="H544" s="13">
        <v>0.28000000000000003</v>
      </c>
      <c r="I544" s="13">
        <v>0.28571428571428598</v>
      </c>
      <c r="J544" s="13">
        <v>0.38461538461538503</v>
      </c>
      <c r="K544" s="13">
        <v>0.28070175438596501</v>
      </c>
      <c r="L544" s="13">
        <v>0.247311827956989</v>
      </c>
      <c r="M544" s="13"/>
      <c r="N544" s="13">
        <v>0.22429906542056099</v>
      </c>
      <c r="O544" s="13">
        <v>0.29508196721311503</v>
      </c>
      <c r="P544" s="13">
        <v>0.53846153846153799</v>
      </c>
      <c r="Q544" s="13">
        <v>0.27118644067796599</v>
      </c>
      <c r="R544" s="13"/>
      <c r="S544" s="13">
        <v>0.25333333333333302</v>
      </c>
      <c r="T544" s="13">
        <v>0.232558139534884</v>
      </c>
      <c r="U544" s="13">
        <v>0.41666666666666702</v>
      </c>
      <c r="V544" s="13">
        <v>0.29824561403508798</v>
      </c>
      <c r="W544" s="13">
        <v>0.27272727272727298</v>
      </c>
      <c r="X544" s="13">
        <v>0.25</v>
      </c>
      <c r="Y544" s="13"/>
      <c r="Z544" s="13">
        <v>0.35164835164835201</v>
      </c>
      <c r="AA544" s="13">
        <v>0.11267605633802801</v>
      </c>
      <c r="AB544" s="13"/>
      <c r="AC544" s="13">
        <v>0.69902912621359203</v>
      </c>
      <c r="AD544" s="13">
        <v>0</v>
      </c>
    </row>
    <row r="545" spans="2:30" x14ac:dyDescent="0.3">
      <c r="B545" t="s">
        <v>228</v>
      </c>
      <c r="C545" s="13">
        <v>0.52569169960474305</v>
      </c>
      <c r="D545" s="13">
        <v>0.60799999999999998</v>
      </c>
      <c r="E545" s="13">
        <v>0.4453125</v>
      </c>
      <c r="F545" s="13"/>
      <c r="G545" s="13">
        <v>0.25</v>
      </c>
      <c r="H545" s="13">
        <v>0.52</v>
      </c>
      <c r="I545" s="13">
        <v>0.48571428571428599</v>
      </c>
      <c r="J545" s="13">
        <v>0.43589743589743601</v>
      </c>
      <c r="K545" s="13">
        <v>0.54385964912280704</v>
      </c>
      <c r="L545" s="13">
        <v>0.58064516129032295</v>
      </c>
      <c r="M545" s="13"/>
      <c r="N545" s="13">
        <v>0.57009345794392496</v>
      </c>
      <c r="O545" s="13">
        <v>0.55737704918032804</v>
      </c>
      <c r="P545" s="13">
        <v>0.269230769230769</v>
      </c>
      <c r="Q545" s="13">
        <v>0.52542372881355903</v>
      </c>
      <c r="R545" s="13"/>
      <c r="S545" s="13">
        <v>0.586666666666667</v>
      </c>
      <c r="T545" s="13">
        <v>0.62790697674418605</v>
      </c>
      <c r="U545" s="13">
        <v>0.41666666666666702</v>
      </c>
      <c r="V545" s="13">
        <v>0.49122807017543901</v>
      </c>
      <c r="W545" s="13">
        <v>0.5</v>
      </c>
      <c r="X545" s="13">
        <v>0.25</v>
      </c>
      <c r="Y545" s="13"/>
      <c r="Z545" s="13">
        <v>0.45604395604395598</v>
      </c>
      <c r="AA545" s="13">
        <v>0.70422535211267601</v>
      </c>
      <c r="AB545" s="13"/>
      <c r="AC545" s="13">
        <v>0</v>
      </c>
      <c r="AD545" s="13">
        <v>1</v>
      </c>
    </row>
    <row r="546" spans="2:30" x14ac:dyDescent="0.3">
      <c r="B546" t="s">
        <v>56</v>
      </c>
      <c r="C546" s="13">
        <v>6.7193675889328106E-2</v>
      </c>
      <c r="D546" s="13">
        <v>6.4000000000000001E-2</v>
      </c>
      <c r="E546" s="13">
        <v>7.03125E-2</v>
      </c>
      <c r="F546" s="13"/>
      <c r="G546" s="13">
        <v>0.25</v>
      </c>
      <c r="H546" s="13">
        <v>0.16</v>
      </c>
      <c r="I546" s="13">
        <v>8.5714285714285701E-2</v>
      </c>
      <c r="J546" s="13">
        <v>5.1282051282051301E-2</v>
      </c>
      <c r="K546" s="13">
        <v>1.7543859649122799E-2</v>
      </c>
      <c r="L546" s="13">
        <v>6.4516129032258104E-2</v>
      </c>
      <c r="M546" s="13"/>
      <c r="N546" s="13">
        <v>2.80373831775701E-2</v>
      </c>
      <c r="O546" s="13">
        <v>6.5573770491803296E-2</v>
      </c>
      <c r="P546" s="13">
        <v>3.8461538461538498E-2</v>
      </c>
      <c r="Q546" s="13">
        <v>0.152542372881356</v>
      </c>
      <c r="R546" s="13"/>
      <c r="S546" s="13">
        <v>2.66666666666667E-2</v>
      </c>
      <c r="T546" s="13">
        <v>2.32558139534884E-2</v>
      </c>
      <c r="U546" s="13">
        <v>4.1666666666666699E-2</v>
      </c>
      <c r="V546" s="13">
        <v>7.0175438596491196E-2</v>
      </c>
      <c r="W546" s="13">
        <v>0.18181818181818199</v>
      </c>
      <c r="X546" s="13">
        <v>0.25</v>
      </c>
      <c r="Y546" s="13"/>
      <c r="Z546" s="13">
        <v>6.0439560439560398E-2</v>
      </c>
      <c r="AA546" s="13">
        <v>8.4507042253521097E-2</v>
      </c>
      <c r="AB546" s="13"/>
      <c r="AC546" s="13">
        <v>0</v>
      </c>
      <c r="AD546" s="13">
        <v>0</v>
      </c>
    </row>
    <row r="547" spans="2:30" x14ac:dyDescent="0.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row>
    <row r="548" spans="2:30" x14ac:dyDescent="0.3">
      <c r="B548" s="6" t="s">
        <v>233</v>
      </c>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row>
    <row r="549" spans="2:30" x14ac:dyDescent="0.3">
      <c r="B549" s="23" t="s">
        <v>52</v>
      </c>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row>
    <row r="550" spans="2:30" x14ac:dyDescent="0.3">
      <c r="B550" t="s">
        <v>230</v>
      </c>
      <c r="C550" s="13">
        <v>4.7430830039525702E-2</v>
      </c>
      <c r="D550" s="13">
        <v>3.2000000000000001E-2</v>
      </c>
      <c r="E550" s="13">
        <v>6.25E-2</v>
      </c>
      <c r="F550" s="13"/>
      <c r="G550" s="13">
        <v>0</v>
      </c>
      <c r="H550" s="13">
        <v>0.04</v>
      </c>
      <c r="I550" s="13">
        <v>5.7142857142857099E-2</v>
      </c>
      <c r="J550" s="13">
        <v>2.5641025641025599E-2</v>
      </c>
      <c r="K550" s="13">
        <v>8.7719298245614002E-2</v>
      </c>
      <c r="L550" s="13">
        <v>3.2258064516128997E-2</v>
      </c>
      <c r="M550" s="13"/>
      <c r="N550" s="13">
        <v>3.7383177570093497E-2</v>
      </c>
      <c r="O550" s="13">
        <v>6.5573770491803296E-2</v>
      </c>
      <c r="P550" s="13">
        <v>0.115384615384615</v>
      </c>
      <c r="Q550" s="13">
        <v>1.6949152542372899E-2</v>
      </c>
      <c r="R550" s="13"/>
      <c r="S550" s="13">
        <v>2.66666666666667E-2</v>
      </c>
      <c r="T550" s="13">
        <v>4.6511627906976702E-2</v>
      </c>
      <c r="U550" s="13">
        <v>8.3333333333333301E-2</v>
      </c>
      <c r="V550" s="13">
        <v>5.2631578947368397E-2</v>
      </c>
      <c r="W550" s="13">
        <v>0</v>
      </c>
      <c r="X550" s="13">
        <v>6.25E-2</v>
      </c>
      <c r="Y550" s="13"/>
      <c r="Z550" s="13">
        <v>6.0439560439560398E-2</v>
      </c>
      <c r="AA550" s="13">
        <v>1.4084507042253501E-2</v>
      </c>
      <c r="AB550" s="13"/>
      <c r="AC550" s="13">
        <v>0.106796116504854</v>
      </c>
      <c r="AD550" s="13">
        <v>7.5187969924812E-3</v>
      </c>
    </row>
    <row r="551" spans="2:30" x14ac:dyDescent="0.3">
      <c r="B551" t="s">
        <v>231</v>
      </c>
      <c r="C551" s="13">
        <v>7.5098814229248995E-2</v>
      </c>
      <c r="D551" s="13">
        <v>4.8000000000000001E-2</v>
      </c>
      <c r="E551" s="13">
        <v>0.1015625</v>
      </c>
      <c r="F551" s="13"/>
      <c r="G551" s="13">
        <v>0</v>
      </c>
      <c r="H551" s="13">
        <v>0.08</v>
      </c>
      <c r="I551" s="13">
        <v>5.7142857142857099E-2</v>
      </c>
      <c r="J551" s="13">
        <v>0.128205128205128</v>
      </c>
      <c r="K551" s="13">
        <v>5.2631578947368397E-2</v>
      </c>
      <c r="L551" s="13">
        <v>7.5268817204301106E-2</v>
      </c>
      <c r="M551" s="13"/>
      <c r="N551" s="13">
        <v>6.5420560747663503E-2</v>
      </c>
      <c r="O551" s="13">
        <v>4.91803278688525E-2</v>
      </c>
      <c r="P551" s="13">
        <v>0.115384615384615</v>
      </c>
      <c r="Q551" s="13">
        <v>0.101694915254237</v>
      </c>
      <c r="R551" s="13"/>
      <c r="S551" s="13">
        <v>6.6666666666666693E-2</v>
      </c>
      <c r="T551" s="13">
        <v>9.3023255813953501E-2</v>
      </c>
      <c r="U551" s="13">
        <v>0.125</v>
      </c>
      <c r="V551" s="13">
        <v>7.0175438596491196E-2</v>
      </c>
      <c r="W551" s="13">
        <v>9.0909090909090898E-2</v>
      </c>
      <c r="X551" s="13">
        <v>6.25E-2</v>
      </c>
      <c r="Y551" s="13"/>
      <c r="Z551" s="13">
        <v>9.3406593406593394E-2</v>
      </c>
      <c r="AA551" s="13">
        <v>2.8169014084507001E-2</v>
      </c>
      <c r="AB551" s="13"/>
      <c r="AC551" s="13">
        <v>0.116504854368932</v>
      </c>
      <c r="AD551" s="13">
        <v>4.5112781954887202E-2</v>
      </c>
    </row>
    <row r="552" spans="2:30" x14ac:dyDescent="0.3">
      <c r="B552" t="s">
        <v>232</v>
      </c>
      <c r="C552" s="13">
        <v>0.86561264822134398</v>
      </c>
      <c r="D552" s="13">
        <v>0.90400000000000003</v>
      </c>
      <c r="E552" s="13">
        <v>0.828125</v>
      </c>
      <c r="F552" s="13"/>
      <c r="G552" s="13">
        <v>0.75</v>
      </c>
      <c r="H552" s="13">
        <v>0.84</v>
      </c>
      <c r="I552" s="13">
        <v>0.85714285714285698</v>
      </c>
      <c r="J552" s="13">
        <v>0.84615384615384603</v>
      </c>
      <c r="K552" s="13">
        <v>0.859649122807018</v>
      </c>
      <c r="L552" s="13">
        <v>0.89247311827956999</v>
      </c>
      <c r="M552" s="13"/>
      <c r="N552" s="13">
        <v>0.88785046728971995</v>
      </c>
      <c r="O552" s="13">
        <v>0.88524590163934402</v>
      </c>
      <c r="P552" s="13">
        <v>0.76923076923076905</v>
      </c>
      <c r="Q552" s="13">
        <v>0.84745762711864403</v>
      </c>
      <c r="R552" s="13"/>
      <c r="S552" s="13">
        <v>0.89333333333333298</v>
      </c>
      <c r="T552" s="13">
        <v>0.86046511627906996</v>
      </c>
      <c r="U552" s="13">
        <v>0.79166666666666696</v>
      </c>
      <c r="V552" s="13">
        <v>0.87719298245613997</v>
      </c>
      <c r="W552" s="13">
        <v>0.81818181818181801</v>
      </c>
      <c r="X552" s="13">
        <v>0.875</v>
      </c>
      <c r="Y552" s="13"/>
      <c r="Z552" s="13">
        <v>0.82967032967033005</v>
      </c>
      <c r="AA552" s="13">
        <v>0.95774647887323905</v>
      </c>
      <c r="AB552" s="13"/>
      <c r="AC552" s="13">
        <v>0.77669902912621402</v>
      </c>
      <c r="AD552" s="13">
        <v>0.93984962406015005</v>
      </c>
    </row>
    <row r="553" spans="2:30" x14ac:dyDescent="0.3">
      <c r="B553" t="s">
        <v>56</v>
      </c>
      <c r="C553" s="13">
        <v>1.18577075098814E-2</v>
      </c>
      <c r="D553" s="13">
        <v>1.6E-2</v>
      </c>
      <c r="E553" s="13">
        <v>7.8125E-3</v>
      </c>
      <c r="F553" s="13"/>
      <c r="G553" s="13">
        <v>0.25</v>
      </c>
      <c r="H553" s="13">
        <v>0.04</v>
      </c>
      <c r="I553" s="13">
        <v>2.8571428571428598E-2</v>
      </c>
      <c r="J553" s="13">
        <v>0</v>
      </c>
      <c r="K553" s="13">
        <v>0</v>
      </c>
      <c r="L553" s="13">
        <v>0</v>
      </c>
      <c r="M553" s="13"/>
      <c r="N553" s="13">
        <v>9.3457943925233603E-3</v>
      </c>
      <c r="O553" s="13">
        <v>0</v>
      </c>
      <c r="P553" s="13">
        <v>0</v>
      </c>
      <c r="Q553" s="13">
        <v>3.3898305084745797E-2</v>
      </c>
      <c r="R553" s="13"/>
      <c r="S553" s="13">
        <v>1.3333333333333299E-2</v>
      </c>
      <c r="T553" s="13">
        <v>0</v>
      </c>
      <c r="U553" s="13">
        <v>0</v>
      </c>
      <c r="V553" s="13">
        <v>0</v>
      </c>
      <c r="W553" s="13">
        <v>9.0909090909090898E-2</v>
      </c>
      <c r="X553" s="13">
        <v>0</v>
      </c>
      <c r="Y553" s="13"/>
      <c r="Z553" s="13">
        <v>1.6483516483516501E-2</v>
      </c>
      <c r="AA553" s="13">
        <v>0</v>
      </c>
      <c r="AB553" s="13"/>
      <c r="AC553" s="13">
        <v>0</v>
      </c>
      <c r="AD553" s="13">
        <v>7.5187969924812E-3</v>
      </c>
    </row>
    <row r="554" spans="2:30" x14ac:dyDescent="0.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row>
    <row r="555" spans="2:30" x14ac:dyDescent="0.3">
      <c r="B555" s="6" t="s">
        <v>239</v>
      </c>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row>
    <row r="556" spans="2:30" x14ac:dyDescent="0.3">
      <c r="B556" s="23" t="s">
        <v>240</v>
      </c>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row>
    <row r="557" spans="2:30" x14ac:dyDescent="0.3">
      <c r="B557" t="s">
        <v>234</v>
      </c>
      <c r="C557" s="13">
        <v>0.33333333333333298</v>
      </c>
      <c r="D557" s="13">
        <v>0.25</v>
      </c>
      <c r="E557" s="13">
        <v>0.375</v>
      </c>
      <c r="F557" s="13"/>
      <c r="G557" s="13" t="s">
        <v>238</v>
      </c>
      <c r="H557" s="13">
        <v>0</v>
      </c>
      <c r="I557" s="13">
        <v>0.5</v>
      </c>
      <c r="J557" s="13">
        <v>0</v>
      </c>
      <c r="K557" s="13">
        <v>0.6</v>
      </c>
      <c r="L557" s="13">
        <v>0</v>
      </c>
      <c r="M557" s="13"/>
      <c r="N557" s="13">
        <v>0.5</v>
      </c>
      <c r="O557" s="13">
        <v>0.5</v>
      </c>
      <c r="P557" s="13">
        <v>0</v>
      </c>
      <c r="Q557" s="13">
        <v>0</v>
      </c>
      <c r="R557" s="13"/>
      <c r="S557" s="13">
        <v>0.5</v>
      </c>
      <c r="T557" s="13">
        <v>0.5</v>
      </c>
      <c r="U557" s="13">
        <v>0</v>
      </c>
      <c r="V557" s="13">
        <v>0.33333333333333298</v>
      </c>
      <c r="W557" s="13" t="s">
        <v>238</v>
      </c>
      <c r="X557" s="13">
        <v>1</v>
      </c>
      <c r="Y557" s="13"/>
      <c r="Z557" s="13">
        <v>0.36363636363636398</v>
      </c>
      <c r="AA557" s="13">
        <v>0</v>
      </c>
      <c r="AB557" s="13"/>
      <c r="AC557" s="13">
        <v>0.36363636363636398</v>
      </c>
      <c r="AD557" s="13">
        <v>0</v>
      </c>
    </row>
    <row r="558" spans="2:30" x14ac:dyDescent="0.3">
      <c r="B558" t="s">
        <v>235</v>
      </c>
      <c r="C558" s="13">
        <v>8.3333333333333301E-2</v>
      </c>
      <c r="D558" s="13">
        <v>0</v>
      </c>
      <c r="E558" s="13">
        <v>0.125</v>
      </c>
      <c r="F558" s="13"/>
      <c r="G558" s="13" t="s">
        <v>238</v>
      </c>
      <c r="H558" s="13">
        <v>1</v>
      </c>
      <c r="I558" s="13">
        <v>0</v>
      </c>
      <c r="J558" s="13">
        <v>0</v>
      </c>
      <c r="K558" s="13">
        <v>0</v>
      </c>
      <c r="L558" s="13">
        <v>0</v>
      </c>
      <c r="M558" s="13"/>
      <c r="N558" s="13">
        <v>0.25</v>
      </c>
      <c r="O558" s="13">
        <v>0</v>
      </c>
      <c r="P558" s="13">
        <v>0</v>
      </c>
      <c r="Q558" s="13">
        <v>0</v>
      </c>
      <c r="R558" s="13"/>
      <c r="S558" s="13">
        <v>0</v>
      </c>
      <c r="T558" s="13">
        <v>0</v>
      </c>
      <c r="U558" s="13">
        <v>0</v>
      </c>
      <c r="V558" s="13">
        <v>0</v>
      </c>
      <c r="W558" s="13" t="s">
        <v>238</v>
      </c>
      <c r="X558" s="13">
        <v>0</v>
      </c>
      <c r="Y558" s="13"/>
      <c r="Z558" s="13">
        <v>0</v>
      </c>
      <c r="AA558" s="13">
        <v>1</v>
      </c>
      <c r="AB558" s="13"/>
      <c r="AC558" s="13">
        <v>9.0909090909090898E-2</v>
      </c>
      <c r="AD558" s="13">
        <v>0</v>
      </c>
    </row>
    <row r="559" spans="2:30" x14ac:dyDescent="0.3">
      <c r="B559" t="s">
        <v>236</v>
      </c>
      <c r="C559" s="13">
        <v>0.58333333333333304</v>
      </c>
      <c r="D559" s="13">
        <v>0.75</v>
      </c>
      <c r="E559" s="13">
        <v>0.5</v>
      </c>
      <c r="F559" s="13"/>
      <c r="G559" s="13" t="s">
        <v>238</v>
      </c>
      <c r="H559" s="13">
        <v>0</v>
      </c>
      <c r="I559" s="13">
        <v>0.5</v>
      </c>
      <c r="J559" s="13">
        <v>1</v>
      </c>
      <c r="K559" s="13">
        <v>0.4</v>
      </c>
      <c r="L559" s="13">
        <v>1</v>
      </c>
      <c r="M559" s="13"/>
      <c r="N559" s="13">
        <v>0.25</v>
      </c>
      <c r="O559" s="13">
        <v>0.5</v>
      </c>
      <c r="P559" s="13">
        <v>1</v>
      </c>
      <c r="Q559" s="13">
        <v>1</v>
      </c>
      <c r="R559" s="13"/>
      <c r="S559" s="13">
        <v>0.5</v>
      </c>
      <c r="T559" s="13">
        <v>0.5</v>
      </c>
      <c r="U559" s="13">
        <v>1</v>
      </c>
      <c r="V559" s="13">
        <v>0.66666666666666696</v>
      </c>
      <c r="W559" s="13" t="s">
        <v>238</v>
      </c>
      <c r="X559" s="13">
        <v>0</v>
      </c>
      <c r="Y559" s="13"/>
      <c r="Z559" s="13">
        <v>0.63636363636363602</v>
      </c>
      <c r="AA559" s="13">
        <v>0</v>
      </c>
      <c r="AB559" s="13"/>
      <c r="AC559" s="13">
        <v>0.54545454545454497</v>
      </c>
      <c r="AD559" s="13">
        <v>1</v>
      </c>
    </row>
    <row r="560" spans="2:30" x14ac:dyDescent="0.3">
      <c r="B560" t="s">
        <v>56</v>
      </c>
      <c r="C560" s="13">
        <v>0</v>
      </c>
      <c r="D560" s="13">
        <v>0</v>
      </c>
      <c r="E560" s="13">
        <v>0</v>
      </c>
      <c r="F560" s="13"/>
      <c r="G560" s="13" t="s">
        <v>238</v>
      </c>
      <c r="H560" s="13">
        <v>0</v>
      </c>
      <c r="I560" s="13">
        <v>0</v>
      </c>
      <c r="J560" s="13">
        <v>0</v>
      </c>
      <c r="K560" s="13">
        <v>0</v>
      </c>
      <c r="L560" s="13">
        <v>0</v>
      </c>
      <c r="M560" s="13"/>
      <c r="N560" s="13">
        <v>0</v>
      </c>
      <c r="O560" s="13">
        <v>0</v>
      </c>
      <c r="P560" s="13">
        <v>0</v>
      </c>
      <c r="Q560" s="13">
        <v>0</v>
      </c>
      <c r="R560" s="13"/>
      <c r="S560" s="13">
        <v>0</v>
      </c>
      <c r="T560" s="13">
        <v>0</v>
      </c>
      <c r="U560" s="13">
        <v>0</v>
      </c>
      <c r="V560" s="13">
        <v>0</v>
      </c>
      <c r="W560" s="13" t="s">
        <v>238</v>
      </c>
      <c r="X560" s="13">
        <v>0</v>
      </c>
      <c r="Y560" s="13"/>
      <c r="Z560" s="13">
        <v>0</v>
      </c>
      <c r="AA560" s="13">
        <v>0</v>
      </c>
      <c r="AB560" s="13"/>
      <c r="AC560" s="13">
        <v>0</v>
      </c>
      <c r="AD560" s="13">
        <v>0</v>
      </c>
    </row>
    <row r="561" spans="2:30" x14ac:dyDescent="0.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row>
    <row r="562" spans="2:30" x14ac:dyDescent="0.3">
      <c r="B562" s="6" t="s">
        <v>245</v>
      </c>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row>
    <row r="563" spans="2:30" x14ac:dyDescent="0.3">
      <c r="B563" s="23" t="s">
        <v>240</v>
      </c>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row>
    <row r="564" spans="2:30" x14ac:dyDescent="0.3">
      <c r="B564" t="s">
        <v>241</v>
      </c>
      <c r="C564" s="13">
        <v>0.66666666666666696</v>
      </c>
      <c r="D564" s="13">
        <v>1</v>
      </c>
      <c r="E564" s="13">
        <v>0.5</v>
      </c>
      <c r="F564" s="13"/>
      <c r="G564" s="13" t="s">
        <v>238</v>
      </c>
      <c r="H564" s="13">
        <v>0</v>
      </c>
      <c r="I564" s="13">
        <v>0.5</v>
      </c>
      <c r="J564" s="13">
        <v>1</v>
      </c>
      <c r="K564" s="13">
        <v>0.6</v>
      </c>
      <c r="L564" s="13">
        <v>1</v>
      </c>
      <c r="M564" s="13"/>
      <c r="N564" s="13">
        <v>0.25</v>
      </c>
      <c r="O564" s="13">
        <v>0.75</v>
      </c>
      <c r="P564" s="13">
        <v>1</v>
      </c>
      <c r="Q564" s="13">
        <v>1</v>
      </c>
      <c r="R564" s="13"/>
      <c r="S564" s="13">
        <v>1</v>
      </c>
      <c r="T564" s="13">
        <v>0.5</v>
      </c>
      <c r="U564" s="13">
        <v>1</v>
      </c>
      <c r="V564" s="13">
        <v>0.66666666666666696</v>
      </c>
      <c r="W564" s="13" t="s">
        <v>238</v>
      </c>
      <c r="X564" s="13">
        <v>0</v>
      </c>
      <c r="Y564" s="13"/>
      <c r="Z564" s="13">
        <v>0.72727272727272696</v>
      </c>
      <c r="AA564" s="13">
        <v>0</v>
      </c>
      <c r="AB564" s="13"/>
      <c r="AC564" s="13">
        <v>0.63636363636363602</v>
      </c>
      <c r="AD564" s="13">
        <v>1</v>
      </c>
    </row>
    <row r="565" spans="2:30" x14ac:dyDescent="0.3">
      <c r="B565" t="s">
        <v>242</v>
      </c>
      <c r="C565" s="13">
        <v>0.16666666666666699</v>
      </c>
      <c r="D565" s="13">
        <v>0</v>
      </c>
      <c r="E565" s="13">
        <v>0.25</v>
      </c>
      <c r="F565" s="13"/>
      <c r="G565" s="13" t="s">
        <v>238</v>
      </c>
      <c r="H565" s="13">
        <v>1</v>
      </c>
      <c r="I565" s="13">
        <v>0</v>
      </c>
      <c r="J565" s="13">
        <v>0</v>
      </c>
      <c r="K565" s="13">
        <v>0.2</v>
      </c>
      <c r="L565" s="13">
        <v>0</v>
      </c>
      <c r="M565" s="13"/>
      <c r="N565" s="13">
        <v>0.5</v>
      </c>
      <c r="O565" s="13">
        <v>0</v>
      </c>
      <c r="P565" s="13">
        <v>0</v>
      </c>
      <c r="Q565" s="13">
        <v>0</v>
      </c>
      <c r="R565" s="13"/>
      <c r="S565" s="13">
        <v>0</v>
      </c>
      <c r="T565" s="13">
        <v>0.5</v>
      </c>
      <c r="U565" s="13">
        <v>0</v>
      </c>
      <c r="V565" s="13">
        <v>0</v>
      </c>
      <c r="W565" s="13" t="s">
        <v>238</v>
      </c>
      <c r="X565" s="13">
        <v>0</v>
      </c>
      <c r="Y565" s="13"/>
      <c r="Z565" s="13">
        <v>9.0909090909090898E-2</v>
      </c>
      <c r="AA565" s="13">
        <v>1</v>
      </c>
      <c r="AB565" s="13"/>
      <c r="AC565" s="13">
        <v>0.18181818181818199</v>
      </c>
      <c r="AD565" s="13">
        <v>0</v>
      </c>
    </row>
    <row r="566" spans="2:30" x14ac:dyDescent="0.3">
      <c r="B566" t="s">
        <v>243</v>
      </c>
      <c r="C566" s="13">
        <v>8.3333333333333301E-2</v>
      </c>
      <c r="D566" s="13">
        <v>0</v>
      </c>
      <c r="E566" s="13">
        <v>0.125</v>
      </c>
      <c r="F566" s="13"/>
      <c r="G566" s="13" t="s">
        <v>238</v>
      </c>
      <c r="H566" s="13">
        <v>0</v>
      </c>
      <c r="I566" s="13">
        <v>0</v>
      </c>
      <c r="J566" s="13">
        <v>0</v>
      </c>
      <c r="K566" s="13">
        <v>0.2</v>
      </c>
      <c r="L566" s="13">
        <v>0</v>
      </c>
      <c r="M566" s="13"/>
      <c r="N566" s="13">
        <v>0.25</v>
      </c>
      <c r="O566" s="13">
        <v>0</v>
      </c>
      <c r="P566" s="13">
        <v>0</v>
      </c>
      <c r="Q566" s="13">
        <v>0</v>
      </c>
      <c r="R566" s="13"/>
      <c r="S566" s="13">
        <v>0</v>
      </c>
      <c r="T566" s="13">
        <v>0</v>
      </c>
      <c r="U566" s="13">
        <v>0</v>
      </c>
      <c r="V566" s="13">
        <v>0</v>
      </c>
      <c r="W566" s="13" t="s">
        <v>238</v>
      </c>
      <c r="X566" s="13">
        <v>1</v>
      </c>
      <c r="Y566" s="13"/>
      <c r="Z566" s="13">
        <v>9.0909090909090898E-2</v>
      </c>
      <c r="AA566" s="13">
        <v>0</v>
      </c>
      <c r="AB566" s="13"/>
      <c r="AC566" s="13">
        <v>9.0909090909090898E-2</v>
      </c>
      <c r="AD566" s="13">
        <v>0</v>
      </c>
    </row>
    <row r="567" spans="2:30" x14ac:dyDescent="0.3">
      <c r="B567" t="s">
        <v>244</v>
      </c>
      <c r="C567" s="13">
        <v>0</v>
      </c>
      <c r="D567" s="13">
        <v>0</v>
      </c>
      <c r="E567" s="13">
        <v>0</v>
      </c>
      <c r="F567" s="13"/>
      <c r="G567" s="13" t="s">
        <v>238</v>
      </c>
      <c r="H567" s="13">
        <v>0</v>
      </c>
      <c r="I567" s="13">
        <v>0</v>
      </c>
      <c r="J567" s="13">
        <v>0</v>
      </c>
      <c r="K567" s="13">
        <v>0</v>
      </c>
      <c r="L567" s="13">
        <v>0</v>
      </c>
      <c r="M567" s="13"/>
      <c r="N567" s="13">
        <v>0</v>
      </c>
      <c r="O567" s="13">
        <v>0</v>
      </c>
      <c r="P567" s="13">
        <v>0</v>
      </c>
      <c r="Q567" s="13">
        <v>0</v>
      </c>
      <c r="R567" s="13"/>
      <c r="S567" s="13">
        <v>0</v>
      </c>
      <c r="T567" s="13">
        <v>0</v>
      </c>
      <c r="U567" s="13">
        <v>0</v>
      </c>
      <c r="V567" s="13">
        <v>0</v>
      </c>
      <c r="W567" s="13" t="s">
        <v>238</v>
      </c>
      <c r="X567" s="13">
        <v>0</v>
      </c>
      <c r="Y567" s="13"/>
      <c r="Z567" s="13">
        <v>0</v>
      </c>
      <c r="AA567" s="13">
        <v>0</v>
      </c>
      <c r="AB567" s="13"/>
      <c r="AC567" s="13">
        <v>0</v>
      </c>
      <c r="AD567" s="13">
        <v>0</v>
      </c>
    </row>
    <row r="568" spans="2:30" x14ac:dyDescent="0.3">
      <c r="B568" t="s">
        <v>56</v>
      </c>
      <c r="C568" s="13">
        <v>8.3333333333333301E-2</v>
      </c>
      <c r="D568" s="13">
        <v>0</v>
      </c>
      <c r="E568" s="13">
        <v>0.125</v>
      </c>
      <c r="F568" s="13"/>
      <c r="G568" s="13" t="s">
        <v>238</v>
      </c>
      <c r="H568" s="13">
        <v>0</v>
      </c>
      <c r="I568" s="13">
        <v>0.5</v>
      </c>
      <c r="J568" s="13">
        <v>0</v>
      </c>
      <c r="K568" s="13">
        <v>0</v>
      </c>
      <c r="L568" s="13">
        <v>0</v>
      </c>
      <c r="M568" s="13"/>
      <c r="N568" s="13">
        <v>0</v>
      </c>
      <c r="O568" s="13">
        <v>0.25</v>
      </c>
      <c r="P568" s="13">
        <v>0</v>
      </c>
      <c r="Q568" s="13">
        <v>0</v>
      </c>
      <c r="R568" s="13"/>
      <c r="S568" s="13">
        <v>0</v>
      </c>
      <c r="T568" s="13">
        <v>0</v>
      </c>
      <c r="U568" s="13">
        <v>0</v>
      </c>
      <c r="V568" s="13">
        <v>0.33333333333333298</v>
      </c>
      <c r="W568" s="13" t="s">
        <v>238</v>
      </c>
      <c r="X568" s="13">
        <v>0</v>
      </c>
      <c r="Y568" s="13"/>
      <c r="Z568" s="13">
        <v>9.0909090909090898E-2</v>
      </c>
      <c r="AA568" s="13">
        <v>0</v>
      </c>
      <c r="AB568" s="13"/>
      <c r="AC568" s="13">
        <v>9.0909090909090898E-2</v>
      </c>
      <c r="AD568" s="13">
        <v>0</v>
      </c>
    </row>
    <row r="569" spans="2:30" x14ac:dyDescent="0.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row>
    <row r="570" spans="2:30" x14ac:dyDescent="0.3">
      <c r="B570" s="6" t="s">
        <v>247</v>
      </c>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row>
    <row r="571" spans="2:30" x14ac:dyDescent="0.3">
      <c r="B571" s="23" t="s">
        <v>52</v>
      </c>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row>
    <row r="572" spans="2:30" x14ac:dyDescent="0.3">
      <c r="B572" t="s">
        <v>35</v>
      </c>
      <c r="C572" s="13">
        <v>0.110671936758893</v>
      </c>
      <c r="D572" s="13">
        <v>0.104</v>
      </c>
      <c r="E572" s="13">
        <v>0.1171875</v>
      </c>
      <c r="F572" s="13"/>
      <c r="G572" s="13">
        <v>0.5</v>
      </c>
      <c r="H572" s="13">
        <v>0.12</v>
      </c>
      <c r="I572" s="13">
        <v>2.8571428571428598E-2</v>
      </c>
      <c r="J572" s="13">
        <v>0.15384615384615399</v>
      </c>
      <c r="K572" s="13">
        <v>0.12280701754386</v>
      </c>
      <c r="L572" s="13">
        <v>9.6774193548387094E-2</v>
      </c>
      <c r="M572" s="13"/>
      <c r="N572" s="13">
        <v>0.10280373831775701</v>
      </c>
      <c r="O572" s="13">
        <v>9.8360655737704902E-2</v>
      </c>
      <c r="P572" s="13">
        <v>0.15384615384615399</v>
      </c>
      <c r="Q572" s="13">
        <v>0.11864406779661001</v>
      </c>
      <c r="R572" s="13"/>
      <c r="S572" s="13">
        <v>0.10666666666666701</v>
      </c>
      <c r="T572" s="13">
        <v>9.3023255813953501E-2</v>
      </c>
      <c r="U572" s="13">
        <v>0.125</v>
      </c>
      <c r="V572" s="13">
        <v>0.105263157894737</v>
      </c>
      <c r="W572" s="13">
        <v>9.0909090909090898E-2</v>
      </c>
      <c r="X572" s="13">
        <v>0.1875</v>
      </c>
      <c r="Y572" s="13"/>
      <c r="Z572" s="13">
        <v>0.115384615384615</v>
      </c>
      <c r="AA572" s="13">
        <v>9.85915492957746E-2</v>
      </c>
      <c r="AB572" s="13"/>
      <c r="AC572" s="13">
        <v>0.18446601941747601</v>
      </c>
      <c r="AD572" s="13">
        <v>5.2631578947368397E-2</v>
      </c>
    </row>
    <row r="573" spans="2:30" x14ac:dyDescent="0.3">
      <c r="B573" t="s">
        <v>36</v>
      </c>
      <c r="C573" s="13">
        <v>0.81818181818181801</v>
      </c>
      <c r="D573" s="13">
        <v>0.84799999999999998</v>
      </c>
      <c r="E573" s="13">
        <v>0.7890625</v>
      </c>
      <c r="F573" s="13"/>
      <c r="G573" s="13">
        <v>0.5</v>
      </c>
      <c r="H573" s="13">
        <v>0.68</v>
      </c>
      <c r="I573" s="13">
        <v>0.88571428571428601</v>
      </c>
      <c r="J573" s="13">
        <v>0.76923076923076905</v>
      </c>
      <c r="K573" s="13">
        <v>0.82456140350877205</v>
      </c>
      <c r="L573" s="13">
        <v>0.86021505376344098</v>
      </c>
      <c r="M573" s="13"/>
      <c r="N573" s="13">
        <v>0.85046728971962604</v>
      </c>
      <c r="O573" s="13">
        <v>0.80327868852458995</v>
      </c>
      <c r="P573" s="13">
        <v>0.80769230769230804</v>
      </c>
      <c r="Q573" s="13">
        <v>0.77966101694915302</v>
      </c>
      <c r="R573" s="13"/>
      <c r="S573" s="13">
        <v>0.88</v>
      </c>
      <c r="T573" s="13">
        <v>0.79069767441860495</v>
      </c>
      <c r="U573" s="13">
        <v>0.70833333333333304</v>
      </c>
      <c r="V573" s="13">
        <v>0.859649122807018</v>
      </c>
      <c r="W573" s="13">
        <v>0.77272727272727304</v>
      </c>
      <c r="X573" s="13">
        <v>0.75</v>
      </c>
      <c r="Y573" s="13"/>
      <c r="Z573" s="13">
        <v>0.80769230769230804</v>
      </c>
      <c r="AA573" s="13">
        <v>0.84507042253521103</v>
      </c>
      <c r="AB573" s="13"/>
      <c r="AC573" s="13">
        <v>0.74757281553398103</v>
      </c>
      <c r="AD573" s="13">
        <v>0.89473684210526305</v>
      </c>
    </row>
    <row r="574" spans="2:30" x14ac:dyDescent="0.3">
      <c r="B574" t="s">
        <v>56</v>
      </c>
      <c r="C574" s="13">
        <v>5.1383399209486202E-2</v>
      </c>
      <c r="D574" s="13">
        <v>0.04</v>
      </c>
      <c r="E574" s="13">
        <v>6.25E-2</v>
      </c>
      <c r="F574" s="13"/>
      <c r="G574" s="13">
        <v>0</v>
      </c>
      <c r="H574" s="13">
        <v>0.12</v>
      </c>
      <c r="I574" s="13">
        <v>5.7142857142857099E-2</v>
      </c>
      <c r="J574" s="13">
        <v>7.69230769230769E-2</v>
      </c>
      <c r="K574" s="13">
        <v>3.5087719298245598E-2</v>
      </c>
      <c r="L574" s="13">
        <v>3.2258064516128997E-2</v>
      </c>
      <c r="M574" s="13"/>
      <c r="N574" s="13">
        <v>2.80373831775701E-2</v>
      </c>
      <c r="O574" s="13">
        <v>8.1967213114754106E-2</v>
      </c>
      <c r="P574" s="13">
        <v>3.8461538461538498E-2</v>
      </c>
      <c r="Q574" s="13">
        <v>6.7796610169491497E-2</v>
      </c>
      <c r="R574" s="13"/>
      <c r="S574" s="13">
        <v>1.3333333333333299E-2</v>
      </c>
      <c r="T574" s="13">
        <v>4.6511627906976702E-2</v>
      </c>
      <c r="U574" s="13">
        <v>0.125</v>
      </c>
      <c r="V574" s="13">
        <v>3.5087719298245598E-2</v>
      </c>
      <c r="W574" s="13">
        <v>0.13636363636363599</v>
      </c>
      <c r="X574" s="13">
        <v>6.25E-2</v>
      </c>
      <c r="Y574" s="13"/>
      <c r="Z574" s="13">
        <v>5.4945054945054903E-2</v>
      </c>
      <c r="AA574" s="13">
        <v>4.2253521126760597E-2</v>
      </c>
      <c r="AB574" s="13"/>
      <c r="AC574" s="13">
        <v>6.7961165048543701E-2</v>
      </c>
      <c r="AD574" s="13">
        <v>3.00751879699248E-2</v>
      </c>
    </row>
    <row r="575" spans="2:30" x14ac:dyDescent="0.3">
      <c r="B575" t="s">
        <v>246</v>
      </c>
      <c r="C575" s="13">
        <v>1.97628458498024E-2</v>
      </c>
      <c r="D575" s="13">
        <v>8.0000000000000002E-3</v>
      </c>
      <c r="E575" s="13">
        <v>3.125E-2</v>
      </c>
      <c r="F575" s="13"/>
      <c r="G575" s="13">
        <v>0</v>
      </c>
      <c r="H575" s="13">
        <v>0.08</v>
      </c>
      <c r="I575" s="13">
        <v>2.8571428571428598E-2</v>
      </c>
      <c r="J575" s="13">
        <v>0</v>
      </c>
      <c r="K575" s="13">
        <v>1.7543859649122799E-2</v>
      </c>
      <c r="L575" s="13">
        <v>1.0752688172042999E-2</v>
      </c>
      <c r="M575" s="13"/>
      <c r="N575" s="13">
        <v>1.86915887850467E-2</v>
      </c>
      <c r="O575" s="13">
        <v>1.63934426229508E-2</v>
      </c>
      <c r="P575" s="13">
        <v>0</v>
      </c>
      <c r="Q575" s="13">
        <v>3.3898305084745797E-2</v>
      </c>
      <c r="R575" s="13"/>
      <c r="S575" s="13">
        <v>0</v>
      </c>
      <c r="T575" s="13">
        <v>6.9767441860465101E-2</v>
      </c>
      <c r="U575" s="13">
        <v>4.1666666666666699E-2</v>
      </c>
      <c r="V575" s="13">
        <v>0</v>
      </c>
      <c r="W575" s="13">
        <v>0</v>
      </c>
      <c r="X575" s="13">
        <v>0</v>
      </c>
      <c r="Y575" s="13"/>
      <c r="Z575" s="13">
        <v>2.1978021978022001E-2</v>
      </c>
      <c r="AA575" s="13">
        <v>1.4084507042253501E-2</v>
      </c>
      <c r="AB575" s="13"/>
      <c r="AC575" s="13">
        <v>0</v>
      </c>
      <c r="AD575" s="13">
        <v>2.2556390977443601E-2</v>
      </c>
    </row>
    <row r="576" spans="2:30" x14ac:dyDescent="0.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row>
    <row r="577" spans="2:30" x14ac:dyDescent="0.3">
      <c r="B577" s="6" t="s">
        <v>257</v>
      </c>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row>
    <row r="578" spans="2:30" x14ac:dyDescent="0.3">
      <c r="B578" s="23" t="s">
        <v>52</v>
      </c>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row>
    <row r="579" spans="2:30" x14ac:dyDescent="0.3">
      <c r="B579" t="s">
        <v>248</v>
      </c>
      <c r="C579" s="13">
        <v>0.375494071146245</v>
      </c>
      <c r="D579" s="13">
        <v>0.34399999999999997</v>
      </c>
      <c r="E579" s="13">
        <v>0.40625</v>
      </c>
      <c r="F579" s="13"/>
      <c r="G579" s="13">
        <v>0</v>
      </c>
      <c r="H579" s="13">
        <v>0.36</v>
      </c>
      <c r="I579" s="13">
        <v>0.22857142857142901</v>
      </c>
      <c r="J579" s="13">
        <v>0.41025641025641002</v>
      </c>
      <c r="K579" s="13">
        <v>0.26315789473684198</v>
      </c>
      <c r="L579" s="13">
        <v>0.50537634408602194</v>
      </c>
      <c r="M579" s="13"/>
      <c r="N579" s="13">
        <v>0.31775700934579398</v>
      </c>
      <c r="O579" s="13">
        <v>0.47540983606557402</v>
      </c>
      <c r="P579" s="13">
        <v>7.69230769230769E-2</v>
      </c>
      <c r="Q579" s="13">
        <v>0.50847457627118597</v>
      </c>
      <c r="R579" s="13"/>
      <c r="S579" s="13">
        <v>0.34666666666666701</v>
      </c>
      <c r="T579" s="13">
        <v>0.372093023255814</v>
      </c>
      <c r="U579" s="13">
        <v>0.29166666666666702</v>
      </c>
      <c r="V579" s="13">
        <v>0.49122807017543901</v>
      </c>
      <c r="W579" s="13">
        <v>0.22727272727272699</v>
      </c>
      <c r="X579" s="13">
        <v>0.3125</v>
      </c>
      <c r="Y579" s="13"/>
      <c r="Z579" s="13">
        <v>0.31868131868131899</v>
      </c>
      <c r="AA579" s="13">
        <v>0.52112676056338003</v>
      </c>
      <c r="AB579" s="13"/>
      <c r="AC579" s="13">
        <v>0.223300970873786</v>
      </c>
      <c r="AD579" s="13">
        <v>0.49624060150375898</v>
      </c>
    </row>
    <row r="580" spans="2:30" x14ac:dyDescent="0.3">
      <c r="B580" t="s">
        <v>249</v>
      </c>
      <c r="C580" s="13">
        <v>0.32806324110671897</v>
      </c>
      <c r="D580" s="13">
        <v>0.38400000000000001</v>
      </c>
      <c r="E580" s="13">
        <v>0.2734375</v>
      </c>
      <c r="F580" s="13"/>
      <c r="G580" s="13">
        <v>0.5</v>
      </c>
      <c r="H580" s="13">
        <v>0.2</v>
      </c>
      <c r="I580" s="13">
        <v>0.45714285714285702</v>
      </c>
      <c r="J580" s="13">
        <v>0.256410256410256</v>
      </c>
      <c r="K580" s="13">
        <v>0.38596491228070201</v>
      </c>
      <c r="L580" s="13">
        <v>0.30107526881720398</v>
      </c>
      <c r="M580" s="13"/>
      <c r="N580" s="13">
        <v>0.37383177570093501</v>
      </c>
      <c r="O580" s="13">
        <v>0.19672131147541</v>
      </c>
      <c r="P580" s="13">
        <v>0.46153846153846201</v>
      </c>
      <c r="Q580" s="13">
        <v>0.322033898305085</v>
      </c>
      <c r="R580" s="13"/>
      <c r="S580" s="13">
        <v>0.32</v>
      </c>
      <c r="T580" s="13">
        <v>0.27906976744186002</v>
      </c>
      <c r="U580" s="13">
        <v>0.45833333333333298</v>
      </c>
      <c r="V580" s="13">
        <v>0.24561403508771901</v>
      </c>
      <c r="W580" s="13">
        <v>0.40909090909090901</v>
      </c>
      <c r="X580" s="13">
        <v>0.5</v>
      </c>
      <c r="Y580" s="13"/>
      <c r="Z580" s="13">
        <v>0.340659340659341</v>
      </c>
      <c r="AA580" s="13">
        <v>0.29577464788732399</v>
      </c>
      <c r="AB580" s="13"/>
      <c r="AC580" s="13">
        <v>0.37864077669902901</v>
      </c>
      <c r="AD580" s="13">
        <v>0.278195488721804</v>
      </c>
    </row>
    <row r="581" spans="2:30" x14ac:dyDescent="0.3">
      <c r="B581" t="s">
        <v>250</v>
      </c>
      <c r="C581" s="13">
        <v>0.26482213438735203</v>
      </c>
      <c r="D581" s="13">
        <v>0.30399999999999999</v>
      </c>
      <c r="E581" s="13">
        <v>0.2265625</v>
      </c>
      <c r="F581" s="13"/>
      <c r="G581" s="13">
        <v>0.75</v>
      </c>
      <c r="H581" s="13">
        <v>0.28000000000000003</v>
      </c>
      <c r="I581" s="13">
        <v>0.25714285714285701</v>
      </c>
      <c r="J581" s="13">
        <v>0.230769230769231</v>
      </c>
      <c r="K581" s="13">
        <v>0.29824561403508798</v>
      </c>
      <c r="L581" s="13">
        <v>0.236559139784946</v>
      </c>
      <c r="M581" s="13"/>
      <c r="N581" s="13">
        <v>0.30841121495327101</v>
      </c>
      <c r="O581" s="13">
        <v>0.213114754098361</v>
      </c>
      <c r="P581" s="13">
        <v>0.38461538461538503</v>
      </c>
      <c r="Q581" s="13">
        <v>0.186440677966102</v>
      </c>
      <c r="R581" s="13"/>
      <c r="S581" s="13">
        <v>0.25333333333333302</v>
      </c>
      <c r="T581" s="13">
        <v>0.39534883720930197</v>
      </c>
      <c r="U581" s="13">
        <v>0.29166666666666702</v>
      </c>
      <c r="V581" s="13">
        <v>0.157894736842105</v>
      </c>
      <c r="W581" s="13">
        <v>0.31818181818181801</v>
      </c>
      <c r="X581" s="13">
        <v>0.4375</v>
      </c>
      <c r="Y581" s="13"/>
      <c r="Z581" s="13">
        <v>0.27472527472527503</v>
      </c>
      <c r="AA581" s="13">
        <v>0.23943661971831001</v>
      </c>
      <c r="AB581" s="13"/>
      <c r="AC581" s="13">
        <v>0.33980582524271802</v>
      </c>
      <c r="AD581" s="13">
        <v>0.21052631578947401</v>
      </c>
    </row>
    <row r="582" spans="2:30" x14ac:dyDescent="0.3">
      <c r="B582" t="s">
        <v>251</v>
      </c>
      <c r="C582" s="13">
        <v>0.26086956521739102</v>
      </c>
      <c r="D582" s="13">
        <v>0.248</v>
      </c>
      <c r="E582" s="13">
        <v>0.2734375</v>
      </c>
      <c r="F582" s="13"/>
      <c r="G582" s="13">
        <v>0.25</v>
      </c>
      <c r="H582" s="13">
        <v>0.4</v>
      </c>
      <c r="I582" s="13">
        <v>0.22857142857142901</v>
      </c>
      <c r="J582" s="13">
        <v>0.30769230769230799</v>
      </c>
      <c r="K582" s="13">
        <v>0.36842105263157898</v>
      </c>
      <c r="L582" s="13">
        <v>0.15053763440860199</v>
      </c>
      <c r="M582" s="13"/>
      <c r="N582" s="13">
        <v>0.32710280373831802</v>
      </c>
      <c r="O582" s="13">
        <v>0.13114754098360701</v>
      </c>
      <c r="P582" s="13">
        <v>0.42307692307692302</v>
      </c>
      <c r="Q582" s="13">
        <v>0.20338983050847501</v>
      </c>
      <c r="R582" s="13"/>
      <c r="S582" s="13">
        <v>0.25333333333333302</v>
      </c>
      <c r="T582" s="13">
        <v>0.25581395348837199</v>
      </c>
      <c r="U582" s="13">
        <v>0.5</v>
      </c>
      <c r="V582" s="13">
        <v>0.175438596491228</v>
      </c>
      <c r="W582" s="13">
        <v>0.27272727272727298</v>
      </c>
      <c r="X582" s="13">
        <v>0.5</v>
      </c>
      <c r="Y582" s="13"/>
      <c r="Z582" s="13">
        <v>0.28571428571428598</v>
      </c>
      <c r="AA582" s="13">
        <v>0.19718309859154901</v>
      </c>
      <c r="AB582" s="13"/>
      <c r="AC582" s="13">
        <v>0.36893203883495101</v>
      </c>
      <c r="AD582" s="13">
        <v>0.180451127819549</v>
      </c>
    </row>
    <row r="583" spans="2:30" x14ac:dyDescent="0.3">
      <c r="B583" t="s">
        <v>252</v>
      </c>
      <c r="C583" s="13">
        <v>0.21343873517786599</v>
      </c>
      <c r="D583" s="13">
        <v>0.17599999999999999</v>
      </c>
      <c r="E583" s="13">
        <v>0.25</v>
      </c>
      <c r="F583" s="13"/>
      <c r="G583" s="13">
        <v>0.75</v>
      </c>
      <c r="H583" s="13">
        <v>0.16</v>
      </c>
      <c r="I583" s="13">
        <v>0.34285714285714303</v>
      </c>
      <c r="J583" s="13">
        <v>0.33333333333333298</v>
      </c>
      <c r="K583" s="13">
        <v>0.175438596491228</v>
      </c>
      <c r="L583" s="13">
        <v>0.12903225806451599</v>
      </c>
      <c r="M583" s="13"/>
      <c r="N583" s="13">
        <v>0.22429906542056099</v>
      </c>
      <c r="O583" s="13">
        <v>0.14754098360655701</v>
      </c>
      <c r="P583" s="13">
        <v>0.269230769230769</v>
      </c>
      <c r="Q583" s="13">
        <v>0.23728813559322001</v>
      </c>
      <c r="R583" s="13"/>
      <c r="S583" s="13">
        <v>0.17333333333333301</v>
      </c>
      <c r="T583" s="13">
        <v>0.162790697674419</v>
      </c>
      <c r="U583" s="13">
        <v>0.20833333333333301</v>
      </c>
      <c r="V583" s="13">
        <v>0.157894736842105</v>
      </c>
      <c r="W583" s="13">
        <v>0.5</v>
      </c>
      <c r="X583" s="13">
        <v>0.375</v>
      </c>
      <c r="Y583" s="13"/>
      <c r="Z583" s="13">
        <v>0.27472527472527503</v>
      </c>
      <c r="AA583" s="13">
        <v>5.63380281690141E-2</v>
      </c>
      <c r="AB583" s="13"/>
      <c r="AC583" s="13">
        <v>0.38834951456310701</v>
      </c>
      <c r="AD583" s="13">
        <v>7.5187969924811998E-2</v>
      </c>
    </row>
    <row r="584" spans="2:30" x14ac:dyDescent="0.3">
      <c r="B584" t="s">
        <v>253</v>
      </c>
      <c r="C584" s="13">
        <v>0.201581027667984</v>
      </c>
      <c r="D584" s="13">
        <v>0.192</v>
      </c>
      <c r="E584" s="13">
        <v>0.2109375</v>
      </c>
      <c r="F584" s="13"/>
      <c r="G584" s="13">
        <v>0.25</v>
      </c>
      <c r="H584" s="13">
        <v>0.2</v>
      </c>
      <c r="I584" s="13">
        <v>0.314285714285714</v>
      </c>
      <c r="J584" s="13">
        <v>0.28205128205128199</v>
      </c>
      <c r="K584" s="13">
        <v>0.22807017543859601</v>
      </c>
      <c r="L584" s="13">
        <v>0.10752688172043</v>
      </c>
      <c r="M584" s="13"/>
      <c r="N584" s="13">
        <v>0.22429906542056099</v>
      </c>
      <c r="O584" s="13">
        <v>0.16393442622950799</v>
      </c>
      <c r="P584" s="13">
        <v>0.42307692307692302</v>
      </c>
      <c r="Q584" s="13">
        <v>0.101694915254237</v>
      </c>
      <c r="R584" s="13"/>
      <c r="S584" s="13">
        <v>0.21333333333333299</v>
      </c>
      <c r="T584" s="13">
        <v>0.209302325581395</v>
      </c>
      <c r="U584" s="13">
        <v>0.16666666666666699</v>
      </c>
      <c r="V584" s="13">
        <v>0.21052631578947401</v>
      </c>
      <c r="W584" s="13">
        <v>0.22727272727272699</v>
      </c>
      <c r="X584" s="13">
        <v>0.25</v>
      </c>
      <c r="Y584" s="13"/>
      <c r="Z584" s="13">
        <v>0.230769230769231</v>
      </c>
      <c r="AA584" s="13">
        <v>0.12676056338028199</v>
      </c>
      <c r="AB584" s="13"/>
      <c r="AC584" s="13">
        <v>0.32038834951456302</v>
      </c>
      <c r="AD584" s="13">
        <v>0.12781954887218</v>
      </c>
    </row>
    <row r="585" spans="2:30" x14ac:dyDescent="0.3">
      <c r="B585" t="s">
        <v>254</v>
      </c>
      <c r="C585" s="13">
        <v>8.6956521739130405E-2</v>
      </c>
      <c r="D585" s="13">
        <v>0.128</v>
      </c>
      <c r="E585" s="13">
        <v>4.6875E-2</v>
      </c>
      <c r="F585" s="13"/>
      <c r="G585" s="13">
        <v>0.25</v>
      </c>
      <c r="H585" s="13">
        <v>0.12</v>
      </c>
      <c r="I585" s="13">
        <v>5.7142857142857099E-2</v>
      </c>
      <c r="J585" s="13">
        <v>0.102564102564103</v>
      </c>
      <c r="K585" s="13">
        <v>0.157894736842105</v>
      </c>
      <c r="L585" s="13">
        <v>3.2258064516128997E-2</v>
      </c>
      <c r="M585" s="13"/>
      <c r="N585" s="13">
        <v>0.121495327102804</v>
      </c>
      <c r="O585" s="13">
        <v>3.2786885245901599E-2</v>
      </c>
      <c r="P585" s="13">
        <v>0.19230769230769201</v>
      </c>
      <c r="Q585" s="13">
        <v>3.3898305084745797E-2</v>
      </c>
      <c r="R585" s="13"/>
      <c r="S585" s="13">
        <v>9.3333333333333296E-2</v>
      </c>
      <c r="T585" s="13">
        <v>9.3023255813953501E-2</v>
      </c>
      <c r="U585" s="13">
        <v>4.1666666666666699E-2</v>
      </c>
      <c r="V585" s="13">
        <v>8.7719298245614002E-2</v>
      </c>
      <c r="W585" s="13">
        <v>4.5454545454545497E-2</v>
      </c>
      <c r="X585" s="13">
        <v>0.125</v>
      </c>
      <c r="Y585" s="13"/>
      <c r="Z585" s="13">
        <v>9.8901098901098897E-2</v>
      </c>
      <c r="AA585" s="13">
        <v>5.63380281690141E-2</v>
      </c>
      <c r="AB585" s="13"/>
      <c r="AC585" s="13">
        <v>0.106796116504854</v>
      </c>
      <c r="AD585" s="13">
        <v>7.5187969924811998E-2</v>
      </c>
    </row>
    <row r="586" spans="2:30" x14ac:dyDescent="0.3">
      <c r="B586" t="s">
        <v>255</v>
      </c>
      <c r="C586" s="13">
        <v>5.5335968379446598E-2</v>
      </c>
      <c r="D586" s="13">
        <v>0.04</v>
      </c>
      <c r="E586" s="13">
        <v>7.03125E-2</v>
      </c>
      <c r="F586" s="13"/>
      <c r="G586" s="13">
        <v>0.25</v>
      </c>
      <c r="H586" s="13">
        <v>0.12</v>
      </c>
      <c r="I586" s="13">
        <v>0</v>
      </c>
      <c r="J586" s="13">
        <v>5.1282051282051301E-2</v>
      </c>
      <c r="K586" s="13">
        <v>5.2631578947368397E-2</v>
      </c>
      <c r="L586" s="13">
        <v>5.3763440860215103E-2</v>
      </c>
      <c r="M586" s="13"/>
      <c r="N586" s="13">
        <v>5.60747663551402E-2</v>
      </c>
      <c r="O586" s="13">
        <v>4.91803278688525E-2</v>
      </c>
      <c r="P586" s="13">
        <v>3.8461538461538498E-2</v>
      </c>
      <c r="Q586" s="13">
        <v>6.7796610169491497E-2</v>
      </c>
      <c r="R586" s="13"/>
      <c r="S586" s="13">
        <v>0.04</v>
      </c>
      <c r="T586" s="13">
        <v>0.116279069767442</v>
      </c>
      <c r="U586" s="13">
        <v>8.3333333333333301E-2</v>
      </c>
      <c r="V586" s="13">
        <v>3.5087719298245598E-2</v>
      </c>
      <c r="W586" s="13">
        <v>4.5454545454545497E-2</v>
      </c>
      <c r="X586" s="13">
        <v>0</v>
      </c>
      <c r="Y586" s="13"/>
      <c r="Z586" s="13">
        <v>7.69230769230769E-2</v>
      </c>
      <c r="AA586" s="13">
        <v>0</v>
      </c>
      <c r="AB586" s="13"/>
      <c r="AC586" s="13">
        <v>9.7087378640776698E-2</v>
      </c>
      <c r="AD586" s="13">
        <v>3.00751879699248E-2</v>
      </c>
    </row>
    <row r="587" spans="2:30" x14ac:dyDescent="0.3">
      <c r="B587" t="s">
        <v>256</v>
      </c>
      <c r="C587" s="13">
        <v>4.3478260869565202E-2</v>
      </c>
      <c r="D587" s="13">
        <v>3.2000000000000001E-2</v>
      </c>
      <c r="E587" s="13">
        <v>5.46875E-2</v>
      </c>
      <c r="F587" s="13"/>
      <c r="G587" s="13">
        <v>0.25</v>
      </c>
      <c r="H587" s="13">
        <v>0.24</v>
      </c>
      <c r="I587" s="13">
        <v>0</v>
      </c>
      <c r="J587" s="13">
        <v>2.5641025641025599E-2</v>
      </c>
      <c r="K587" s="13">
        <v>3.5087719298245598E-2</v>
      </c>
      <c r="L587" s="13">
        <v>1.0752688172042999E-2</v>
      </c>
      <c r="M587" s="13"/>
      <c r="N587" s="13">
        <v>6.5420560747663503E-2</v>
      </c>
      <c r="O587" s="13">
        <v>3.2786885245901599E-2</v>
      </c>
      <c r="P587" s="13">
        <v>0</v>
      </c>
      <c r="Q587" s="13">
        <v>3.3898305084745797E-2</v>
      </c>
      <c r="R587" s="13"/>
      <c r="S587" s="13">
        <v>2.66666666666667E-2</v>
      </c>
      <c r="T587" s="13">
        <v>2.32558139534884E-2</v>
      </c>
      <c r="U587" s="13">
        <v>8.3333333333333301E-2</v>
      </c>
      <c r="V587" s="13">
        <v>3.5087719298245598E-2</v>
      </c>
      <c r="W587" s="13">
        <v>0</v>
      </c>
      <c r="X587" s="13">
        <v>0.1875</v>
      </c>
      <c r="Y587" s="13"/>
      <c r="Z587" s="13">
        <v>4.3956043956044001E-2</v>
      </c>
      <c r="AA587" s="13">
        <v>4.2253521126760597E-2</v>
      </c>
      <c r="AB587" s="13"/>
      <c r="AC587" s="13">
        <v>8.7378640776699004E-2</v>
      </c>
      <c r="AD587" s="13">
        <v>7.5187969924812E-3</v>
      </c>
    </row>
    <row r="588" spans="2:30" x14ac:dyDescent="0.3">
      <c r="B588" t="s">
        <v>103</v>
      </c>
      <c r="C588" s="13">
        <v>1.97628458498024E-2</v>
      </c>
      <c r="D588" s="13">
        <v>1.6E-2</v>
      </c>
      <c r="E588" s="13">
        <v>2.34375E-2</v>
      </c>
      <c r="F588" s="13"/>
      <c r="G588" s="13">
        <v>0</v>
      </c>
      <c r="H588" s="13">
        <v>0.04</v>
      </c>
      <c r="I588" s="13">
        <v>0</v>
      </c>
      <c r="J588" s="13">
        <v>2.5641025641025599E-2</v>
      </c>
      <c r="K588" s="13">
        <v>1.7543859649122799E-2</v>
      </c>
      <c r="L588" s="13">
        <v>2.1505376344085999E-2</v>
      </c>
      <c r="M588" s="13"/>
      <c r="N588" s="13">
        <v>9.3457943925233603E-3</v>
      </c>
      <c r="O588" s="13">
        <v>3.2786885245901599E-2</v>
      </c>
      <c r="P588" s="13">
        <v>0</v>
      </c>
      <c r="Q588" s="13">
        <v>3.3898305084745797E-2</v>
      </c>
      <c r="R588" s="13"/>
      <c r="S588" s="13">
        <v>1.3333333333333299E-2</v>
      </c>
      <c r="T588" s="13">
        <v>0</v>
      </c>
      <c r="U588" s="13">
        <v>0</v>
      </c>
      <c r="V588" s="13">
        <v>1.7543859649122799E-2</v>
      </c>
      <c r="W588" s="13">
        <v>9.0909090909090898E-2</v>
      </c>
      <c r="X588" s="13">
        <v>6.25E-2</v>
      </c>
      <c r="Y588" s="13"/>
      <c r="Z588" s="13">
        <v>1.0989010989011E-2</v>
      </c>
      <c r="AA588" s="13">
        <v>4.2253521126760597E-2</v>
      </c>
      <c r="AB588" s="13"/>
      <c r="AC588" s="13">
        <v>9.7087378640776708E-3</v>
      </c>
      <c r="AD588" s="13">
        <v>7.5187969924812E-3</v>
      </c>
    </row>
    <row r="589" spans="2:30" x14ac:dyDescent="0.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row>
    <row r="590" spans="2:30" x14ac:dyDescent="0.3">
      <c r="B590" s="6" t="s">
        <v>287</v>
      </c>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row>
    <row r="591" spans="2:30" x14ac:dyDescent="0.3">
      <c r="B591" s="23" t="s">
        <v>286</v>
      </c>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row>
    <row r="592" spans="2:30" x14ac:dyDescent="0.3">
      <c r="B592" t="s">
        <v>266</v>
      </c>
      <c r="C592" s="13">
        <v>0.21212121212121199</v>
      </c>
      <c r="D592" s="13">
        <v>0.25806451612903197</v>
      </c>
      <c r="E592" s="13">
        <v>0.17142857142857101</v>
      </c>
      <c r="F592" s="13"/>
      <c r="G592" s="13">
        <v>0</v>
      </c>
      <c r="H592" s="13">
        <v>0.5</v>
      </c>
      <c r="I592" s="13">
        <v>0</v>
      </c>
      <c r="J592" s="13">
        <v>0.16666666666666699</v>
      </c>
      <c r="K592" s="13">
        <v>0.19047619047618999</v>
      </c>
      <c r="L592" s="13">
        <v>0.214285714285714</v>
      </c>
      <c r="M592" s="13"/>
      <c r="N592" s="13">
        <v>0.2</v>
      </c>
      <c r="O592" s="13">
        <v>0.25</v>
      </c>
      <c r="P592" s="13">
        <v>0.18181818181818199</v>
      </c>
      <c r="Q592" s="13">
        <v>0.25</v>
      </c>
      <c r="R592" s="13"/>
      <c r="S592" s="13">
        <v>0.21052631578947401</v>
      </c>
      <c r="T592" s="13">
        <v>0.27272727272727298</v>
      </c>
      <c r="U592" s="13">
        <v>0.16666666666666699</v>
      </c>
      <c r="V592" s="13">
        <v>0.2</v>
      </c>
      <c r="W592" s="13">
        <v>0</v>
      </c>
      <c r="X592" s="13">
        <v>0.375</v>
      </c>
      <c r="Y592" s="13"/>
      <c r="Z592" s="13">
        <v>0.17307692307692299</v>
      </c>
      <c r="AA592" s="13">
        <v>0.35714285714285698</v>
      </c>
      <c r="AB592" s="13"/>
      <c r="AC592" s="13">
        <v>0.157894736842105</v>
      </c>
      <c r="AD592" s="13">
        <v>0.25</v>
      </c>
    </row>
    <row r="593" spans="2:30" x14ac:dyDescent="0.3">
      <c r="B593" t="s">
        <v>267</v>
      </c>
      <c r="C593" s="13">
        <v>0.37878787878787901</v>
      </c>
      <c r="D593" s="13">
        <v>0.38709677419354799</v>
      </c>
      <c r="E593" s="13">
        <v>0.371428571428571</v>
      </c>
      <c r="F593" s="13"/>
      <c r="G593" s="13">
        <v>1</v>
      </c>
      <c r="H593" s="13">
        <v>0.4</v>
      </c>
      <c r="I593" s="13">
        <v>0.375</v>
      </c>
      <c r="J593" s="13">
        <v>0.33333333333333298</v>
      </c>
      <c r="K593" s="13">
        <v>0.33333333333333298</v>
      </c>
      <c r="L593" s="13">
        <v>0.42857142857142899</v>
      </c>
      <c r="M593" s="13"/>
      <c r="N593" s="13">
        <v>0.25714285714285701</v>
      </c>
      <c r="O593" s="13">
        <v>0.5</v>
      </c>
      <c r="P593" s="13">
        <v>0.45454545454545497</v>
      </c>
      <c r="Q593" s="13">
        <v>0.58333333333333304</v>
      </c>
      <c r="R593" s="13"/>
      <c r="S593" s="13">
        <v>0.52631578947368396</v>
      </c>
      <c r="T593" s="13">
        <v>0.45454545454545497</v>
      </c>
      <c r="U593" s="13">
        <v>0.16666666666666699</v>
      </c>
      <c r="V593" s="13">
        <v>0.4</v>
      </c>
      <c r="W593" s="13">
        <v>0.5</v>
      </c>
      <c r="X593" s="13">
        <v>0.125</v>
      </c>
      <c r="Y593" s="13"/>
      <c r="Z593" s="13">
        <v>0.42307692307692302</v>
      </c>
      <c r="AA593" s="13">
        <v>0.214285714285714</v>
      </c>
      <c r="AB593" s="13"/>
      <c r="AC593" s="13">
        <v>0.34210526315789502</v>
      </c>
      <c r="AD593" s="13">
        <v>0.41666666666666702</v>
      </c>
    </row>
    <row r="594" spans="2:30" x14ac:dyDescent="0.3">
      <c r="B594" t="s">
        <v>268</v>
      </c>
      <c r="C594" s="13">
        <v>0.40909090909090901</v>
      </c>
      <c r="D594" s="13">
        <v>0.35483870967741898</v>
      </c>
      <c r="E594" s="13">
        <v>0.45714285714285702</v>
      </c>
      <c r="F594" s="13"/>
      <c r="G594" s="13">
        <v>0</v>
      </c>
      <c r="H594" s="13">
        <v>0.1</v>
      </c>
      <c r="I594" s="13">
        <v>0.625</v>
      </c>
      <c r="J594" s="13">
        <v>0.5</v>
      </c>
      <c r="K594" s="13">
        <v>0.476190476190476</v>
      </c>
      <c r="L594" s="13">
        <v>0.35714285714285698</v>
      </c>
      <c r="M594" s="13"/>
      <c r="N594" s="13">
        <v>0.54285714285714304</v>
      </c>
      <c r="O594" s="13">
        <v>0.25</v>
      </c>
      <c r="P594" s="13">
        <v>0.36363636363636398</v>
      </c>
      <c r="Q594" s="13">
        <v>0.16666666666666699</v>
      </c>
      <c r="R594" s="13"/>
      <c r="S594" s="13">
        <v>0.26315789473684198</v>
      </c>
      <c r="T594" s="13">
        <v>0.27272727272727298</v>
      </c>
      <c r="U594" s="13">
        <v>0.66666666666666696</v>
      </c>
      <c r="V594" s="13">
        <v>0.4</v>
      </c>
      <c r="W594" s="13">
        <v>0.5</v>
      </c>
      <c r="X594" s="13">
        <v>0.5</v>
      </c>
      <c r="Y594" s="13"/>
      <c r="Z594" s="13">
        <v>0.40384615384615402</v>
      </c>
      <c r="AA594" s="13">
        <v>0.42857142857142899</v>
      </c>
      <c r="AB594" s="13"/>
      <c r="AC594" s="13">
        <v>0.5</v>
      </c>
      <c r="AD594" s="13">
        <v>0.33333333333333298</v>
      </c>
    </row>
    <row r="595" spans="2:30" x14ac:dyDescent="0.3">
      <c r="B595" t="s">
        <v>269</v>
      </c>
      <c r="C595" s="13">
        <v>0</v>
      </c>
      <c r="D595" s="13">
        <v>0</v>
      </c>
      <c r="E595" s="13">
        <v>0</v>
      </c>
      <c r="F595" s="13"/>
      <c r="G595" s="13">
        <v>0</v>
      </c>
      <c r="H595" s="13">
        <v>0</v>
      </c>
      <c r="I595" s="13">
        <v>0</v>
      </c>
      <c r="J595" s="13">
        <v>0</v>
      </c>
      <c r="K595" s="13">
        <v>0</v>
      </c>
      <c r="L595" s="13">
        <v>0</v>
      </c>
      <c r="M595" s="13"/>
      <c r="N595" s="13">
        <v>0</v>
      </c>
      <c r="O595" s="13">
        <v>0</v>
      </c>
      <c r="P595" s="13">
        <v>0</v>
      </c>
      <c r="Q595" s="13">
        <v>0</v>
      </c>
      <c r="R595" s="13"/>
      <c r="S595" s="13">
        <v>0</v>
      </c>
      <c r="T595" s="13">
        <v>0</v>
      </c>
      <c r="U595" s="13">
        <v>0</v>
      </c>
      <c r="V595" s="13">
        <v>0</v>
      </c>
      <c r="W595" s="13">
        <v>0</v>
      </c>
      <c r="X595" s="13">
        <v>0</v>
      </c>
      <c r="Y595" s="13"/>
      <c r="Z595" s="13">
        <v>0</v>
      </c>
      <c r="AA595" s="13">
        <v>0</v>
      </c>
      <c r="AB595" s="13"/>
      <c r="AC595" s="13">
        <v>0</v>
      </c>
      <c r="AD595" s="13">
        <v>0</v>
      </c>
    </row>
    <row r="596" spans="2:30" x14ac:dyDescent="0.3">
      <c r="B596" t="s">
        <v>56</v>
      </c>
      <c r="C596" s="13">
        <v>0</v>
      </c>
      <c r="D596" s="13">
        <v>0</v>
      </c>
      <c r="E596" s="13">
        <v>0</v>
      </c>
      <c r="F596" s="13"/>
      <c r="G596" s="13">
        <v>0</v>
      </c>
      <c r="H596" s="13">
        <v>0</v>
      </c>
      <c r="I596" s="13">
        <v>0</v>
      </c>
      <c r="J596" s="13">
        <v>0</v>
      </c>
      <c r="K596" s="13">
        <v>0</v>
      </c>
      <c r="L596" s="13">
        <v>0</v>
      </c>
      <c r="M596" s="13"/>
      <c r="N596" s="13">
        <v>0</v>
      </c>
      <c r="O596" s="13">
        <v>0</v>
      </c>
      <c r="P596" s="13">
        <v>0</v>
      </c>
      <c r="Q596" s="13">
        <v>0</v>
      </c>
      <c r="R596" s="13"/>
      <c r="S596" s="13">
        <v>0</v>
      </c>
      <c r="T596" s="13">
        <v>0</v>
      </c>
      <c r="U596" s="13">
        <v>0</v>
      </c>
      <c r="V596" s="13">
        <v>0</v>
      </c>
      <c r="W596" s="13">
        <v>0</v>
      </c>
      <c r="X596" s="13">
        <v>0</v>
      </c>
      <c r="Y596" s="13"/>
      <c r="Z596" s="13">
        <v>0</v>
      </c>
      <c r="AA596" s="13">
        <v>0</v>
      </c>
      <c r="AB596" s="13"/>
      <c r="AC596" s="13">
        <v>0</v>
      </c>
      <c r="AD596" s="13">
        <v>0</v>
      </c>
    </row>
    <row r="597" spans="2:30" x14ac:dyDescent="0.3">
      <c r="B597" t="s">
        <v>270</v>
      </c>
      <c r="C597" s="13">
        <v>0</v>
      </c>
      <c r="D597" s="13">
        <v>0</v>
      </c>
      <c r="E597" s="13">
        <v>0</v>
      </c>
      <c r="F597" s="13"/>
      <c r="G597" s="13">
        <v>0</v>
      </c>
      <c r="H597" s="13">
        <v>0</v>
      </c>
      <c r="I597" s="13">
        <v>0</v>
      </c>
      <c r="J597" s="13">
        <v>0</v>
      </c>
      <c r="K597" s="13">
        <v>0</v>
      </c>
      <c r="L597" s="13">
        <v>0</v>
      </c>
      <c r="M597" s="13"/>
      <c r="N597" s="13">
        <v>0</v>
      </c>
      <c r="O597" s="13">
        <v>0</v>
      </c>
      <c r="P597" s="13">
        <v>0</v>
      </c>
      <c r="Q597" s="13">
        <v>0</v>
      </c>
      <c r="R597" s="13"/>
      <c r="S597" s="13">
        <v>0</v>
      </c>
      <c r="T597" s="13">
        <v>0</v>
      </c>
      <c r="U597" s="13">
        <v>0</v>
      </c>
      <c r="V597" s="13">
        <v>0</v>
      </c>
      <c r="W597" s="13">
        <v>0</v>
      </c>
      <c r="X597" s="13">
        <v>0</v>
      </c>
      <c r="Y597" s="13"/>
      <c r="Z597" s="13">
        <v>0</v>
      </c>
      <c r="AA597" s="13">
        <v>0</v>
      </c>
      <c r="AB597" s="13"/>
      <c r="AC597" s="13">
        <v>0</v>
      </c>
      <c r="AD597" s="13">
        <v>0</v>
      </c>
    </row>
    <row r="598" spans="2:30" x14ac:dyDescent="0.3">
      <c r="B598" t="s">
        <v>271</v>
      </c>
      <c r="C598" s="13">
        <v>0</v>
      </c>
      <c r="D598" s="13">
        <v>0</v>
      </c>
      <c r="E598" s="13">
        <v>0</v>
      </c>
      <c r="F598" s="13"/>
      <c r="G598" s="13">
        <v>0</v>
      </c>
      <c r="H598" s="13">
        <v>0</v>
      </c>
      <c r="I598" s="13">
        <v>0</v>
      </c>
      <c r="J598" s="13">
        <v>0</v>
      </c>
      <c r="K598" s="13">
        <v>0</v>
      </c>
      <c r="L598" s="13">
        <v>0</v>
      </c>
      <c r="M598" s="13"/>
      <c r="N598" s="13">
        <v>0</v>
      </c>
      <c r="O598" s="13">
        <v>0</v>
      </c>
      <c r="P598" s="13">
        <v>0</v>
      </c>
      <c r="Q598" s="13">
        <v>0</v>
      </c>
      <c r="R598" s="13"/>
      <c r="S598" s="13">
        <v>0</v>
      </c>
      <c r="T598" s="13">
        <v>0</v>
      </c>
      <c r="U598" s="13">
        <v>0</v>
      </c>
      <c r="V598" s="13">
        <v>0</v>
      </c>
      <c r="W598" s="13">
        <v>0</v>
      </c>
      <c r="X598" s="13">
        <v>0</v>
      </c>
      <c r="Y598" s="13"/>
      <c r="Z598" s="13">
        <v>0</v>
      </c>
      <c r="AA598" s="13">
        <v>0</v>
      </c>
      <c r="AB598" s="13"/>
      <c r="AC598" s="13">
        <v>0</v>
      </c>
      <c r="AD598" s="13">
        <v>0</v>
      </c>
    </row>
    <row r="599" spans="2:30" x14ac:dyDescent="0.3">
      <c r="B599" t="s">
        <v>272</v>
      </c>
      <c r="C599" s="13">
        <v>0</v>
      </c>
      <c r="D599" s="13">
        <v>0</v>
      </c>
      <c r="E599" s="13">
        <v>0</v>
      </c>
      <c r="F599" s="13"/>
      <c r="G599" s="13">
        <v>0</v>
      </c>
      <c r="H599" s="13">
        <v>0</v>
      </c>
      <c r="I599" s="13">
        <v>0</v>
      </c>
      <c r="J599" s="13">
        <v>0</v>
      </c>
      <c r="K599" s="13">
        <v>0</v>
      </c>
      <c r="L599" s="13">
        <v>0</v>
      </c>
      <c r="M599" s="13"/>
      <c r="N599" s="13">
        <v>0</v>
      </c>
      <c r="O599" s="13">
        <v>0</v>
      </c>
      <c r="P599" s="13">
        <v>0</v>
      </c>
      <c r="Q599" s="13">
        <v>0</v>
      </c>
      <c r="R599" s="13"/>
      <c r="S599" s="13">
        <v>0</v>
      </c>
      <c r="T599" s="13">
        <v>0</v>
      </c>
      <c r="U599" s="13">
        <v>0</v>
      </c>
      <c r="V599" s="13">
        <v>0</v>
      </c>
      <c r="W599" s="13">
        <v>0</v>
      </c>
      <c r="X599" s="13">
        <v>0</v>
      </c>
      <c r="Y599" s="13"/>
      <c r="Z599" s="13">
        <v>0</v>
      </c>
      <c r="AA599" s="13">
        <v>0</v>
      </c>
      <c r="AB599" s="13"/>
      <c r="AC599" s="13">
        <v>0</v>
      </c>
      <c r="AD599" s="13">
        <v>0</v>
      </c>
    </row>
    <row r="600" spans="2:30" x14ac:dyDescent="0.3">
      <c r="B600" t="s">
        <v>273</v>
      </c>
      <c r="C600" s="13">
        <v>0</v>
      </c>
      <c r="D600" s="13">
        <v>0</v>
      </c>
      <c r="E600" s="13">
        <v>0</v>
      </c>
      <c r="F600" s="13"/>
      <c r="G600" s="13">
        <v>0</v>
      </c>
      <c r="H600" s="13">
        <v>0</v>
      </c>
      <c r="I600" s="13">
        <v>0</v>
      </c>
      <c r="J600" s="13">
        <v>0</v>
      </c>
      <c r="K600" s="13">
        <v>0</v>
      </c>
      <c r="L600" s="13">
        <v>0</v>
      </c>
      <c r="M600" s="13"/>
      <c r="N600" s="13">
        <v>0</v>
      </c>
      <c r="O600" s="13">
        <v>0</v>
      </c>
      <c r="P600" s="13">
        <v>0</v>
      </c>
      <c r="Q600" s="13">
        <v>0</v>
      </c>
      <c r="R600" s="13"/>
      <c r="S600" s="13">
        <v>0</v>
      </c>
      <c r="T600" s="13">
        <v>0</v>
      </c>
      <c r="U600" s="13">
        <v>0</v>
      </c>
      <c r="V600" s="13">
        <v>0</v>
      </c>
      <c r="W600" s="13">
        <v>0</v>
      </c>
      <c r="X600" s="13">
        <v>0</v>
      </c>
      <c r="Y600" s="13"/>
      <c r="Z600" s="13">
        <v>0</v>
      </c>
      <c r="AA600" s="13">
        <v>0</v>
      </c>
      <c r="AB600" s="13"/>
      <c r="AC600" s="13">
        <v>0</v>
      </c>
      <c r="AD600" s="13">
        <v>0</v>
      </c>
    </row>
    <row r="601" spans="2:30" x14ac:dyDescent="0.3">
      <c r="B601" t="s">
        <v>274</v>
      </c>
      <c r="C601" s="13">
        <v>0</v>
      </c>
      <c r="D601" s="13">
        <v>0</v>
      </c>
      <c r="E601" s="13">
        <v>0</v>
      </c>
      <c r="F601" s="13"/>
      <c r="G601" s="13">
        <v>0</v>
      </c>
      <c r="H601" s="13">
        <v>0</v>
      </c>
      <c r="I601" s="13">
        <v>0</v>
      </c>
      <c r="J601" s="13">
        <v>0</v>
      </c>
      <c r="K601" s="13">
        <v>0</v>
      </c>
      <c r="L601" s="13">
        <v>0</v>
      </c>
      <c r="M601" s="13"/>
      <c r="N601" s="13">
        <v>0</v>
      </c>
      <c r="O601" s="13">
        <v>0</v>
      </c>
      <c r="P601" s="13">
        <v>0</v>
      </c>
      <c r="Q601" s="13">
        <v>0</v>
      </c>
      <c r="R601" s="13"/>
      <c r="S601" s="13">
        <v>0</v>
      </c>
      <c r="T601" s="13">
        <v>0</v>
      </c>
      <c r="U601" s="13">
        <v>0</v>
      </c>
      <c r="V601" s="13">
        <v>0</v>
      </c>
      <c r="W601" s="13">
        <v>0</v>
      </c>
      <c r="X601" s="13">
        <v>0</v>
      </c>
      <c r="Y601" s="13"/>
      <c r="Z601" s="13">
        <v>0</v>
      </c>
      <c r="AA601" s="13">
        <v>0</v>
      </c>
      <c r="AB601" s="13"/>
      <c r="AC601" s="13">
        <v>0</v>
      </c>
      <c r="AD601" s="13">
        <v>0</v>
      </c>
    </row>
    <row r="602" spans="2:30" x14ac:dyDescent="0.3">
      <c r="B602" t="s">
        <v>275</v>
      </c>
      <c r="C602" s="13">
        <v>0</v>
      </c>
      <c r="D602" s="13">
        <v>0</v>
      </c>
      <c r="E602" s="13">
        <v>0</v>
      </c>
      <c r="F602" s="13"/>
      <c r="G602" s="13">
        <v>0</v>
      </c>
      <c r="H602" s="13">
        <v>0</v>
      </c>
      <c r="I602" s="13">
        <v>0</v>
      </c>
      <c r="J602" s="13">
        <v>0</v>
      </c>
      <c r="K602" s="13">
        <v>0</v>
      </c>
      <c r="L602" s="13">
        <v>0</v>
      </c>
      <c r="M602" s="13"/>
      <c r="N602" s="13">
        <v>0</v>
      </c>
      <c r="O602" s="13">
        <v>0</v>
      </c>
      <c r="P602" s="13">
        <v>0</v>
      </c>
      <c r="Q602" s="13">
        <v>0</v>
      </c>
      <c r="R602" s="13"/>
      <c r="S602" s="13">
        <v>0</v>
      </c>
      <c r="T602" s="13">
        <v>0</v>
      </c>
      <c r="U602" s="13">
        <v>0</v>
      </c>
      <c r="V602" s="13">
        <v>0</v>
      </c>
      <c r="W602" s="13">
        <v>0</v>
      </c>
      <c r="X602" s="13">
        <v>0</v>
      </c>
      <c r="Y602" s="13"/>
      <c r="Z602" s="13">
        <v>0</v>
      </c>
      <c r="AA602" s="13">
        <v>0</v>
      </c>
      <c r="AB602" s="13"/>
      <c r="AC602" s="13">
        <v>0</v>
      </c>
      <c r="AD602" s="13">
        <v>0</v>
      </c>
    </row>
    <row r="603" spans="2:30" x14ac:dyDescent="0.3">
      <c r="B603" t="s">
        <v>276</v>
      </c>
      <c r="C603" s="13">
        <v>0</v>
      </c>
      <c r="D603" s="13">
        <v>0</v>
      </c>
      <c r="E603" s="13">
        <v>0</v>
      </c>
      <c r="F603" s="13"/>
      <c r="G603" s="13">
        <v>0</v>
      </c>
      <c r="H603" s="13">
        <v>0</v>
      </c>
      <c r="I603" s="13">
        <v>0</v>
      </c>
      <c r="J603" s="13">
        <v>0</v>
      </c>
      <c r="K603" s="13">
        <v>0</v>
      </c>
      <c r="L603" s="13">
        <v>0</v>
      </c>
      <c r="M603" s="13"/>
      <c r="N603" s="13">
        <v>0</v>
      </c>
      <c r="O603" s="13">
        <v>0</v>
      </c>
      <c r="P603" s="13">
        <v>0</v>
      </c>
      <c r="Q603" s="13">
        <v>0</v>
      </c>
      <c r="R603" s="13"/>
      <c r="S603" s="13">
        <v>0</v>
      </c>
      <c r="T603" s="13">
        <v>0</v>
      </c>
      <c r="U603" s="13">
        <v>0</v>
      </c>
      <c r="V603" s="13">
        <v>0</v>
      </c>
      <c r="W603" s="13">
        <v>0</v>
      </c>
      <c r="X603" s="13">
        <v>0</v>
      </c>
      <c r="Y603" s="13"/>
      <c r="Z603" s="13">
        <v>0</v>
      </c>
      <c r="AA603" s="13">
        <v>0</v>
      </c>
      <c r="AB603" s="13"/>
      <c r="AC603" s="13">
        <v>0</v>
      </c>
      <c r="AD603" s="13">
        <v>0</v>
      </c>
    </row>
    <row r="604" spans="2:30" x14ac:dyDescent="0.3">
      <c r="B604" t="s">
        <v>277</v>
      </c>
      <c r="C604" s="13">
        <v>0</v>
      </c>
      <c r="D604" s="13">
        <v>0</v>
      </c>
      <c r="E604" s="13">
        <v>0</v>
      </c>
      <c r="F604" s="13"/>
      <c r="G604" s="13">
        <v>0</v>
      </c>
      <c r="H604" s="13">
        <v>0</v>
      </c>
      <c r="I604" s="13">
        <v>0</v>
      </c>
      <c r="J604" s="13">
        <v>0</v>
      </c>
      <c r="K604" s="13">
        <v>0</v>
      </c>
      <c r="L604" s="13">
        <v>0</v>
      </c>
      <c r="M604" s="13"/>
      <c r="N604" s="13">
        <v>0</v>
      </c>
      <c r="O604" s="13">
        <v>0</v>
      </c>
      <c r="P604" s="13">
        <v>0</v>
      </c>
      <c r="Q604" s="13">
        <v>0</v>
      </c>
      <c r="R604" s="13"/>
      <c r="S604" s="13">
        <v>0</v>
      </c>
      <c r="T604" s="13">
        <v>0</v>
      </c>
      <c r="U604" s="13">
        <v>0</v>
      </c>
      <c r="V604" s="13">
        <v>0</v>
      </c>
      <c r="W604" s="13">
        <v>0</v>
      </c>
      <c r="X604" s="13">
        <v>0</v>
      </c>
      <c r="Y604" s="13"/>
      <c r="Z604" s="13">
        <v>0</v>
      </c>
      <c r="AA604" s="13">
        <v>0</v>
      </c>
      <c r="AB604" s="13"/>
      <c r="AC604" s="13">
        <v>0</v>
      </c>
      <c r="AD604" s="13">
        <v>0</v>
      </c>
    </row>
    <row r="605" spans="2:30" x14ac:dyDescent="0.3">
      <c r="B605" t="s">
        <v>278</v>
      </c>
      <c r="C605" s="13">
        <v>0</v>
      </c>
      <c r="D605" s="13">
        <v>0</v>
      </c>
      <c r="E605" s="13">
        <v>0</v>
      </c>
      <c r="F605" s="13"/>
      <c r="G605" s="13">
        <v>0</v>
      </c>
      <c r="H605" s="13">
        <v>0</v>
      </c>
      <c r="I605" s="13">
        <v>0</v>
      </c>
      <c r="J605" s="13">
        <v>0</v>
      </c>
      <c r="K605" s="13">
        <v>0</v>
      </c>
      <c r="L605" s="13">
        <v>0</v>
      </c>
      <c r="M605" s="13"/>
      <c r="N605" s="13">
        <v>0</v>
      </c>
      <c r="O605" s="13">
        <v>0</v>
      </c>
      <c r="P605" s="13">
        <v>0</v>
      </c>
      <c r="Q605" s="13">
        <v>0</v>
      </c>
      <c r="R605" s="13"/>
      <c r="S605" s="13">
        <v>0</v>
      </c>
      <c r="T605" s="13">
        <v>0</v>
      </c>
      <c r="U605" s="13">
        <v>0</v>
      </c>
      <c r="V605" s="13">
        <v>0</v>
      </c>
      <c r="W605" s="13">
        <v>0</v>
      </c>
      <c r="X605" s="13">
        <v>0</v>
      </c>
      <c r="Y605" s="13"/>
      <c r="Z605" s="13">
        <v>0</v>
      </c>
      <c r="AA605" s="13">
        <v>0</v>
      </c>
      <c r="AB605" s="13"/>
      <c r="AC605" s="13">
        <v>0</v>
      </c>
      <c r="AD605" s="13">
        <v>0</v>
      </c>
    </row>
    <row r="606" spans="2:30" x14ac:dyDescent="0.3">
      <c r="B606" t="s">
        <v>279</v>
      </c>
      <c r="C606" s="13">
        <v>0</v>
      </c>
      <c r="D606" s="13">
        <v>0</v>
      </c>
      <c r="E606" s="13">
        <v>0</v>
      </c>
      <c r="F606" s="13"/>
      <c r="G606" s="13">
        <v>0</v>
      </c>
      <c r="H606" s="13">
        <v>0</v>
      </c>
      <c r="I606" s="13">
        <v>0</v>
      </c>
      <c r="J606" s="13">
        <v>0</v>
      </c>
      <c r="K606" s="13">
        <v>0</v>
      </c>
      <c r="L606" s="13">
        <v>0</v>
      </c>
      <c r="M606" s="13"/>
      <c r="N606" s="13">
        <v>0</v>
      </c>
      <c r="O606" s="13">
        <v>0</v>
      </c>
      <c r="P606" s="13">
        <v>0</v>
      </c>
      <c r="Q606" s="13">
        <v>0</v>
      </c>
      <c r="R606" s="13"/>
      <c r="S606" s="13">
        <v>0</v>
      </c>
      <c r="T606" s="13">
        <v>0</v>
      </c>
      <c r="U606" s="13">
        <v>0</v>
      </c>
      <c r="V606" s="13">
        <v>0</v>
      </c>
      <c r="W606" s="13">
        <v>0</v>
      </c>
      <c r="X606" s="13">
        <v>0</v>
      </c>
      <c r="Y606" s="13"/>
      <c r="Z606" s="13">
        <v>0</v>
      </c>
      <c r="AA606" s="13">
        <v>0</v>
      </c>
      <c r="AB606" s="13"/>
      <c r="AC606" s="13">
        <v>0</v>
      </c>
      <c r="AD606" s="13">
        <v>0</v>
      </c>
    </row>
    <row r="607" spans="2:30" x14ac:dyDescent="0.3">
      <c r="B607" t="s">
        <v>280</v>
      </c>
      <c r="C607" s="13">
        <v>0</v>
      </c>
      <c r="D607" s="13">
        <v>0</v>
      </c>
      <c r="E607" s="13">
        <v>0</v>
      </c>
      <c r="F607" s="13"/>
      <c r="G607" s="13">
        <v>0</v>
      </c>
      <c r="H607" s="13">
        <v>0</v>
      </c>
      <c r="I607" s="13">
        <v>0</v>
      </c>
      <c r="J607" s="13">
        <v>0</v>
      </c>
      <c r="K607" s="13">
        <v>0</v>
      </c>
      <c r="L607" s="13">
        <v>0</v>
      </c>
      <c r="M607" s="13"/>
      <c r="N607" s="13">
        <v>0</v>
      </c>
      <c r="O607" s="13">
        <v>0</v>
      </c>
      <c r="P607" s="13">
        <v>0</v>
      </c>
      <c r="Q607" s="13">
        <v>0</v>
      </c>
      <c r="R607" s="13"/>
      <c r="S607" s="13">
        <v>0</v>
      </c>
      <c r="T607" s="13">
        <v>0</v>
      </c>
      <c r="U607" s="13">
        <v>0</v>
      </c>
      <c r="V607" s="13">
        <v>0</v>
      </c>
      <c r="W607" s="13">
        <v>0</v>
      </c>
      <c r="X607" s="13">
        <v>0</v>
      </c>
      <c r="Y607" s="13"/>
      <c r="Z607" s="13">
        <v>0</v>
      </c>
      <c r="AA607" s="13">
        <v>0</v>
      </c>
      <c r="AB607" s="13"/>
      <c r="AC607" s="13">
        <v>0</v>
      </c>
      <c r="AD607" s="13">
        <v>0</v>
      </c>
    </row>
    <row r="608" spans="2:30" x14ac:dyDescent="0.3">
      <c r="B608" t="s">
        <v>281</v>
      </c>
      <c r="C608" s="13">
        <v>0</v>
      </c>
      <c r="D608" s="13">
        <v>0</v>
      </c>
      <c r="E608" s="13">
        <v>0</v>
      </c>
      <c r="F608" s="13"/>
      <c r="G608" s="13">
        <v>0</v>
      </c>
      <c r="H608" s="13">
        <v>0</v>
      </c>
      <c r="I608" s="13">
        <v>0</v>
      </c>
      <c r="J608" s="13">
        <v>0</v>
      </c>
      <c r="K608" s="13">
        <v>0</v>
      </c>
      <c r="L608" s="13">
        <v>0</v>
      </c>
      <c r="M608" s="13"/>
      <c r="N608" s="13">
        <v>0</v>
      </c>
      <c r="O608" s="13">
        <v>0</v>
      </c>
      <c r="P608" s="13">
        <v>0</v>
      </c>
      <c r="Q608" s="13">
        <v>0</v>
      </c>
      <c r="R608" s="13"/>
      <c r="S608" s="13">
        <v>0</v>
      </c>
      <c r="T608" s="13">
        <v>0</v>
      </c>
      <c r="U608" s="13">
        <v>0</v>
      </c>
      <c r="V608" s="13">
        <v>0</v>
      </c>
      <c r="W608" s="13">
        <v>0</v>
      </c>
      <c r="X608" s="13">
        <v>0</v>
      </c>
      <c r="Y608" s="13"/>
      <c r="Z608" s="13">
        <v>0</v>
      </c>
      <c r="AA608" s="13">
        <v>0</v>
      </c>
      <c r="AB608" s="13"/>
      <c r="AC608" s="13">
        <v>0</v>
      </c>
      <c r="AD608" s="13">
        <v>0</v>
      </c>
    </row>
    <row r="609" spans="2:30" x14ac:dyDescent="0.3">
      <c r="B609" t="s">
        <v>282</v>
      </c>
      <c r="C609" s="13">
        <v>0</v>
      </c>
      <c r="D609" s="13">
        <v>0</v>
      </c>
      <c r="E609" s="13">
        <v>0</v>
      </c>
      <c r="F609" s="13"/>
      <c r="G609" s="13">
        <v>0</v>
      </c>
      <c r="H609" s="13">
        <v>0</v>
      </c>
      <c r="I609" s="13">
        <v>0</v>
      </c>
      <c r="J609" s="13">
        <v>0</v>
      </c>
      <c r="K609" s="13">
        <v>0</v>
      </c>
      <c r="L609" s="13">
        <v>0</v>
      </c>
      <c r="M609" s="13"/>
      <c r="N609" s="13">
        <v>0</v>
      </c>
      <c r="O609" s="13">
        <v>0</v>
      </c>
      <c r="P609" s="13">
        <v>0</v>
      </c>
      <c r="Q609" s="13">
        <v>0</v>
      </c>
      <c r="R609" s="13"/>
      <c r="S609" s="13">
        <v>0</v>
      </c>
      <c r="T609" s="13">
        <v>0</v>
      </c>
      <c r="U609" s="13">
        <v>0</v>
      </c>
      <c r="V609" s="13">
        <v>0</v>
      </c>
      <c r="W609" s="13">
        <v>0</v>
      </c>
      <c r="X609" s="13">
        <v>0</v>
      </c>
      <c r="Y609" s="13"/>
      <c r="Z609" s="13">
        <v>0</v>
      </c>
      <c r="AA609" s="13">
        <v>0</v>
      </c>
      <c r="AB609" s="13"/>
      <c r="AC609" s="13">
        <v>0</v>
      </c>
      <c r="AD609" s="13">
        <v>0</v>
      </c>
    </row>
    <row r="610" spans="2:30" x14ac:dyDescent="0.3">
      <c r="B610" t="s">
        <v>283</v>
      </c>
      <c r="C610" s="13">
        <v>0</v>
      </c>
      <c r="D610" s="13">
        <v>0</v>
      </c>
      <c r="E610" s="13">
        <v>0</v>
      </c>
      <c r="F610" s="13"/>
      <c r="G610" s="13">
        <v>0</v>
      </c>
      <c r="H610" s="13">
        <v>0</v>
      </c>
      <c r="I610" s="13">
        <v>0</v>
      </c>
      <c r="J610" s="13">
        <v>0</v>
      </c>
      <c r="K610" s="13">
        <v>0</v>
      </c>
      <c r="L610" s="13">
        <v>0</v>
      </c>
      <c r="M610" s="13"/>
      <c r="N610" s="13">
        <v>0</v>
      </c>
      <c r="O610" s="13">
        <v>0</v>
      </c>
      <c r="P610" s="13">
        <v>0</v>
      </c>
      <c r="Q610" s="13">
        <v>0</v>
      </c>
      <c r="R610" s="13"/>
      <c r="S610" s="13">
        <v>0</v>
      </c>
      <c r="T610" s="13">
        <v>0</v>
      </c>
      <c r="U610" s="13">
        <v>0</v>
      </c>
      <c r="V610" s="13">
        <v>0</v>
      </c>
      <c r="W610" s="13">
        <v>0</v>
      </c>
      <c r="X610" s="13">
        <v>0</v>
      </c>
      <c r="Y610" s="13"/>
      <c r="Z610" s="13">
        <v>0</v>
      </c>
      <c r="AA610" s="13">
        <v>0</v>
      </c>
      <c r="AB610" s="13"/>
      <c r="AC610" s="13">
        <v>0</v>
      </c>
      <c r="AD610" s="13">
        <v>0</v>
      </c>
    </row>
    <row r="611" spans="2:30" x14ac:dyDescent="0.3">
      <c r="B611" t="s">
        <v>284</v>
      </c>
      <c r="C611" s="13">
        <v>0</v>
      </c>
      <c r="D611" s="13">
        <v>0</v>
      </c>
      <c r="E611" s="13">
        <v>0</v>
      </c>
      <c r="F611" s="13"/>
      <c r="G611" s="13">
        <v>0</v>
      </c>
      <c r="H611" s="13">
        <v>0</v>
      </c>
      <c r="I611" s="13">
        <v>0</v>
      </c>
      <c r="J611" s="13">
        <v>0</v>
      </c>
      <c r="K611" s="13">
        <v>0</v>
      </c>
      <c r="L611" s="13">
        <v>0</v>
      </c>
      <c r="M611" s="13"/>
      <c r="N611" s="13">
        <v>0</v>
      </c>
      <c r="O611" s="13">
        <v>0</v>
      </c>
      <c r="P611" s="13">
        <v>0</v>
      </c>
      <c r="Q611" s="13">
        <v>0</v>
      </c>
      <c r="R611" s="13"/>
      <c r="S611" s="13">
        <v>0</v>
      </c>
      <c r="T611" s="13">
        <v>0</v>
      </c>
      <c r="U611" s="13">
        <v>0</v>
      </c>
      <c r="V611" s="13">
        <v>0</v>
      </c>
      <c r="W611" s="13">
        <v>0</v>
      </c>
      <c r="X611" s="13">
        <v>0</v>
      </c>
      <c r="Y611" s="13"/>
      <c r="Z611" s="13">
        <v>0</v>
      </c>
      <c r="AA611" s="13">
        <v>0</v>
      </c>
      <c r="AB611" s="13"/>
      <c r="AC611" s="13">
        <v>0</v>
      </c>
      <c r="AD611" s="13">
        <v>0</v>
      </c>
    </row>
    <row r="612" spans="2:30" x14ac:dyDescent="0.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row>
    <row r="613" spans="2:30" x14ac:dyDescent="0.3">
      <c r="B613" s="6" t="s">
        <v>288</v>
      </c>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row>
    <row r="614" spans="2:30" x14ac:dyDescent="0.3">
      <c r="B614" s="23" t="s">
        <v>286</v>
      </c>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row>
    <row r="615" spans="2:30" x14ac:dyDescent="0.3">
      <c r="B615" t="s">
        <v>266</v>
      </c>
      <c r="C615" s="13">
        <v>0.14925373134328401</v>
      </c>
      <c r="D615" s="13">
        <v>0.18421052631578899</v>
      </c>
      <c r="E615" s="13">
        <v>0.10344827586206901</v>
      </c>
      <c r="F615" s="13"/>
      <c r="G615" s="13">
        <v>0</v>
      </c>
      <c r="H615" s="13">
        <v>0.14285714285714299</v>
      </c>
      <c r="I615" s="13">
        <v>0.22222222222222199</v>
      </c>
      <c r="J615" s="13">
        <v>0.22222222222222199</v>
      </c>
      <c r="K615" s="13">
        <v>0.11764705882352899</v>
      </c>
      <c r="L615" s="13">
        <v>0.13636363636363599</v>
      </c>
      <c r="M615" s="13"/>
      <c r="N615" s="13">
        <v>0.12121212121212099</v>
      </c>
      <c r="O615" s="13">
        <v>0.15384615384615399</v>
      </c>
      <c r="P615" s="13">
        <v>0.2</v>
      </c>
      <c r="Q615" s="13">
        <v>0.18181818181818199</v>
      </c>
      <c r="R615" s="13"/>
      <c r="S615" s="13">
        <v>0.157894736842105</v>
      </c>
      <c r="T615" s="13">
        <v>0.29411764705882398</v>
      </c>
      <c r="U615" s="13">
        <v>0.14285714285714299</v>
      </c>
      <c r="V615" s="13">
        <v>0.11111111111111099</v>
      </c>
      <c r="W615" s="13">
        <v>0</v>
      </c>
      <c r="X615" s="13">
        <v>0</v>
      </c>
      <c r="Y615" s="13"/>
      <c r="Z615" s="13">
        <v>0.2</v>
      </c>
      <c r="AA615" s="13">
        <v>0</v>
      </c>
      <c r="AB615" s="13"/>
      <c r="AC615" s="13">
        <v>0.14285714285714299</v>
      </c>
      <c r="AD615" s="13">
        <v>0.14285714285714299</v>
      </c>
    </row>
    <row r="616" spans="2:30" x14ac:dyDescent="0.3">
      <c r="B616" t="s">
        <v>267</v>
      </c>
      <c r="C616" s="13">
        <v>0.34328358208955201</v>
      </c>
      <c r="D616" s="13">
        <v>0.394736842105263</v>
      </c>
      <c r="E616" s="13">
        <v>0.27586206896551702</v>
      </c>
      <c r="F616" s="13"/>
      <c r="G616" s="13">
        <v>0</v>
      </c>
      <c r="H616" s="13">
        <v>0.57142857142857095</v>
      </c>
      <c r="I616" s="13">
        <v>0.11111111111111099</v>
      </c>
      <c r="J616" s="13">
        <v>0.11111111111111099</v>
      </c>
      <c r="K616" s="13">
        <v>0.41176470588235298</v>
      </c>
      <c r="L616" s="13">
        <v>0.45454545454545497</v>
      </c>
      <c r="M616" s="13"/>
      <c r="N616" s="13">
        <v>0.27272727272727298</v>
      </c>
      <c r="O616" s="13">
        <v>0.38461538461538503</v>
      </c>
      <c r="P616" s="13">
        <v>0.3</v>
      </c>
      <c r="Q616" s="13">
        <v>0.54545454545454497</v>
      </c>
      <c r="R616" s="13"/>
      <c r="S616" s="13">
        <v>0.42105263157894701</v>
      </c>
      <c r="T616" s="13">
        <v>0.29411764705882398</v>
      </c>
      <c r="U616" s="13">
        <v>0.42857142857142899</v>
      </c>
      <c r="V616" s="13">
        <v>0.22222222222222199</v>
      </c>
      <c r="W616" s="13">
        <v>0.42857142857142899</v>
      </c>
      <c r="X616" s="13">
        <v>0.14285714285714299</v>
      </c>
      <c r="Y616" s="13"/>
      <c r="Z616" s="13">
        <v>0.3</v>
      </c>
      <c r="AA616" s="13">
        <v>0.47058823529411797</v>
      </c>
      <c r="AB616" s="13"/>
      <c r="AC616" s="13">
        <v>0.28571428571428598</v>
      </c>
      <c r="AD616" s="13">
        <v>0.46428571428571402</v>
      </c>
    </row>
    <row r="617" spans="2:30" x14ac:dyDescent="0.3">
      <c r="B617" t="s">
        <v>268</v>
      </c>
      <c r="C617" s="13">
        <v>0.462686567164179</v>
      </c>
      <c r="D617" s="13">
        <v>0.36842105263157898</v>
      </c>
      <c r="E617" s="13">
        <v>0.58620689655172398</v>
      </c>
      <c r="F617" s="13"/>
      <c r="G617" s="13">
        <v>1</v>
      </c>
      <c r="H617" s="13">
        <v>0.28571428571428598</v>
      </c>
      <c r="I617" s="13">
        <v>0.66666666666666696</v>
      </c>
      <c r="J617" s="13">
        <v>0.55555555555555602</v>
      </c>
      <c r="K617" s="13">
        <v>0.35294117647058798</v>
      </c>
      <c r="L617" s="13">
        <v>0.40909090909090901</v>
      </c>
      <c r="M617" s="13"/>
      <c r="N617" s="13">
        <v>0.54545454545454497</v>
      </c>
      <c r="O617" s="13">
        <v>0.38461538461538503</v>
      </c>
      <c r="P617" s="13">
        <v>0.5</v>
      </c>
      <c r="Q617" s="13">
        <v>0.27272727272727298</v>
      </c>
      <c r="R617" s="13"/>
      <c r="S617" s="13">
        <v>0.42105263157894701</v>
      </c>
      <c r="T617" s="13">
        <v>0.35294117647058798</v>
      </c>
      <c r="U617" s="13">
        <v>0.42857142857142899</v>
      </c>
      <c r="V617" s="13">
        <v>0.55555555555555602</v>
      </c>
      <c r="W617" s="13">
        <v>0.57142857142857095</v>
      </c>
      <c r="X617" s="13">
        <v>0.71428571428571397</v>
      </c>
      <c r="Y617" s="13"/>
      <c r="Z617" s="13">
        <v>0.46</v>
      </c>
      <c r="AA617" s="13">
        <v>0.47058823529411797</v>
      </c>
      <c r="AB617" s="13"/>
      <c r="AC617" s="13">
        <v>0.54285714285714304</v>
      </c>
      <c r="AD617" s="13">
        <v>0.32142857142857101</v>
      </c>
    </row>
    <row r="618" spans="2:30" x14ac:dyDescent="0.3">
      <c r="B618" t="s">
        <v>269</v>
      </c>
      <c r="C618" s="13">
        <v>4.47761194029851E-2</v>
      </c>
      <c r="D618" s="13">
        <v>5.2631578947368397E-2</v>
      </c>
      <c r="E618" s="13">
        <v>3.4482758620689703E-2</v>
      </c>
      <c r="F618" s="13"/>
      <c r="G618" s="13">
        <v>0</v>
      </c>
      <c r="H618" s="13">
        <v>0</v>
      </c>
      <c r="I618" s="13">
        <v>0</v>
      </c>
      <c r="J618" s="13">
        <v>0.11111111111111099</v>
      </c>
      <c r="K618" s="13">
        <v>0.11764705882352899</v>
      </c>
      <c r="L618" s="13">
        <v>0</v>
      </c>
      <c r="M618" s="13"/>
      <c r="N618" s="13">
        <v>6.0606060606060601E-2</v>
      </c>
      <c r="O618" s="13">
        <v>7.69230769230769E-2</v>
      </c>
      <c r="P618" s="13">
        <v>0</v>
      </c>
      <c r="Q618" s="13">
        <v>0</v>
      </c>
      <c r="R618" s="13"/>
      <c r="S618" s="13">
        <v>0</v>
      </c>
      <c r="T618" s="13">
        <v>5.8823529411764698E-2</v>
      </c>
      <c r="U618" s="13">
        <v>0</v>
      </c>
      <c r="V618" s="13">
        <v>0.11111111111111099</v>
      </c>
      <c r="W618" s="13">
        <v>0</v>
      </c>
      <c r="X618" s="13">
        <v>0.14285714285714299</v>
      </c>
      <c r="Y618" s="13"/>
      <c r="Z618" s="13">
        <v>0.04</v>
      </c>
      <c r="AA618" s="13">
        <v>5.8823529411764698E-2</v>
      </c>
      <c r="AB618" s="13"/>
      <c r="AC618" s="13">
        <v>2.8571428571428598E-2</v>
      </c>
      <c r="AD618" s="13">
        <v>7.1428571428571397E-2</v>
      </c>
    </row>
    <row r="619" spans="2:30" x14ac:dyDescent="0.3">
      <c r="B619" t="s">
        <v>56</v>
      </c>
      <c r="C619" s="13">
        <v>0</v>
      </c>
      <c r="D619" s="13">
        <v>0</v>
      </c>
      <c r="E619" s="13">
        <v>0</v>
      </c>
      <c r="F619" s="13"/>
      <c r="G619" s="13">
        <v>0</v>
      </c>
      <c r="H619" s="13">
        <v>0</v>
      </c>
      <c r="I619" s="13">
        <v>0</v>
      </c>
      <c r="J619" s="13">
        <v>0</v>
      </c>
      <c r="K619" s="13">
        <v>0</v>
      </c>
      <c r="L619" s="13">
        <v>0</v>
      </c>
      <c r="M619" s="13"/>
      <c r="N619" s="13">
        <v>0</v>
      </c>
      <c r="O619" s="13">
        <v>0</v>
      </c>
      <c r="P619" s="13">
        <v>0</v>
      </c>
      <c r="Q619" s="13">
        <v>0</v>
      </c>
      <c r="R619" s="13"/>
      <c r="S619" s="13">
        <v>0</v>
      </c>
      <c r="T619" s="13">
        <v>0</v>
      </c>
      <c r="U619" s="13">
        <v>0</v>
      </c>
      <c r="V619" s="13">
        <v>0</v>
      </c>
      <c r="W619" s="13">
        <v>0</v>
      </c>
      <c r="X619" s="13">
        <v>0</v>
      </c>
      <c r="Y619" s="13"/>
      <c r="Z619" s="13">
        <v>0</v>
      </c>
      <c r="AA619" s="13">
        <v>0</v>
      </c>
      <c r="AB619" s="13"/>
      <c r="AC619" s="13">
        <v>0</v>
      </c>
      <c r="AD619" s="13">
        <v>0</v>
      </c>
    </row>
    <row r="620" spans="2:30" x14ac:dyDescent="0.3">
      <c r="B620" t="s">
        <v>270</v>
      </c>
      <c r="C620" s="13">
        <v>0</v>
      </c>
      <c r="D620" s="13">
        <v>0</v>
      </c>
      <c r="E620" s="13">
        <v>0</v>
      </c>
      <c r="F620" s="13"/>
      <c r="G620" s="13">
        <v>0</v>
      </c>
      <c r="H620" s="13">
        <v>0</v>
      </c>
      <c r="I620" s="13">
        <v>0</v>
      </c>
      <c r="J620" s="13">
        <v>0</v>
      </c>
      <c r="K620" s="13">
        <v>0</v>
      </c>
      <c r="L620" s="13">
        <v>0</v>
      </c>
      <c r="M620" s="13"/>
      <c r="N620" s="13">
        <v>0</v>
      </c>
      <c r="O620" s="13">
        <v>0</v>
      </c>
      <c r="P620" s="13">
        <v>0</v>
      </c>
      <c r="Q620" s="13">
        <v>0</v>
      </c>
      <c r="R620" s="13"/>
      <c r="S620" s="13">
        <v>0</v>
      </c>
      <c r="T620" s="13">
        <v>0</v>
      </c>
      <c r="U620" s="13">
        <v>0</v>
      </c>
      <c r="V620" s="13">
        <v>0</v>
      </c>
      <c r="W620" s="13">
        <v>0</v>
      </c>
      <c r="X620" s="13">
        <v>0</v>
      </c>
      <c r="Y620" s="13"/>
      <c r="Z620" s="13">
        <v>0</v>
      </c>
      <c r="AA620" s="13">
        <v>0</v>
      </c>
      <c r="AB620" s="13"/>
      <c r="AC620" s="13">
        <v>0</v>
      </c>
      <c r="AD620" s="13">
        <v>0</v>
      </c>
    </row>
    <row r="621" spans="2:30" x14ac:dyDescent="0.3">
      <c r="B621" t="s">
        <v>271</v>
      </c>
      <c r="C621" s="13">
        <v>0</v>
      </c>
      <c r="D621" s="13">
        <v>0</v>
      </c>
      <c r="E621" s="13">
        <v>0</v>
      </c>
      <c r="F621" s="13"/>
      <c r="G621" s="13">
        <v>0</v>
      </c>
      <c r="H621" s="13">
        <v>0</v>
      </c>
      <c r="I621" s="13">
        <v>0</v>
      </c>
      <c r="J621" s="13">
        <v>0</v>
      </c>
      <c r="K621" s="13">
        <v>0</v>
      </c>
      <c r="L621" s="13">
        <v>0</v>
      </c>
      <c r="M621" s="13"/>
      <c r="N621" s="13">
        <v>0</v>
      </c>
      <c r="O621" s="13">
        <v>0</v>
      </c>
      <c r="P621" s="13">
        <v>0</v>
      </c>
      <c r="Q621" s="13">
        <v>0</v>
      </c>
      <c r="R621" s="13"/>
      <c r="S621" s="13">
        <v>0</v>
      </c>
      <c r="T621" s="13">
        <v>0</v>
      </c>
      <c r="U621" s="13">
        <v>0</v>
      </c>
      <c r="V621" s="13">
        <v>0</v>
      </c>
      <c r="W621" s="13">
        <v>0</v>
      </c>
      <c r="X621" s="13">
        <v>0</v>
      </c>
      <c r="Y621" s="13"/>
      <c r="Z621" s="13">
        <v>0</v>
      </c>
      <c r="AA621" s="13">
        <v>0</v>
      </c>
      <c r="AB621" s="13"/>
      <c r="AC621" s="13">
        <v>0</v>
      </c>
      <c r="AD621" s="13">
        <v>0</v>
      </c>
    </row>
    <row r="622" spans="2:30" x14ac:dyDescent="0.3">
      <c r="B622" t="s">
        <v>272</v>
      </c>
      <c r="C622" s="13">
        <v>0</v>
      </c>
      <c r="D622" s="13">
        <v>0</v>
      </c>
      <c r="E622" s="13">
        <v>0</v>
      </c>
      <c r="F622" s="13"/>
      <c r="G622" s="13">
        <v>0</v>
      </c>
      <c r="H622" s="13">
        <v>0</v>
      </c>
      <c r="I622" s="13">
        <v>0</v>
      </c>
      <c r="J622" s="13">
        <v>0</v>
      </c>
      <c r="K622" s="13">
        <v>0</v>
      </c>
      <c r="L622" s="13">
        <v>0</v>
      </c>
      <c r="M622" s="13"/>
      <c r="N622" s="13">
        <v>0</v>
      </c>
      <c r="O622" s="13">
        <v>0</v>
      </c>
      <c r="P622" s="13">
        <v>0</v>
      </c>
      <c r="Q622" s="13">
        <v>0</v>
      </c>
      <c r="R622" s="13"/>
      <c r="S622" s="13">
        <v>0</v>
      </c>
      <c r="T622" s="13">
        <v>0</v>
      </c>
      <c r="U622" s="13">
        <v>0</v>
      </c>
      <c r="V622" s="13">
        <v>0</v>
      </c>
      <c r="W622" s="13">
        <v>0</v>
      </c>
      <c r="X622" s="13">
        <v>0</v>
      </c>
      <c r="Y622" s="13"/>
      <c r="Z622" s="13">
        <v>0</v>
      </c>
      <c r="AA622" s="13">
        <v>0</v>
      </c>
      <c r="AB622" s="13"/>
      <c r="AC622" s="13">
        <v>0</v>
      </c>
      <c r="AD622" s="13">
        <v>0</v>
      </c>
    </row>
    <row r="623" spans="2:30" x14ac:dyDescent="0.3">
      <c r="B623" t="s">
        <v>273</v>
      </c>
      <c r="C623" s="13">
        <v>0</v>
      </c>
      <c r="D623" s="13">
        <v>0</v>
      </c>
      <c r="E623" s="13">
        <v>0</v>
      </c>
      <c r="F623" s="13"/>
      <c r="G623" s="13">
        <v>0</v>
      </c>
      <c r="H623" s="13">
        <v>0</v>
      </c>
      <c r="I623" s="13">
        <v>0</v>
      </c>
      <c r="J623" s="13">
        <v>0</v>
      </c>
      <c r="K623" s="13">
        <v>0</v>
      </c>
      <c r="L623" s="13">
        <v>0</v>
      </c>
      <c r="M623" s="13"/>
      <c r="N623" s="13">
        <v>0</v>
      </c>
      <c r="O623" s="13">
        <v>0</v>
      </c>
      <c r="P623" s="13">
        <v>0</v>
      </c>
      <c r="Q623" s="13">
        <v>0</v>
      </c>
      <c r="R623" s="13"/>
      <c r="S623" s="13">
        <v>0</v>
      </c>
      <c r="T623" s="13">
        <v>0</v>
      </c>
      <c r="U623" s="13">
        <v>0</v>
      </c>
      <c r="V623" s="13">
        <v>0</v>
      </c>
      <c r="W623" s="13">
        <v>0</v>
      </c>
      <c r="X623" s="13">
        <v>0</v>
      </c>
      <c r="Y623" s="13"/>
      <c r="Z623" s="13">
        <v>0</v>
      </c>
      <c r="AA623" s="13">
        <v>0</v>
      </c>
      <c r="AB623" s="13"/>
      <c r="AC623" s="13">
        <v>0</v>
      </c>
      <c r="AD623" s="13">
        <v>0</v>
      </c>
    </row>
    <row r="624" spans="2:30" x14ac:dyDescent="0.3">
      <c r="B624" t="s">
        <v>274</v>
      </c>
      <c r="C624" s="13">
        <v>0</v>
      </c>
      <c r="D624" s="13">
        <v>0</v>
      </c>
      <c r="E624" s="13">
        <v>0</v>
      </c>
      <c r="F624" s="13"/>
      <c r="G624" s="13">
        <v>0</v>
      </c>
      <c r="H624" s="13">
        <v>0</v>
      </c>
      <c r="I624" s="13">
        <v>0</v>
      </c>
      <c r="J624" s="13">
        <v>0</v>
      </c>
      <c r="K624" s="13">
        <v>0</v>
      </c>
      <c r="L624" s="13">
        <v>0</v>
      </c>
      <c r="M624" s="13"/>
      <c r="N624" s="13">
        <v>0</v>
      </c>
      <c r="O624" s="13">
        <v>0</v>
      </c>
      <c r="P624" s="13">
        <v>0</v>
      </c>
      <c r="Q624" s="13">
        <v>0</v>
      </c>
      <c r="R624" s="13"/>
      <c r="S624" s="13">
        <v>0</v>
      </c>
      <c r="T624" s="13">
        <v>0</v>
      </c>
      <c r="U624" s="13">
        <v>0</v>
      </c>
      <c r="V624" s="13">
        <v>0</v>
      </c>
      <c r="W624" s="13">
        <v>0</v>
      </c>
      <c r="X624" s="13">
        <v>0</v>
      </c>
      <c r="Y624" s="13"/>
      <c r="Z624" s="13">
        <v>0</v>
      </c>
      <c r="AA624" s="13">
        <v>0</v>
      </c>
      <c r="AB624" s="13"/>
      <c r="AC624" s="13">
        <v>0</v>
      </c>
      <c r="AD624" s="13">
        <v>0</v>
      </c>
    </row>
    <row r="625" spans="2:30" x14ac:dyDescent="0.3">
      <c r="B625" t="s">
        <v>275</v>
      </c>
      <c r="C625" s="13">
        <v>0</v>
      </c>
      <c r="D625" s="13">
        <v>0</v>
      </c>
      <c r="E625" s="13">
        <v>0</v>
      </c>
      <c r="F625" s="13"/>
      <c r="G625" s="13">
        <v>0</v>
      </c>
      <c r="H625" s="13">
        <v>0</v>
      </c>
      <c r="I625" s="13">
        <v>0</v>
      </c>
      <c r="J625" s="13">
        <v>0</v>
      </c>
      <c r="K625" s="13">
        <v>0</v>
      </c>
      <c r="L625" s="13">
        <v>0</v>
      </c>
      <c r="M625" s="13"/>
      <c r="N625" s="13">
        <v>0</v>
      </c>
      <c r="O625" s="13">
        <v>0</v>
      </c>
      <c r="P625" s="13">
        <v>0</v>
      </c>
      <c r="Q625" s="13">
        <v>0</v>
      </c>
      <c r="R625" s="13"/>
      <c r="S625" s="13">
        <v>0</v>
      </c>
      <c r="T625" s="13">
        <v>0</v>
      </c>
      <c r="U625" s="13">
        <v>0</v>
      </c>
      <c r="V625" s="13">
        <v>0</v>
      </c>
      <c r="W625" s="13">
        <v>0</v>
      </c>
      <c r="X625" s="13">
        <v>0</v>
      </c>
      <c r="Y625" s="13"/>
      <c r="Z625" s="13">
        <v>0</v>
      </c>
      <c r="AA625" s="13">
        <v>0</v>
      </c>
      <c r="AB625" s="13"/>
      <c r="AC625" s="13">
        <v>0</v>
      </c>
      <c r="AD625" s="13">
        <v>0</v>
      </c>
    </row>
    <row r="626" spans="2:30" x14ac:dyDescent="0.3">
      <c r="B626" t="s">
        <v>276</v>
      </c>
      <c r="C626" s="13">
        <v>0</v>
      </c>
      <c r="D626" s="13">
        <v>0</v>
      </c>
      <c r="E626" s="13">
        <v>0</v>
      </c>
      <c r="F626" s="13"/>
      <c r="G626" s="13">
        <v>0</v>
      </c>
      <c r="H626" s="13">
        <v>0</v>
      </c>
      <c r="I626" s="13">
        <v>0</v>
      </c>
      <c r="J626" s="13">
        <v>0</v>
      </c>
      <c r="K626" s="13">
        <v>0</v>
      </c>
      <c r="L626" s="13">
        <v>0</v>
      </c>
      <c r="M626" s="13"/>
      <c r="N626" s="13">
        <v>0</v>
      </c>
      <c r="O626" s="13">
        <v>0</v>
      </c>
      <c r="P626" s="13">
        <v>0</v>
      </c>
      <c r="Q626" s="13">
        <v>0</v>
      </c>
      <c r="R626" s="13"/>
      <c r="S626" s="13">
        <v>0</v>
      </c>
      <c r="T626" s="13">
        <v>0</v>
      </c>
      <c r="U626" s="13">
        <v>0</v>
      </c>
      <c r="V626" s="13">
        <v>0</v>
      </c>
      <c r="W626" s="13">
        <v>0</v>
      </c>
      <c r="X626" s="13">
        <v>0</v>
      </c>
      <c r="Y626" s="13"/>
      <c r="Z626" s="13">
        <v>0</v>
      </c>
      <c r="AA626" s="13">
        <v>0</v>
      </c>
      <c r="AB626" s="13"/>
      <c r="AC626" s="13">
        <v>0</v>
      </c>
      <c r="AD626" s="13">
        <v>0</v>
      </c>
    </row>
    <row r="627" spans="2:30" x14ac:dyDescent="0.3">
      <c r="B627" t="s">
        <v>277</v>
      </c>
      <c r="C627" s="13">
        <v>0</v>
      </c>
      <c r="D627" s="13">
        <v>0</v>
      </c>
      <c r="E627" s="13">
        <v>0</v>
      </c>
      <c r="F627" s="13"/>
      <c r="G627" s="13">
        <v>0</v>
      </c>
      <c r="H627" s="13">
        <v>0</v>
      </c>
      <c r="I627" s="13">
        <v>0</v>
      </c>
      <c r="J627" s="13">
        <v>0</v>
      </c>
      <c r="K627" s="13">
        <v>0</v>
      </c>
      <c r="L627" s="13">
        <v>0</v>
      </c>
      <c r="M627" s="13"/>
      <c r="N627" s="13">
        <v>0</v>
      </c>
      <c r="O627" s="13">
        <v>0</v>
      </c>
      <c r="P627" s="13">
        <v>0</v>
      </c>
      <c r="Q627" s="13">
        <v>0</v>
      </c>
      <c r="R627" s="13"/>
      <c r="S627" s="13">
        <v>0</v>
      </c>
      <c r="T627" s="13">
        <v>0</v>
      </c>
      <c r="U627" s="13">
        <v>0</v>
      </c>
      <c r="V627" s="13">
        <v>0</v>
      </c>
      <c r="W627" s="13">
        <v>0</v>
      </c>
      <c r="X627" s="13">
        <v>0</v>
      </c>
      <c r="Y627" s="13"/>
      <c r="Z627" s="13">
        <v>0</v>
      </c>
      <c r="AA627" s="13">
        <v>0</v>
      </c>
      <c r="AB627" s="13"/>
      <c r="AC627" s="13">
        <v>0</v>
      </c>
      <c r="AD627" s="13">
        <v>0</v>
      </c>
    </row>
    <row r="628" spans="2:30" x14ac:dyDescent="0.3">
      <c r="B628" t="s">
        <v>278</v>
      </c>
      <c r="C628" s="13">
        <v>0</v>
      </c>
      <c r="D628" s="13">
        <v>0</v>
      </c>
      <c r="E628" s="13">
        <v>0</v>
      </c>
      <c r="F628" s="13"/>
      <c r="G628" s="13">
        <v>0</v>
      </c>
      <c r="H628" s="13">
        <v>0</v>
      </c>
      <c r="I628" s="13">
        <v>0</v>
      </c>
      <c r="J628" s="13">
        <v>0</v>
      </c>
      <c r="K628" s="13">
        <v>0</v>
      </c>
      <c r="L628" s="13">
        <v>0</v>
      </c>
      <c r="M628" s="13"/>
      <c r="N628" s="13">
        <v>0</v>
      </c>
      <c r="O628" s="13">
        <v>0</v>
      </c>
      <c r="P628" s="13">
        <v>0</v>
      </c>
      <c r="Q628" s="13">
        <v>0</v>
      </c>
      <c r="R628" s="13"/>
      <c r="S628" s="13">
        <v>0</v>
      </c>
      <c r="T628" s="13">
        <v>0</v>
      </c>
      <c r="U628" s="13">
        <v>0</v>
      </c>
      <c r="V628" s="13">
        <v>0</v>
      </c>
      <c r="W628" s="13">
        <v>0</v>
      </c>
      <c r="X628" s="13">
        <v>0</v>
      </c>
      <c r="Y628" s="13"/>
      <c r="Z628" s="13">
        <v>0</v>
      </c>
      <c r="AA628" s="13">
        <v>0</v>
      </c>
      <c r="AB628" s="13"/>
      <c r="AC628" s="13">
        <v>0</v>
      </c>
      <c r="AD628" s="13">
        <v>0</v>
      </c>
    </row>
    <row r="629" spans="2:30" x14ac:dyDescent="0.3">
      <c r="B629" t="s">
        <v>279</v>
      </c>
      <c r="C629" s="13">
        <v>0</v>
      </c>
      <c r="D629" s="13">
        <v>0</v>
      </c>
      <c r="E629" s="13">
        <v>0</v>
      </c>
      <c r="F629" s="13"/>
      <c r="G629" s="13">
        <v>0</v>
      </c>
      <c r="H629" s="13">
        <v>0</v>
      </c>
      <c r="I629" s="13">
        <v>0</v>
      </c>
      <c r="J629" s="13">
        <v>0</v>
      </c>
      <c r="K629" s="13">
        <v>0</v>
      </c>
      <c r="L629" s="13">
        <v>0</v>
      </c>
      <c r="M629" s="13"/>
      <c r="N629" s="13">
        <v>0</v>
      </c>
      <c r="O629" s="13">
        <v>0</v>
      </c>
      <c r="P629" s="13">
        <v>0</v>
      </c>
      <c r="Q629" s="13">
        <v>0</v>
      </c>
      <c r="R629" s="13"/>
      <c r="S629" s="13">
        <v>0</v>
      </c>
      <c r="T629" s="13">
        <v>0</v>
      </c>
      <c r="U629" s="13">
        <v>0</v>
      </c>
      <c r="V629" s="13">
        <v>0</v>
      </c>
      <c r="W629" s="13">
        <v>0</v>
      </c>
      <c r="X629" s="13">
        <v>0</v>
      </c>
      <c r="Y629" s="13"/>
      <c r="Z629" s="13">
        <v>0</v>
      </c>
      <c r="AA629" s="13">
        <v>0</v>
      </c>
      <c r="AB629" s="13"/>
      <c r="AC629" s="13">
        <v>0</v>
      </c>
      <c r="AD629" s="13">
        <v>0</v>
      </c>
    </row>
    <row r="630" spans="2:30" x14ac:dyDescent="0.3">
      <c r="B630" t="s">
        <v>280</v>
      </c>
      <c r="C630" s="13">
        <v>0</v>
      </c>
      <c r="D630" s="13">
        <v>0</v>
      </c>
      <c r="E630" s="13">
        <v>0</v>
      </c>
      <c r="F630" s="13"/>
      <c r="G630" s="13">
        <v>0</v>
      </c>
      <c r="H630" s="13">
        <v>0</v>
      </c>
      <c r="I630" s="13">
        <v>0</v>
      </c>
      <c r="J630" s="13">
        <v>0</v>
      </c>
      <c r="K630" s="13">
        <v>0</v>
      </c>
      <c r="L630" s="13">
        <v>0</v>
      </c>
      <c r="M630" s="13"/>
      <c r="N630" s="13">
        <v>0</v>
      </c>
      <c r="O630" s="13">
        <v>0</v>
      </c>
      <c r="P630" s="13">
        <v>0</v>
      </c>
      <c r="Q630" s="13">
        <v>0</v>
      </c>
      <c r="R630" s="13"/>
      <c r="S630" s="13">
        <v>0</v>
      </c>
      <c r="T630" s="13">
        <v>0</v>
      </c>
      <c r="U630" s="13">
        <v>0</v>
      </c>
      <c r="V630" s="13">
        <v>0</v>
      </c>
      <c r="W630" s="13">
        <v>0</v>
      </c>
      <c r="X630" s="13">
        <v>0</v>
      </c>
      <c r="Y630" s="13"/>
      <c r="Z630" s="13">
        <v>0</v>
      </c>
      <c r="AA630" s="13">
        <v>0</v>
      </c>
      <c r="AB630" s="13"/>
      <c r="AC630" s="13">
        <v>0</v>
      </c>
      <c r="AD630" s="13">
        <v>0</v>
      </c>
    </row>
    <row r="631" spans="2:30" x14ac:dyDescent="0.3">
      <c r="B631" t="s">
        <v>281</v>
      </c>
      <c r="C631" s="13">
        <v>0</v>
      </c>
      <c r="D631" s="13">
        <v>0</v>
      </c>
      <c r="E631" s="13">
        <v>0</v>
      </c>
      <c r="F631" s="13"/>
      <c r="G631" s="13">
        <v>0</v>
      </c>
      <c r="H631" s="13">
        <v>0</v>
      </c>
      <c r="I631" s="13">
        <v>0</v>
      </c>
      <c r="J631" s="13">
        <v>0</v>
      </c>
      <c r="K631" s="13">
        <v>0</v>
      </c>
      <c r="L631" s="13">
        <v>0</v>
      </c>
      <c r="M631" s="13"/>
      <c r="N631" s="13">
        <v>0</v>
      </c>
      <c r="O631" s="13">
        <v>0</v>
      </c>
      <c r="P631" s="13">
        <v>0</v>
      </c>
      <c r="Q631" s="13">
        <v>0</v>
      </c>
      <c r="R631" s="13"/>
      <c r="S631" s="13">
        <v>0</v>
      </c>
      <c r="T631" s="13">
        <v>0</v>
      </c>
      <c r="U631" s="13">
        <v>0</v>
      </c>
      <c r="V631" s="13">
        <v>0</v>
      </c>
      <c r="W631" s="13">
        <v>0</v>
      </c>
      <c r="X631" s="13">
        <v>0</v>
      </c>
      <c r="Y631" s="13"/>
      <c r="Z631" s="13">
        <v>0</v>
      </c>
      <c r="AA631" s="13">
        <v>0</v>
      </c>
      <c r="AB631" s="13"/>
      <c r="AC631" s="13">
        <v>0</v>
      </c>
      <c r="AD631" s="13">
        <v>0</v>
      </c>
    </row>
    <row r="632" spans="2:30" x14ac:dyDescent="0.3">
      <c r="B632" t="s">
        <v>282</v>
      </c>
      <c r="C632" s="13">
        <v>0</v>
      </c>
      <c r="D632" s="13">
        <v>0</v>
      </c>
      <c r="E632" s="13">
        <v>0</v>
      </c>
      <c r="F632" s="13"/>
      <c r="G632" s="13">
        <v>0</v>
      </c>
      <c r="H632" s="13">
        <v>0</v>
      </c>
      <c r="I632" s="13">
        <v>0</v>
      </c>
      <c r="J632" s="13">
        <v>0</v>
      </c>
      <c r="K632" s="13">
        <v>0</v>
      </c>
      <c r="L632" s="13">
        <v>0</v>
      </c>
      <c r="M632" s="13"/>
      <c r="N632" s="13">
        <v>0</v>
      </c>
      <c r="O632" s="13">
        <v>0</v>
      </c>
      <c r="P632" s="13">
        <v>0</v>
      </c>
      <c r="Q632" s="13">
        <v>0</v>
      </c>
      <c r="R632" s="13"/>
      <c r="S632" s="13">
        <v>0</v>
      </c>
      <c r="T632" s="13">
        <v>0</v>
      </c>
      <c r="U632" s="13">
        <v>0</v>
      </c>
      <c r="V632" s="13">
        <v>0</v>
      </c>
      <c r="W632" s="13">
        <v>0</v>
      </c>
      <c r="X632" s="13">
        <v>0</v>
      </c>
      <c r="Y632" s="13"/>
      <c r="Z632" s="13">
        <v>0</v>
      </c>
      <c r="AA632" s="13">
        <v>0</v>
      </c>
      <c r="AB632" s="13"/>
      <c r="AC632" s="13">
        <v>0</v>
      </c>
      <c r="AD632" s="13">
        <v>0</v>
      </c>
    </row>
    <row r="633" spans="2:30" x14ac:dyDescent="0.3">
      <c r="B633" t="s">
        <v>283</v>
      </c>
      <c r="C633" s="13">
        <v>0</v>
      </c>
      <c r="D633" s="13">
        <v>0</v>
      </c>
      <c r="E633" s="13">
        <v>0</v>
      </c>
      <c r="F633" s="13"/>
      <c r="G633" s="13">
        <v>0</v>
      </c>
      <c r="H633" s="13">
        <v>0</v>
      </c>
      <c r="I633" s="13">
        <v>0</v>
      </c>
      <c r="J633" s="13">
        <v>0</v>
      </c>
      <c r="K633" s="13">
        <v>0</v>
      </c>
      <c r="L633" s="13">
        <v>0</v>
      </c>
      <c r="M633" s="13"/>
      <c r="N633" s="13">
        <v>0</v>
      </c>
      <c r="O633" s="13">
        <v>0</v>
      </c>
      <c r="P633" s="13">
        <v>0</v>
      </c>
      <c r="Q633" s="13">
        <v>0</v>
      </c>
      <c r="R633" s="13"/>
      <c r="S633" s="13">
        <v>0</v>
      </c>
      <c r="T633" s="13">
        <v>0</v>
      </c>
      <c r="U633" s="13">
        <v>0</v>
      </c>
      <c r="V633" s="13">
        <v>0</v>
      </c>
      <c r="W633" s="13">
        <v>0</v>
      </c>
      <c r="X633" s="13">
        <v>0</v>
      </c>
      <c r="Y633" s="13"/>
      <c r="Z633" s="13">
        <v>0</v>
      </c>
      <c r="AA633" s="13">
        <v>0</v>
      </c>
      <c r="AB633" s="13"/>
      <c r="AC633" s="13">
        <v>0</v>
      </c>
      <c r="AD633" s="13">
        <v>0</v>
      </c>
    </row>
    <row r="634" spans="2:30" x14ac:dyDescent="0.3">
      <c r="B634" t="s">
        <v>284</v>
      </c>
      <c r="C634" s="13">
        <v>0</v>
      </c>
      <c r="D634" s="13">
        <v>0</v>
      </c>
      <c r="E634" s="13">
        <v>0</v>
      </c>
      <c r="F634" s="13"/>
      <c r="G634" s="13">
        <v>0</v>
      </c>
      <c r="H634" s="13">
        <v>0</v>
      </c>
      <c r="I634" s="13">
        <v>0</v>
      </c>
      <c r="J634" s="13">
        <v>0</v>
      </c>
      <c r="K634" s="13">
        <v>0</v>
      </c>
      <c r="L634" s="13">
        <v>0</v>
      </c>
      <c r="M634" s="13"/>
      <c r="N634" s="13">
        <v>0</v>
      </c>
      <c r="O634" s="13">
        <v>0</v>
      </c>
      <c r="P634" s="13">
        <v>0</v>
      </c>
      <c r="Q634" s="13">
        <v>0</v>
      </c>
      <c r="R634" s="13"/>
      <c r="S634" s="13">
        <v>0</v>
      </c>
      <c r="T634" s="13">
        <v>0</v>
      </c>
      <c r="U634" s="13">
        <v>0</v>
      </c>
      <c r="V634" s="13">
        <v>0</v>
      </c>
      <c r="W634" s="13">
        <v>0</v>
      </c>
      <c r="X634" s="13">
        <v>0</v>
      </c>
      <c r="Y634" s="13"/>
      <c r="Z634" s="13">
        <v>0</v>
      </c>
      <c r="AA634" s="13">
        <v>0</v>
      </c>
      <c r="AB634" s="13"/>
      <c r="AC634" s="13">
        <v>0</v>
      </c>
      <c r="AD634" s="13">
        <v>0</v>
      </c>
    </row>
    <row r="635" spans="2:30" x14ac:dyDescent="0.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row>
    <row r="636" spans="2:30" x14ac:dyDescent="0.3">
      <c r="B636" s="6" t="s">
        <v>289</v>
      </c>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row>
    <row r="637" spans="2:30" x14ac:dyDescent="0.3">
      <c r="B637" s="23" t="s">
        <v>286</v>
      </c>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row>
    <row r="638" spans="2:30" x14ac:dyDescent="0.3">
      <c r="B638" t="s">
        <v>266</v>
      </c>
      <c r="C638" s="13">
        <v>0.35294117647058798</v>
      </c>
      <c r="D638" s="13">
        <v>0.29166666666666702</v>
      </c>
      <c r="E638" s="13">
        <v>0.407407407407407</v>
      </c>
      <c r="F638" s="13"/>
      <c r="G638" s="13">
        <v>0</v>
      </c>
      <c r="H638" s="13">
        <v>0</v>
      </c>
      <c r="I638" s="13">
        <v>0.27272727272727298</v>
      </c>
      <c r="J638" s="13">
        <v>0.63636363636363602</v>
      </c>
      <c r="K638" s="13">
        <v>0.38461538461538503</v>
      </c>
      <c r="L638" s="13">
        <v>0.3</v>
      </c>
      <c r="M638" s="13"/>
      <c r="N638" s="13">
        <v>0.16666666666666699</v>
      </c>
      <c r="O638" s="13">
        <v>0.5</v>
      </c>
      <c r="P638" s="13">
        <v>0.63636363636363602</v>
      </c>
      <c r="Q638" s="13">
        <v>0.33333333333333298</v>
      </c>
      <c r="R638" s="13"/>
      <c r="S638" s="13">
        <v>0.25</v>
      </c>
      <c r="T638" s="13">
        <v>0.44444444444444398</v>
      </c>
      <c r="U638" s="13">
        <v>0.5</v>
      </c>
      <c r="V638" s="13">
        <v>0.5</v>
      </c>
      <c r="W638" s="13">
        <v>0</v>
      </c>
      <c r="X638" s="13">
        <v>0.25</v>
      </c>
      <c r="Y638" s="13"/>
      <c r="Z638" s="13">
        <v>0.38095238095238099</v>
      </c>
      <c r="AA638" s="13">
        <v>0.22222222222222199</v>
      </c>
      <c r="AB638" s="13"/>
      <c r="AC638" s="13">
        <v>0.42424242424242398</v>
      </c>
      <c r="AD638" s="13">
        <v>0.23529411764705899</v>
      </c>
    </row>
    <row r="639" spans="2:30" x14ac:dyDescent="0.3">
      <c r="B639" t="s">
        <v>267</v>
      </c>
      <c r="C639" s="13">
        <v>0.39215686274509798</v>
      </c>
      <c r="D639" s="13">
        <v>0.5</v>
      </c>
      <c r="E639" s="13">
        <v>0.296296296296296</v>
      </c>
      <c r="F639" s="13"/>
      <c r="G639" s="13">
        <v>0</v>
      </c>
      <c r="H639" s="13">
        <v>0.6</v>
      </c>
      <c r="I639" s="13">
        <v>0.45454545454545497</v>
      </c>
      <c r="J639" s="13">
        <v>0.27272727272727298</v>
      </c>
      <c r="K639" s="13">
        <v>0.38461538461538503</v>
      </c>
      <c r="L639" s="13">
        <v>0.4</v>
      </c>
      <c r="M639" s="13"/>
      <c r="N639" s="13">
        <v>0.41666666666666702</v>
      </c>
      <c r="O639" s="13">
        <v>0.3</v>
      </c>
      <c r="P639" s="13">
        <v>0.27272727272727298</v>
      </c>
      <c r="Q639" s="13">
        <v>0.66666666666666696</v>
      </c>
      <c r="R639" s="13"/>
      <c r="S639" s="13">
        <v>0.5625</v>
      </c>
      <c r="T639" s="13">
        <v>0.33333333333333298</v>
      </c>
      <c r="U639" s="13">
        <v>0.25</v>
      </c>
      <c r="V639" s="13">
        <v>0.33333333333333298</v>
      </c>
      <c r="W639" s="13">
        <v>0.4</v>
      </c>
      <c r="X639" s="13">
        <v>0.25</v>
      </c>
      <c r="Y639" s="13"/>
      <c r="Z639" s="13">
        <v>0.38095238095238099</v>
      </c>
      <c r="AA639" s="13">
        <v>0.44444444444444398</v>
      </c>
      <c r="AB639" s="13"/>
      <c r="AC639" s="13">
        <v>0.30303030303030298</v>
      </c>
      <c r="AD639" s="13">
        <v>0.52941176470588203</v>
      </c>
    </row>
    <row r="640" spans="2:30" x14ac:dyDescent="0.3">
      <c r="B640" t="s">
        <v>268</v>
      </c>
      <c r="C640" s="13">
        <v>0.23529411764705899</v>
      </c>
      <c r="D640" s="13">
        <v>0.16666666666666699</v>
      </c>
      <c r="E640" s="13">
        <v>0.296296296296296</v>
      </c>
      <c r="F640" s="13"/>
      <c r="G640" s="13">
        <v>1</v>
      </c>
      <c r="H640" s="13">
        <v>0.4</v>
      </c>
      <c r="I640" s="13">
        <v>0.18181818181818199</v>
      </c>
      <c r="J640" s="13">
        <v>9.0909090909090898E-2</v>
      </c>
      <c r="K640" s="13">
        <v>0.230769230769231</v>
      </c>
      <c r="L640" s="13">
        <v>0.3</v>
      </c>
      <c r="M640" s="13"/>
      <c r="N640" s="13">
        <v>0.375</v>
      </c>
      <c r="O640" s="13">
        <v>0.2</v>
      </c>
      <c r="P640" s="13">
        <v>9.0909090909090898E-2</v>
      </c>
      <c r="Q640" s="13">
        <v>0</v>
      </c>
      <c r="R640" s="13"/>
      <c r="S640" s="13">
        <v>0.125</v>
      </c>
      <c r="T640" s="13">
        <v>0.22222222222222199</v>
      </c>
      <c r="U640" s="13">
        <v>0.25</v>
      </c>
      <c r="V640" s="13">
        <v>0.16666666666666699</v>
      </c>
      <c r="W640" s="13">
        <v>0.6</v>
      </c>
      <c r="X640" s="13">
        <v>0.5</v>
      </c>
      <c r="Y640" s="13"/>
      <c r="Z640" s="13">
        <v>0.238095238095238</v>
      </c>
      <c r="AA640" s="13">
        <v>0.22222222222222199</v>
      </c>
      <c r="AB640" s="13"/>
      <c r="AC640" s="13">
        <v>0.27272727272727298</v>
      </c>
      <c r="AD640" s="13">
        <v>0.17647058823529399</v>
      </c>
    </row>
    <row r="641" spans="2:30" x14ac:dyDescent="0.3">
      <c r="B641" t="s">
        <v>269</v>
      </c>
      <c r="C641" s="13">
        <v>1.9607843137254902E-2</v>
      </c>
      <c r="D641" s="13">
        <v>4.1666666666666699E-2</v>
      </c>
      <c r="E641" s="13">
        <v>0</v>
      </c>
      <c r="F641" s="13"/>
      <c r="G641" s="13">
        <v>0</v>
      </c>
      <c r="H641" s="13">
        <v>0</v>
      </c>
      <c r="I641" s="13">
        <v>9.0909090909090898E-2</v>
      </c>
      <c r="J641" s="13">
        <v>0</v>
      </c>
      <c r="K641" s="13">
        <v>0</v>
      </c>
      <c r="L641" s="13">
        <v>0</v>
      </c>
      <c r="M641" s="13"/>
      <c r="N641" s="13">
        <v>4.1666666666666699E-2</v>
      </c>
      <c r="O641" s="13">
        <v>0</v>
      </c>
      <c r="P641" s="13">
        <v>0</v>
      </c>
      <c r="Q641" s="13">
        <v>0</v>
      </c>
      <c r="R641" s="13"/>
      <c r="S641" s="13">
        <v>6.25E-2</v>
      </c>
      <c r="T641" s="13">
        <v>0</v>
      </c>
      <c r="U641" s="13">
        <v>0</v>
      </c>
      <c r="V641" s="13">
        <v>0</v>
      </c>
      <c r="W641" s="13">
        <v>0</v>
      </c>
      <c r="X641" s="13">
        <v>0</v>
      </c>
      <c r="Y641" s="13"/>
      <c r="Z641" s="13">
        <v>0</v>
      </c>
      <c r="AA641" s="13">
        <v>0.11111111111111099</v>
      </c>
      <c r="AB641" s="13"/>
      <c r="AC641" s="13">
        <v>0</v>
      </c>
      <c r="AD641" s="13">
        <v>5.8823529411764698E-2</v>
      </c>
    </row>
    <row r="642" spans="2:30" x14ac:dyDescent="0.3">
      <c r="B642" t="s">
        <v>56</v>
      </c>
      <c r="C642" s="13">
        <v>0</v>
      </c>
      <c r="D642" s="13">
        <v>0</v>
      </c>
      <c r="E642" s="13">
        <v>0</v>
      </c>
      <c r="F642" s="13"/>
      <c r="G642" s="13">
        <v>0</v>
      </c>
      <c r="H642" s="13">
        <v>0</v>
      </c>
      <c r="I642" s="13">
        <v>0</v>
      </c>
      <c r="J642" s="13">
        <v>0</v>
      </c>
      <c r="K642" s="13">
        <v>0</v>
      </c>
      <c r="L642" s="13">
        <v>0</v>
      </c>
      <c r="M642" s="13"/>
      <c r="N642" s="13">
        <v>0</v>
      </c>
      <c r="O642" s="13">
        <v>0</v>
      </c>
      <c r="P642" s="13">
        <v>0</v>
      </c>
      <c r="Q642" s="13">
        <v>0</v>
      </c>
      <c r="R642" s="13"/>
      <c r="S642" s="13">
        <v>0</v>
      </c>
      <c r="T642" s="13">
        <v>0</v>
      </c>
      <c r="U642" s="13">
        <v>0</v>
      </c>
      <c r="V642" s="13">
        <v>0</v>
      </c>
      <c r="W642" s="13">
        <v>0</v>
      </c>
      <c r="X642" s="13">
        <v>0</v>
      </c>
      <c r="Y642" s="13"/>
      <c r="Z642" s="13">
        <v>0</v>
      </c>
      <c r="AA642" s="13">
        <v>0</v>
      </c>
      <c r="AB642" s="13"/>
      <c r="AC642" s="13">
        <v>0</v>
      </c>
      <c r="AD642" s="13">
        <v>0</v>
      </c>
    </row>
    <row r="643" spans="2:30" x14ac:dyDescent="0.3">
      <c r="B643" t="s">
        <v>270</v>
      </c>
      <c r="C643" s="13">
        <v>0</v>
      </c>
      <c r="D643" s="13">
        <v>0</v>
      </c>
      <c r="E643" s="13">
        <v>0</v>
      </c>
      <c r="F643" s="13"/>
      <c r="G643" s="13">
        <v>0</v>
      </c>
      <c r="H643" s="13">
        <v>0</v>
      </c>
      <c r="I643" s="13">
        <v>0</v>
      </c>
      <c r="J643" s="13">
        <v>0</v>
      </c>
      <c r="K643" s="13">
        <v>0</v>
      </c>
      <c r="L643" s="13">
        <v>0</v>
      </c>
      <c r="M643" s="13"/>
      <c r="N643" s="13">
        <v>0</v>
      </c>
      <c r="O643" s="13">
        <v>0</v>
      </c>
      <c r="P643" s="13">
        <v>0</v>
      </c>
      <c r="Q643" s="13">
        <v>0</v>
      </c>
      <c r="R643" s="13"/>
      <c r="S643" s="13">
        <v>0</v>
      </c>
      <c r="T643" s="13">
        <v>0</v>
      </c>
      <c r="U643" s="13">
        <v>0</v>
      </c>
      <c r="V643" s="13">
        <v>0</v>
      </c>
      <c r="W643" s="13">
        <v>0</v>
      </c>
      <c r="X643" s="13">
        <v>0</v>
      </c>
      <c r="Y643" s="13"/>
      <c r="Z643" s="13">
        <v>0</v>
      </c>
      <c r="AA643" s="13">
        <v>0</v>
      </c>
      <c r="AB643" s="13"/>
      <c r="AC643" s="13">
        <v>0</v>
      </c>
      <c r="AD643" s="13">
        <v>0</v>
      </c>
    </row>
    <row r="644" spans="2:30" x14ac:dyDescent="0.3">
      <c r="B644" t="s">
        <v>271</v>
      </c>
      <c r="C644" s="13">
        <v>0</v>
      </c>
      <c r="D644" s="13">
        <v>0</v>
      </c>
      <c r="E644" s="13">
        <v>0</v>
      </c>
      <c r="F644" s="13"/>
      <c r="G644" s="13">
        <v>0</v>
      </c>
      <c r="H644" s="13">
        <v>0</v>
      </c>
      <c r="I644" s="13">
        <v>0</v>
      </c>
      <c r="J644" s="13">
        <v>0</v>
      </c>
      <c r="K644" s="13">
        <v>0</v>
      </c>
      <c r="L644" s="13">
        <v>0</v>
      </c>
      <c r="M644" s="13"/>
      <c r="N644" s="13">
        <v>0</v>
      </c>
      <c r="O644" s="13">
        <v>0</v>
      </c>
      <c r="P644" s="13">
        <v>0</v>
      </c>
      <c r="Q644" s="13">
        <v>0</v>
      </c>
      <c r="R644" s="13"/>
      <c r="S644" s="13">
        <v>0</v>
      </c>
      <c r="T644" s="13">
        <v>0</v>
      </c>
      <c r="U644" s="13">
        <v>0</v>
      </c>
      <c r="V644" s="13">
        <v>0</v>
      </c>
      <c r="W644" s="13">
        <v>0</v>
      </c>
      <c r="X644" s="13">
        <v>0</v>
      </c>
      <c r="Y644" s="13"/>
      <c r="Z644" s="13">
        <v>0</v>
      </c>
      <c r="AA644" s="13">
        <v>0</v>
      </c>
      <c r="AB644" s="13"/>
      <c r="AC644" s="13">
        <v>0</v>
      </c>
      <c r="AD644" s="13">
        <v>0</v>
      </c>
    </row>
    <row r="645" spans="2:30" x14ac:dyDescent="0.3">
      <c r="B645" t="s">
        <v>272</v>
      </c>
      <c r="C645" s="13">
        <v>0</v>
      </c>
      <c r="D645" s="13">
        <v>0</v>
      </c>
      <c r="E645" s="13">
        <v>0</v>
      </c>
      <c r="F645" s="13"/>
      <c r="G645" s="13">
        <v>0</v>
      </c>
      <c r="H645" s="13">
        <v>0</v>
      </c>
      <c r="I645" s="13">
        <v>0</v>
      </c>
      <c r="J645" s="13">
        <v>0</v>
      </c>
      <c r="K645" s="13">
        <v>0</v>
      </c>
      <c r="L645" s="13">
        <v>0</v>
      </c>
      <c r="M645" s="13"/>
      <c r="N645" s="13">
        <v>0</v>
      </c>
      <c r="O645" s="13">
        <v>0</v>
      </c>
      <c r="P645" s="13">
        <v>0</v>
      </c>
      <c r="Q645" s="13">
        <v>0</v>
      </c>
      <c r="R645" s="13"/>
      <c r="S645" s="13">
        <v>0</v>
      </c>
      <c r="T645" s="13">
        <v>0</v>
      </c>
      <c r="U645" s="13">
        <v>0</v>
      </c>
      <c r="V645" s="13">
        <v>0</v>
      </c>
      <c r="W645" s="13">
        <v>0</v>
      </c>
      <c r="X645" s="13">
        <v>0</v>
      </c>
      <c r="Y645" s="13"/>
      <c r="Z645" s="13">
        <v>0</v>
      </c>
      <c r="AA645" s="13">
        <v>0</v>
      </c>
      <c r="AB645" s="13"/>
      <c r="AC645" s="13">
        <v>0</v>
      </c>
      <c r="AD645" s="13">
        <v>0</v>
      </c>
    </row>
    <row r="646" spans="2:30" x14ac:dyDescent="0.3">
      <c r="B646" t="s">
        <v>273</v>
      </c>
      <c r="C646" s="13">
        <v>0</v>
      </c>
      <c r="D646" s="13">
        <v>0</v>
      </c>
      <c r="E646" s="13">
        <v>0</v>
      </c>
      <c r="F646" s="13"/>
      <c r="G646" s="13">
        <v>0</v>
      </c>
      <c r="H646" s="13">
        <v>0</v>
      </c>
      <c r="I646" s="13">
        <v>0</v>
      </c>
      <c r="J646" s="13">
        <v>0</v>
      </c>
      <c r="K646" s="13">
        <v>0</v>
      </c>
      <c r="L646" s="13">
        <v>0</v>
      </c>
      <c r="M646" s="13"/>
      <c r="N646" s="13">
        <v>0</v>
      </c>
      <c r="O646" s="13">
        <v>0</v>
      </c>
      <c r="P646" s="13">
        <v>0</v>
      </c>
      <c r="Q646" s="13">
        <v>0</v>
      </c>
      <c r="R646" s="13"/>
      <c r="S646" s="13">
        <v>0</v>
      </c>
      <c r="T646" s="13">
        <v>0</v>
      </c>
      <c r="U646" s="13">
        <v>0</v>
      </c>
      <c r="V646" s="13">
        <v>0</v>
      </c>
      <c r="W646" s="13">
        <v>0</v>
      </c>
      <c r="X646" s="13">
        <v>0</v>
      </c>
      <c r="Y646" s="13"/>
      <c r="Z646" s="13">
        <v>0</v>
      </c>
      <c r="AA646" s="13">
        <v>0</v>
      </c>
      <c r="AB646" s="13"/>
      <c r="AC646" s="13">
        <v>0</v>
      </c>
      <c r="AD646" s="13">
        <v>0</v>
      </c>
    </row>
    <row r="647" spans="2:30" x14ac:dyDescent="0.3">
      <c r="B647" t="s">
        <v>274</v>
      </c>
      <c r="C647" s="13">
        <v>0</v>
      </c>
      <c r="D647" s="13">
        <v>0</v>
      </c>
      <c r="E647" s="13">
        <v>0</v>
      </c>
      <c r="F647" s="13"/>
      <c r="G647" s="13">
        <v>0</v>
      </c>
      <c r="H647" s="13">
        <v>0</v>
      </c>
      <c r="I647" s="13">
        <v>0</v>
      </c>
      <c r="J647" s="13">
        <v>0</v>
      </c>
      <c r="K647" s="13">
        <v>0</v>
      </c>
      <c r="L647" s="13">
        <v>0</v>
      </c>
      <c r="M647" s="13"/>
      <c r="N647" s="13">
        <v>0</v>
      </c>
      <c r="O647" s="13">
        <v>0</v>
      </c>
      <c r="P647" s="13">
        <v>0</v>
      </c>
      <c r="Q647" s="13">
        <v>0</v>
      </c>
      <c r="R647" s="13"/>
      <c r="S647" s="13">
        <v>0</v>
      </c>
      <c r="T647" s="13">
        <v>0</v>
      </c>
      <c r="U647" s="13">
        <v>0</v>
      </c>
      <c r="V647" s="13">
        <v>0</v>
      </c>
      <c r="W647" s="13">
        <v>0</v>
      </c>
      <c r="X647" s="13">
        <v>0</v>
      </c>
      <c r="Y647" s="13"/>
      <c r="Z647" s="13">
        <v>0</v>
      </c>
      <c r="AA647" s="13">
        <v>0</v>
      </c>
      <c r="AB647" s="13"/>
      <c r="AC647" s="13">
        <v>0</v>
      </c>
      <c r="AD647" s="13">
        <v>0</v>
      </c>
    </row>
    <row r="648" spans="2:30" x14ac:dyDescent="0.3">
      <c r="B648" t="s">
        <v>275</v>
      </c>
      <c r="C648" s="13">
        <v>0</v>
      </c>
      <c r="D648" s="13">
        <v>0</v>
      </c>
      <c r="E648" s="13">
        <v>0</v>
      </c>
      <c r="F648" s="13"/>
      <c r="G648" s="13">
        <v>0</v>
      </c>
      <c r="H648" s="13">
        <v>0</v>
      </c>
      <c r="I648" s="13">
        <v>0</v>
      </c>
      <c r="J648" s="13">
        <v>0</v>
      </c>
      <c r="K648" s="13">
        <v>0</v>
      </c>
      <c r="L648" s="13">
        <v>0</v>
      </c>
      <c r="M648" s="13"/>
      <c r="N648" s="13">
        <v>0</v>
      </c>
      <c r="O648" s="13">
        <v>0</v>
      </c>
      <c r="P648" s="13">
        <v>0</v>
      </c>
      <c r="Q648" s="13">
        <v>0</v>
      </c>
      <c r="R648" s="13"/>
      <c r="S648" s="13">
        <v>0</v>
      </c>
      <c r="T648" s="13">
        <v>0</v>
      </c>
      <c r="U648" s="13">
        <v>0</v>
      </c>
      <c r="V648" s="13">
        <v>0</v>
      </c>
      <c r="W648" s="13">
        <v>0</v>
      </c>
      <c r="X648" s="13">
        <v>0</v>
      </c>
      <c r="Y648" s="13"/>
      <c r="Z648" s="13">
        <v>0</v>
      </c>
      <c r="AA648" s="13">
        <v>0</v>
      </c>
      <c r="AB648" s="13"/>
      <c r="AC648" s="13">
        <v>0</v>
      </c>
      <c r="AD648" s="13">
        <v>0</v>
      </c>
    </row>
    <row r="649" spans="2:30" x14ac:dyDescent="0.3">
      <c r="B649" t="s">
        <v>276</v>
      </c>
      <c r="C649" s="13">
        <v>0</v>
      </c>
      <c r="D649" s="13">
        <v>0</v>
      </c>
      <c r="E649" s="13">
        <v>0</v>
      </c>
      <c r="F649" s="13"/>
      <c r="G649" s="13">
        <v>0</v>
      </c>
      <c r="H649" s="13">
        <v>0</v>
      </c>
      <c r="I649" s="13">
        <v>0</v>
      </c>
      <c r="J649" s="13">
        <v>0</v>
      </c>
      <c r="K649" s="13">
        <v>0</v>
      </c>
      <c r="L649" s="13">
        <v>0</v>
      </c>
      <c r="M649" s="13"/>
      <c r="N649" s="13">
        <v>0</v>
      </c>
      <c r="O649" s="13">
        <v>0</v>
      </c>
      <c r="P649" s="13">
        <v>0</v>
      </c>
      <c r="Q649" s="13">
        <v>0</v>
      </c>
      <c r="R649" s="13"/>
      <c r="S649" s="13">
        <v>0</v>
      </c>
      <c r="T649" s="13">
        <v>0</v>
      </c>
      <c r="U649" s="13">
        <v>0</v>
      </c>
      <c r="V649" s="13">
        <v>0</v>
      </c>
      <c r="W649" s="13">
        <v>0</v>
      </c>
      <c r="X649" s="13">
        <v>0</v>
      </c>
      <c r="Y649" s="13"/>
      <c r="Z649" s="13">
        <v>0</v>
      </c>
      <c r="AA649" s="13">
        <v>0</v>
      </c>
      <c r="AB649" s="13"/>
      <c r="AC649" s="13">
        <v>0</v>
      </c>
      <c r="AD649" s="13">
        <v>0</v>
      </c>
    </row>
    <row r="650" spans="2:30" x14ac:dyDescent="0.3">
      <c r="B650" t="s">
        <v>277</v>
      </c>
      <c r="C650" s="13">
        <v>0</v>
      </c>
      <c r="D650" s="13">
        <v>0</v>
      </c>
      <c r="E650" s="13">
        <v>0</v>
      </c>
      <c r="F650" s="13"/>
      <c r="G650" s="13">
        <v>0</v>
      </c>
      <c r="H650" s="13">
        <v>0</v>
      </c>
      <c r="I650" s="13">
        <v>0</v>
      </c>
      <c r="J650" s="13">
        <v>0</v>
      </c>
      <c r="K650" s="13">
        <v>0</v>
      </c>
      <c r="L650" s="13">
        <v>0</v>
      </c>
      <c r="M650" s="13"/>
      <c r="N650" s="13">
        <v>0</v>
      </c>
      <c r="O650" s="13">
        <v>0</v>
      </c>
      <c r="P650" s="13">
        <v>0</v>
      </c>
      <c r="Q650" s="13">
        <v>0</v>
      </c>
      <c r="R650" s="13"/>
      <c r="S650" s="13">
        <v>0</v>
      </c>
      <c r="T650" s="13">
        <v>0</v>
      </c>
      <c r="U650" s="13">
        <v>0</v>
      </c>
      <c r="V650" s="13">
        <v>0</v>
      </c>
      <c r="W650" s="13">
        <v>0</v>
      </c>
      <c r="X650" s="13">
        <v>0</v>
      </c>
      <c r="Y650" s="13"/>
      <c r="Z650" s="13">
        <v>0</v>
      </c>
      <c r="AA650" s="13">
        <v>0</v>
      </c>
      <c r="AB650" s="13"/>
      <c r="AC650" s="13">
        <v>0</v>
      </c>
      <c r="AD650" s="13">
        <v>0</v>
      </c>
    </row>
    <row r="651" spans="2:30" x14ac:dyDescent="0.3">
      <c r="B651" t="s">
        <v>278</v>
      </c>
      <c r="C651" s="13">
        <v>0</v>
      </c>
      <c r="D651" s="13">
        <v>0</v>
      </c>
      <c r="E651" s="13">
        <v>0</v>
      </c>
      <c r="F651" s="13"/>
      <c r="G651" s="13">
        <v>0</v>
      </c>
      <c r="H651" s="13">
        <v>0</v>
      </c>
      <c r="I651" s="13">
        <v>0</v>
      </c>
      <c r="J651" s="13">
        <v>0</v>
      </c>
      <c r="K651" s="13">
        <v>0</v>
      </c>
      <c r="L651" s="13">
        <v>0</v>
      </c>
      <c r="M651" s="13"/>
      <c r="N651" s="13">
        <v>0</v>
      </c>
      <c r="O651" s="13">
        <v>0</v>
      </c>
      <c r="P651" s="13">
        <v>0</v>
      </c>
      <c r="Q651" s="13">
        <v>0</v>
      </c>
      <c r="R651" s="13"/>
      <c r="S651" s="13">
        <v>0</v>
      </c>
      <c r="T651" s="13">
        <v>0</v>
      </c>
      <c r="U651" s="13">
        <v>0</v>
      </c>
      <c r="V651" s="13">
        <v>0</v>
      </c>
      <c r="W651" s="13">
        <v>0</v>
      </c>
      <c r="X651" s="13">
        <v>0</v>
      </c>
      <c r="Y651" s="13"/>
      <c r="Z651" s="13">
        <v>0</v>
      </c>
      <c r="AA651" s="13">
        <v>0</v>
      </c>
      <c r="AB651" s="13"/>
      <c r="AC651" s="13">
        <v>0</v>
      </c>
      <c r="AD651" s="13">
        <v>0</v>
      </c>
    </row>
    <row r="652" spans="2:30" x14ac:dyDescent="0.3">
      <c r="B652" t="s">
        <v>279</v>
      </c>
      <c r="C652" s="13">
        <v>0</v>
      </c>
      <c r="D652" s="13">
        <v>0</v>
      </c>
      <c r="E652" s="13">
        <v>0</v>
      </c>
      <c r="F652" s="13"/>
      <c r="G652" s="13">
        <v>0</v>
      </c>
      <c r="H652" s="13">
        <v>0</v>
      </c>
      <c r="I652" s="13">
        <v>0</v>
      </c>
      <c r="J652" s="13">
        <v>0</v>
      </c>
      <c r="K652" s="13">
        <v>0</v>
      </c>
      <c r="L652" s="13">
        <v>0</v>
      </c>
      <c r="M652" s="13"/>
      <c r="N652" s="13">
        <v>0</v>
      </c>
      <c r="O652" s="13">
        <v>0</v>
      </c>
      <c r="P652" s="13">
        <v>0</v>
      </c>
      <c r="Q652" s="13">
        <v>0</v>
      </c>
      <c r="R652" s="13"/>
      <c r="S652" s="13">
        <v>0</v>
      </c>
      <c r="T652" s="13">
        <v>0</v>
      </c>
      <c r="U652" s="13">
        <v>0</v>
      </c>
      <c r="V652" s="13">
        <v>0</v>
      </c>
      <c r="W652" s="13">
        <v>0</v>
      </c>
      <c r="X652" s="13">
        <v>0</v>
      </c>
      <c r="Y652" s="13"/>
      <c r="Z652" s="13">
        <v>0</v>
      </c>
      <c r="AA652" s="13">
        <v>0</v>
      </c>
      <c r="AB652" s="13"/>
      <c r="AC652" s="13">
        <v>0</v>
      </c>
      <c r="AD652" s="13">
        <v>0</v>
      </c>
    </row>
    <row r="653" spans="2:30" x14ac:dyDescent="0.3">
      <c r="B653" t="s">
        <v>280</v>
      </c>
      <c r="C653" s="13">
        <v>0</v>
      </c>
      <c r="D653" s="13">
        <v>0</v>
      </c>
      <c r="E653" s="13">
        <v>0</v>
      </c>
      <c r="F653" s="13"/>
      <c r="G653" s="13">
        <v>0</v>
      </c>
      <c r="H653" s="13">
        <v>0</v>
      </c>
      <c r="I653" s="13">
        <v>0</v>
      </c>
      <c r="J653" s="13">
        <v>0</v>
      </c>
      <c r="K653" s="13">
        <v>0</v>
      </c>
      <c r="L653" s="13">
        <v>0</v>
      </c>
      <c r="M653" s="13"/>
      <c r="N653" s="13">
        <v>0</v>
      </c>
      <c r="O653" s="13">
        <v>0</v>
      </c>
      <c r="P653" s="13">
        <v>0</v>
      </c>
      <c r="Q653" s="13">
        <v>0</v>
      </c>
      <c r="R653" s="13"/>
      <c r="S653" s="13">
        <v>0</v>
      </c>
      <c r="T653" s="13">
        <v>0</v>
      </c>
      <c r="U653" s="13">
        <v>0</v>
      </c>
      <c r="V653" s="13">
        <v>0</v>
      </c>
      <c r="W653" s="13">
        <v>0</v>
      </c>
      <c r="X653" s="13">
        <v>0</v>
      </c>
      <c r="Y653" s="13"/>
      <c r="Z653" s="13">
        <v>0</v>
      </c>
      <c r="AA653" s="13">
        <v>0</v>
      </c>
      <c r="AB653" s="13"/>
      <c r="AC653" s="13">
        <v>0</v>
      </c>
      <c r="AD653" s="13">
        <v>0</v>
      </c>
    </row>
    <row r="654" spans="2:30" x14ac:dyDescent="0.3">
      <c r="B654" t="s">
        <v>281</v>
      </c>
      <c r="C654" s="13">
        <v>0</v>
      </c>
      <c r="D654" s="13">
        <v>0</v>
      </c>
      <c r="E654" s="13">
        <v>0</v>
      </c>
      <c r="F654" s="13"/>
      <c r="G654" s="13">
        <v>0</v>
      </c>
      <c r="H654" s="13">
        <v>0</v>
      </c>
      <c r="I654" s="13">
        <v>0</v>
      </c>
      <c r="J654" s="13">
        <v>0</v>
      </c>
      <c r="K654" s="13">
        <v>0</v>
      </c>
      <c r="L654" s="13">
        <v>0</v>
      </c>
      <c r="M654" s="13"/>
      <c r="N654" s="13">
        <v>0</v>
      </c>
      <c r="O654" s="13">
        <v>0</v>
      </c>
      <c r="P654" s="13">
        <v>0</v>
      </c>
      <c r="Q654" s="13">
        <v>0</v>
      </c>
      <c r="R654" s="13"/>
      <c r="S654" s="13">
        <v>0</v>
      </c>
      <c r="T654" s="13">
        <v>0</v>
      </c>
      <c r="U654" s="13">
        <v>0</v>
      </c>
      <c r="V654" s="13">
        <v>0</v>
      </c>
      <c r="W654" s="13">
        <v>0</v>
      </c>
      <c r="X654" s="13">
        <v>0</v>
      </c>
      <c r="Y654" s="13"/>
      <c r="Z654" s="13">
        <v>0</v>
      </c>
      <c r="AA654" s="13">
        <v>0</v>
      </c>
      <c r="AB654" s="13"/>
      <c r="AC654" s="13">
        <v>0</v>
      </c>
      <c r="AD654" s="13">
        <v>0</v>
      </c>
    </row>
    <row r="655" spans="2:30" x14ac:dyDescent="0.3">
      <c r="B655" t="s">
        <v>282</v>
      </c>
      <c r="C655" s="13">
        <v>0</v>
      </c>
      <c r="D655" s="13">
        <v>0</v>
      </c>
      <c r="E655" s="13">
        <v>0</v>
      </c>
      <c r="F655" s="13"/>
      <c r="G655" s="13">
        <v>0</v>
      </c>
      <c r="H655" s="13">
        <v>0</v>
      </c>
      <c r="I655" s="13">
        <v>0</v>
      </c>
      <c r="J655" s="13">
        <v>0</v>
      </c>
      <c r="K655" s="13">
        <v>0</v>
      </c>
      <c r="L655" s="13">
        <v>0</v>
      </c>
      <c r="M655" s="13"/>
      <c r="N655" s="13">
        <v>0</v>
      </c>
      <c r="O655" s="13">
        <v>0</v>
      </c>
      <c r="P655" s="13">
        <v>0</v>
      </c>
      <c r="Q655" s="13">
        <v>0</v>
      </c>
      <c r="R655" s="13"/>
      <c r="S655" s="13">
        <v>0</v>
      </c>
      <c r="T655" s="13">
        <v>0</v>
      </c>
      <c r="U655" s="13">
        <v>0</v>
      </c>
      <c r="V655" s="13">
        <v>0</v>
      </c>
      <c r="W655" s="13">
        <v>0</v>
      </c>
      <c r="X655" s="13">
        <v>0</v>
      </c>
      <c r="Y655" s="13"/>
      <c r="Z655" s="13">
        <v>0</v>
      </c>
      <c r="AA655" s="13">
        <v>0</v>
      </c>
      <c r="AB655" s="13"/>
      <c r="AC655" s="13">
        <v>0</v>
      </c>
      <c r="AD655" s="13">
        <v>0</v>
      </c>
    </row>
    <row r="656" spans="2:30" x14ac:dyDescent="0.3">
      <c r="B656" t="s">
        <v>283</v>
      </c>
      <c r="C656" s="13">
        <v>0</v>
      </c>
      <c r="D656" s="13">
        <v>0</v>
      </c>
      <c r="E656" s="13">
        <v>0</v>
      </c>
      <c r="F656" s="13"/>
      <c r="G656" s="13">
        <v>0</v>
      </c>
      <c r="H656" s="13">
        <v>0</v>
      </c>
      <c r="I656" s="13">
        <v>0</v>
      </c>
      <c r="J656" s="13">
        <v>0</v>
      </c>
      <c r="K656" s="13">
        <v>0</v>
      </c>
      <c r="L656" s="13">
        <v>0</v>
      </c>
      <c r="M656" s="13"/>
      <c r="N656" s="13">
        <v>0</v>
      </c>
      <c r="O656" s="13">
        <v>0</v>
      </c>
      <c r="P656" s="13">
        <v>0</v>
      </c>
      <c r="Q656" s="13">
        <v>0</v>
      </c>
      <c r="R656" s="13"/>
      <c r="S656" s="13">
        <v>0</v>
      </c>
      <c r="T656" s="13">
        <v>0</v>
      </c>
      <c r="U656" s="13">
        <v>0</v>
      </c>
      <c r="V656" s="13">
        <v>0</v>
      </c>
      <c r="W656" s="13">
        <v>0</v>
      </c>
      <c r="X656" s="13">
        <v>0</v>
      </c>
      <c r="Y656" s="13"/>
      <c r="Z656" s="13">
        <v>0</v>
      </c>
      <c r="AA656" s="13">
        <v>0</v>
      </c>
      <c r="AB656" s="13"/>
      <c r="AC656" s="13">
        <v>0</v>
      </c>
      <c r="AD656" s="13">
        <v>0</v>
      </c>
    </row>
    <row r="657" spans="2:30" x14ac:dyDescent="0.3">
      <c r="B657" t="s">
        <v>284</v>
      </c>
      <c r="C657" s="13">
        <v>0</v>
      </c>
      <c r="D657" s="13">
        <v>0</v>
      </c>
      <c r="E657" s="13">
        <v>0</v>
      </c>
      <c r="F657" s="13"/>
      <c r="G657" s="13">
        <v>0</v>
      </c>
      <c r="H657" s="13">
        <v>0</v>
      </c>
      <c r="I657" s="13">
        <v>0</v>
      </c>
      <c r="J657" s="13">
        <v>0</v>
      </c>
      <c r="K657" s="13">
        <v>0</v>
      </c>
      <c r="L657" s="13">
        <v>0</v>
      </c>
      <c r="M657" s="13"/>
      <c r="N657" s="13">
        <v>0</v>
      </c>
      <c r="O657" s="13">
        <v>0</v>
      </c>
      <c r="P657" s="13">
        <v>0</v>
      </c>
      <c r="Q657" s="13">
        <v>0</v>
      </c>
      <c r="R657" s="13"/>
      <c r="S657" s="13">
        <v>0</v>
      </c>
      <c r="T657" s="13">
        <v>0</v>
      </c>
      <c r="U657" s="13">
        <v>0</v>
      </c>
      <c r="V657" s="13">
        <v>0</v>
      </c>
      <c r="W657" s="13">
        <v>0</v>
      </c>
      <c r="X657" s="13">
        <v>0</v>
      </c>
      <c r="Y657" s="13"/>
      <c r="Z657" s="13">
        <v>0</v>
      </c>
      <c r="AA657" s="13">
        <v>0</v>
      </c>
      <c r="AB657" s="13"/>
      <c r="AC657" s="13">
        <v>0</v>
      </c>
      <c r="AD657" s="13">
        <v>0</v>
      </c>
    </row>
    <row r="658" spans="2:30" x14ac:dyDescent="0.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row>
    <row r="659" spans="2:30" x14ac:dyDescent="0.3">
      <c r="B659" s="6" t="s">
        <v>290</v>
      </c>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row>
    <row r="660" spans="2:30" x14ac:dyDescent="0.3">
      <c r="B660" s="23" t="s">
        <v>286</v>
      </c>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row>
    <row r="661" spans="2:30" x14ac:dyDescent="0.3">
      <c r="B661" t="s">
        <v>266</v>
      </c>
      <c r="C661" s="13">
        <v>0.28571428571428598</v>
      </c>
      <c r="D661" s="13">
        <v>0.2</v>
      </c>
      <c r="E661" s="13">
        <v>0.33333333333333298</v>
      </c>
      <c r="F661" s="13"/>
      <c r="G661" s="13">
        <v>0</v>
      </c>
      <c r="H661" s="13">
        <v>0</v>
      </c>
      <c r="I661" s="13" t="s">
        <v>238</v>
      </c>
      <c r="J661" s="13">
        <v>0</v>
      </c>
      <c r="K661" s="13">
        <v>0.33333333333333298</v>
      </c>
      <c r="L661" s="13">
        <v>0.6</v>
      </c>
      <c r="M661" s="13"/>
      <c r="N661" s="13">
        <v>0.16666666666666699</v>
      </c>
      <c r="O661" s="13">
        <v>0.33333333333333298</v>
      </c>
      <c r="P661" s="13">
        <v>0</v>
      </c>
      <c r="Q661" s="13">
        <v>0.5</v>
      </c>
      <c r="R661" s="13"/>
      <c r="S661" s="13">
        <v>0</v>
      </c>
      <c r="T661" s="13">
        <v>0.2</v>
      </c>
      <c r="U661" s="13">
        <v>0</v>
      </c>
      <c r="V661" s="13">
        <v>1</v>
      </c>
      <c r="W661" s="13">
        <v>0</v>
      </c>
      <c r="X661" s="13" t="s">
        <v>238</v>
      </c>
      <c r="Y661" s="13"/>
      <c r="Z661" s="13">
        <v>0.28571428571428598</v>
      </c>
      <c r="AA661" s="13" t="s">
        <v>238</v>
      </c>
      <c r="AB661" s="13"/>
      <c r="AC661" s="13">
        <v>0.3</v>
      </c>
      <c r="AD661" s="13">
        <v>0.25</v>
      </c>
    </row>
    <row r="662" spans="2:30" x14ac:dyDescent="0.3">
      <c r="B662" t="s">
        <v>267</v>
      </c>
      <c r="C662" s="13">
        <v>0.28571428571428598</v>
      </c>
      <c r="D662" s="13">
        <v>0.6</v>
      </c>
      <c r="E662" s="13">
        <v>0.11111111111111099</v>
      </c>
      <c r="F662" s="13"/>
      <c r="G662" s="13">
        <v>0</v>
      </c>
      <c r="H662" s="13">
        <v>0.33333333333333298</v>
      </c>
      <c r="I662" s="13" t="s">
        <v>238</v>
      </c>
      <c r="J662" s="13">
        <v>0.5</v>
      </c>
      <c r="K662" s="13">
        <v>0</v>
      </c>
      <c r="L662" s="13">
        <v>0.4</v>
      </c>
      <c r="M662" s="13"/>
      <c r="N662" s="13">
        <v>0.16666666666666699</v>
      </c>
      <c r="O662" s="13">
        <v>0.33333333333333298</v>
      </c>
      <c r="P662" s="13">
        <v>0</v>
      </c>
      <c r="Q662" s="13">
        <v>0.5</v>
      </c>
      <c r="R662" s="13"/>
      <c r="S662" s="13">
        <v>0</v>
      </c>
      <c r="T662" s="13">
        <v>0.4</v>
      </c>
      <c r="U662" s="13">
        <v>0.5</v>
      </c>
      <c r="V662" s="13">
        <v>0</v>
      </c>
      <c r="W662" s="13">
        <v>1</v>
      </c>
      <c r="X662" s="13" t="s">
        <v>238</v>
      </c>
      <c r="Y662" s="13"/>
      <c r="Z662" s="13">
        <v>0.28571428571428598</v>
      </c>
      <c r="AA662" s="13" t="s">
        <v>238</v>
      </c>
      <c r="AB662" s="13"/>
      <c r="AC662" s="13">
        <v>0.2</v>
      </c>
      <c r="AD662" s="13">
        <v>0.5</v>
      </c>
    </row>
    <row r="663" spans="2:30" x14ac:dyDescent="0.3">
      <c r="B663" t="s">
        <v>268</v>
      </c>
      <c r="C663" s="13">
        <v>0.42857142857142899</v>
      </c>
      <c r="D663" s="13">
        <v>0.2</v>
      </c>
      <c r="E663" s="13">
        <v>0.55555555555555602</v>
      </c>
      <c r="F663" s="13"/>
      <c r="G663" s="13">
        <v>1</v>
      </c>
      <c r="H663" s="13">
        <v>0.66666666666666696</v>
      </c>
      <c r="I663" s="13" t="s">
        <v>238</v>
      </c>
      <c r="J663" s="13">
        <v>0.5</v>
      </c>
      <c r="K663" s="13">
        <v>0.66666666666666696</v>
      </c>
      <c r="L663" s="13">
        <v>0</v>
      </c>
      <c r="M663" s="13"/>
      <c r="N663" s="13">
        <v>0.66666666666666696</v>
      </c>
      <c r="O663" s="13">
        <v>0.33333333333333298</v>
      </c>
      <c r="P663" s="13">
        <v>1</v>
      </c>
      <c r="Q663" s="13">
        <v>0</v>
      </c>
      <c r="R663" s="13"/>
      <c r="S663" s="13">
        <v>1</v>
      </c>
      <c r="T663" s="13">
        <v>0.4</v>
      </c>
      <c r="U663" s="13">
        <v>0.5</v>
      </c>
      <c r="V663" s="13">
        <v>0</v>
      </c>
      <c r="W663" s="13">
        <v>0</v>
      </c>
      <c r="X663" s="13" t="s">
        <v>238</v>
      </c>
      <c r="Y663" s="13"/>
      <c r="Z663" s="13">
        <v>0.42857142857142899</v>
      </c>
      <c r="AA663" s="13" t="s">
        <v>238</v>
      </c>
      <c r="AB663" s="13"/>
      <c r="AC663" s="13">
        <v>0.5</v>
      </c>
      <c r="AD663" s="13">
        <v>0.25</v>
      </c>
    </row>
    <row r="664" spans="2:30" x14ac:dyDescent="0.3">
      <c r="B664" t="s">
        <v>269</v>
      </c>
      <c r="C664" s="13">
        <v>0</v>
      </c>
      <c r="D664" s="13">
        <v>0</v>
      </c>
      <c r="E664" s="13">
        <v>0</v>
      </c>
      <c r="F664" s="13"/>
      <c r="G664" s="13">
        <v>0</v>
      </c>
      <c r="H664" s="13">
        <v>0</v>
      </c>
      <c r="I664" s="13" t="s">
        <v>238</v>
      </c>
      <c r="J664" s="13">
        <v>0</v>
      </c>
      <c r="K664" s="13">
        <v>0</v>
      </c>
      <c r="L664" s="13">
        <v>0</v>
      </c>
      <c r="M664" s="13"/>
      <c r="N664" s="13">
        <v>0</v>
      </c>
      <c r="O664" s="13">
        <v>0</v>
      </c>
      <c r="P664" s="13">
        <v>0</v>
      </c>
      <c r="Q664" s="13">
        <v>0</v>
      </c>
      <c r="R664" s="13"/>
      <c r="S664" s="13">
        <v>0</v>
      </c>
      <c r="T664" s="13">
        <v>0</v>
      </c>
      <c r="U664" s="13">
        <v>0</v>
      </c>
      <c r="V664" s="13">
        <v>0</v>
      </c>
      <c r="W664" s="13">
        <v>0</v>
      </c>
      <c r="X664" s="13" t="s">
        <v>238</v>
      </c>
      <c r="Y664" s="13"/>
      <c r="Z664" s="13">
        <v>0</v>
      </c>
      <c r="AA664" s="13" t="s">
        <v>238</v>
      </c>
      <c r="AB664" s="13"/>
      <c r="AC664" s="13">
        <v>0</v>
      </c>
      <c r="AD664" s="13">
        <v>0</v>
      </c>
    </row>
    <row r="665" spans="2:30" x14ac:dyDescent="0.3">
      <c r="B665" t="s">
        <v>56</v>
      </c>
      <c r="C665" s="13">
        <v>0</v>
      </c>
      <c r="D665" s="13">
        <v>0</v>
      </c>
      <c r="E665" s="13">
        <v>0</v>
      </c>
      <c r="F665" s="13"/>
      <c r="G665" s="13">
        <v>0</v>
      </c>
      <c r="H665" s="13">
        <v>0</v>
      </c>
      <c r="I665" s="13" t="s">
        <v>238</v>
      </c>
      <c r="J665" s="13">
        <v>0</v>
      </c>
      <c r="K665" s="13">
        <v>0</v>
      </c>
      <c r="L665" s="13">
        <v>0</v>
      </c>
      <c r="M665" s="13"/>
      <c r="N665" s="13">
        <v>0</v>
      </c>
      <c r="O665" s="13">
        <v>0</v>
      </c>
      <c r="P665" s="13">
        <v>0</v>
      </c>
      <c r="Q665" s="13">
        <v>0</v>
      </c>
      <c r="R665" s="13"/>
      <c r="S665" s="13">
        <v>0</v>
      </c>
      <c r="T665" s="13">
        <v>0</v>
      </c>
      <c r="U665" s="13">
        <v>0</v>
      </c>
      <c r="V665" s="13">
        <v>0</v>
      </c>
      <c r="W665" s="13">
        <v>0</v>
      </c>
      <c r="X665" s="13" t="s">
        <v>238</v>
      </c>
      <c r="Y665" s="13"/>
      <c r="Z665" s="13">
        <v>0</v>
      </c>
      <c r="AA665" s="13" t="s">
        <v>238</v>
      </c>
      <c r="AB665" s="13"/>
      <c r="AC665" s="13">
        <v>0</v>
      </c>
      <c r="AD665" s="13">
        <v>0</v>
      </c>
    </row>
    <row r="666" spans="2:30" x14ac:dyDescent="0.3">
      <c r="B666" t="s">
        <v>270</v>
      </c>
      <c r="C666" s="13">
        <v>0</v>
      </c>
      <c r="D666" s="13">
        <v>0</v>
      </c>
      <c r="E666" s="13">
        <v>0</v>
      </c>
      <c r="F666" s="13"/>
      <c r="G666" s="13">
        <v>0</v>
      </c>
      <c r="H666" s="13">
        <v>0</v>
      </c>
      <c r="I666" s="13" t="s">
        <v>238</v>
      </c>
      <c r="J666" s="13">
        <v>0</v>
      </c>
      <c r="K666" s="13">
        <v>0</v>
      </c>
      <c r="L666" s="13">
        <v>0</v>
      </c>
      <c r="M666" s="13"/>
      <c r="N666" s="13">
        <v>0</v>
      </c>
      <c r="O666" s="13">
        <v>0</v>
      </c>
      <c r="P666" s="13">
        <v>0</v>
      </c>
      <c r="Q666" s="13">
        <v>0</v>
      </c>
      <c r="R666" s="13"/>
      <c r="S666" s="13">
        <v>0</v>
      </c>
      <c r="T666" s="13">
        <v>0</v>
      </c>
      <c r="U666" s="13">
        <v>0</v>
      </c>
      <c r="V666" s="13">
        <v>0</v>
      </c>
      <c r="W666" s="13">
        <v>0</v>
      </c>
      <c r="X666" s="13" t="s">
        <v>238</v>
      </c>
      <c r="Y666" s="13"/>
      <c r="Z666" s="13">
        <v>0</v>
      </c>
      <c r="AA666" s="13" t="s">
        <v>238</v>
      </c>
      <c r="AB666" s="13"/>
      <c r="AC666" s="13">
        <v>0</v>
      </c>
      <c r="AD666" s="13">
        <v>0</v>
      </c>
    </row>
    <row r="667" spans="2:30" x14ac:dyDescent="0.3">
      <c r="B667" t="s">
        <v>271</v>
      </c>
      <c r="C667" s="13">
        <v>0</v>
      </c>
      <c r="D667" s="13">
        <v>0</v>
      </c>
      <c r="E667" s="13">
        <v>0</v>
      </c>
      <c r="F667" s="13"/>
      <c r="G667" s="13">
        <v>0</v>
      </c>
      <c r="H667" s="13">
        <v>0</v>
      </c>
      <c r="I667" s="13" t="s">
        <v>238</v>
      </c>
      <c r="J667" s="13">
        <v>0</v>
      </c>
      <c r="K667" s="13">
        <v>0</v>
      </c>
      <c r="L667" s="13">
        <v>0</v>
      </c>
      <c r="M667" s="13"/>
      <c r="N667" s="13">
        <v>0</v>
      </c>
      <c r="O667" s="13">
        <v>0</v>
      </c>
      <c r="P667" s="13">
        <v>0</v>
      </c>
      <c r="Q667" s="13">
        <v>0</v>
      </c>
      <c r="R667" s="13"/>
      <c r="S667" s="13">
        <v>0</v>
      </c>
      <c r="T667" s="13">
        <v>0</v>
      </c>
      <c r="U667" s="13">
        <v>0</v>
      </c>
      <c r="V667" s="13">
        <v>0</v>
      </c>
      <c r="W667" s="13">
        <v>0</v>
      </c>
      <c r="X667" s="13" t="s">
        <v>238</v>
      </c>
      <c r="Y667" s="13"/>
      <c r="Z667" s="13">
        <v>0</v>
      </c>
      <c r="AA667" s="13" t="s">
        <v>238</v>
      </c>
      <c r="AB667" s="13"/>
      <c r="AC667" s="13">
        <v>0</v>
      </c>
      <c r="AD667" s="13">
        <v>0</v>
      </c>
    </row>
    <row r="668" spans="2:30" x14ac:dyDescent="0.3">
      <c r="B668" t="s">
        <v>272</v>
      </c>
      <c r="C668" s="13">
        <v>0</v>
      </c>
      <c r="D668" s="13">
        <v>0</v>
      </c>
      <c r="E668" s="13">
        <v>0</v>
      </c>
      <c r="F668" s="13"/>
      <c r="G668" s="13">
        <v>0</v>
      </c>
      <c r="H668" s="13">
        <v>0</v>
      </c>
      <c r="I668" s="13" t="s">
        <v>238</v>
      </c>
      <c r="J668" s="13">
        <v>0</v>
      </c>
      <c r="K668" s="13">
        <v>0</v>
      </c>
      <c r="L668" s="13">
        <v>0</v>
      </c>
      <c r="M668" s="13"/>
      <c r="N668" s="13">
        <v>0</v>
      </c>
      <c r="O668" s="13">
        <v>0</v>
      </c>
      <c r="P668" s="13">
        <v>0</v>
      </c>
      <c r="Q668" s="13">
        <v>0</v>
      </c>
      <c r="R668" s="13"/>
      <c r="S668" s="13">
        <v>0</v>
      </c>
      <c r="T668" s="13">
        <v>0</v>
      </c>
      <c r="U668" s="13">
        <v>0</v>
      </c>
      <c r="V668" s="13">
        <v>0</v>
      </c>
      <c r="W668" s="13">
        <v>0</v>
      </c>
      <c r="X668" s="13" t="s">
        <v>238</v>
      </c>
      <c r="Y668" s="13"/>
      <c r="Z668" s="13">
        <v>0</v>
      </c>
      <c r="AA668" s="13" t="s">
        <v>238</v>
      </c>
      <c r="AB668" s="13"/>
      <c r="AC668" s="13">
        <v>0</v>
      </c>
      <c r="AD668" s="13">
        <v>0</v>
      </c>
    </row>
    <row r="669" spans="2:30" x14ac:dyDescent="0.3">
      <c r="B669" t="s">
        <v>273</v>
      </c>
      <c r="C669" s="13">
        <v>0</v>
      </c>
      <c r="D669" s="13">
        <v>0</v>
      </c>
      <c r="E669" s="13">
        <v>0</v>
      </c>
      <c r="F669" s="13"/>
      <c r="G669" s="13">
        <v>0</v>
      </c>
      <c r="H669" s="13">
        <v>0</v>
      </c>
      <c r="I669" s="13" t="s">
        <v>238</v>
      </c>
      <c r="J669" s="13">
        <v>0</v>
      </c>
      <c r="K669" s="13">
        <v>0</v>
      </c>
      <c r="L669" s="13">
        <v>0</v>
      </c>
      <c r="M669" s="13"/>
      <c r="N669" s="13">
        <v>0</v>
      </c>
      <c r="O669" s="13">
        <v>0</v>
      </c>
      <c r="P669" s="13">
        <v>0</v>
      </c>
      <c r="Q669" s="13">
        <v>0</v>
      </c>
      <c r="R669" s="13"/>
      <c r="S669" s="13">
        <v>0</v>
      </c>
      <c r="T669" s="13">
        <v>0</v>
      </c>
      <c r="U669" s="13">
        <v>0</v>
      </c>
      <c r="V669" s="13">
        <v>0</v>
      </c>
      <c r="W669" s="13">
        <v>0</v>
      </c>
      <c r="X669" s="13" t="s">
        <v>238</v>
      </c>
      <c r="Y669" s="13"/>
      <c r="Z669" s="13">
        <v>0</v>
      </c>
      <c r="AA669" s="13" t="s">
        <v>238</v>
      </c>
      <c r="AB669" s="13"/>
      <c r="AC669" s="13">
        <v>0</v>
      </c>
      <c r="AD669" s="13">
        <v>0</v>
      </c>
    </row>
    <row r="670" spans="2:30" x14ac:dyDescent="0.3">
      <c r="B670" t="s">
        <v>274</v>
      </c>
      <c r="C670" s="13">
        <v>0</v>
      </c>
      <c r="D670" s="13">
        <v>0</v>
      </c>
      <c r="E670" s="13">
        <v>0</v>
      </c>
      <c r="F670" s="13"/>
      <c r="G670" s="13">
        <v>0</v>
      </c>
      <c r="H670" s="13">
        <v>0</v>
      </c>
      <c r="I670" s="13" t="s">
        <v>238</v>
      </c>
      <c r="J670" s="13">
        <v>0</v>
      </c>
      <c r="K670" s="13">
        <v>0</v>
      </c>
      <c r="L670" s="13">
        <v>0</v>
      </c>
      <c r="M670" s="13"/>
      <c r="N670" s="13">
        <v>0</v>
      </c>
      <c r="O670" s="13">
        <v>0</v>
      </c>
      <c r="P670" s="13">
        <v>0</v>
      </c>
      <c r="Q670" s="13">
        <v>0</v>
      </c>
      <c r="R670" s="13"/>
      <c r="S670" s="13">
        <v>0</v>
      </c>
      <c r="T670" s="13">
        <v>0</v>
      </c>
      <c r="U670" s="13">
        <v>0</v>
      </c>
      <c r="V670" s="13">
        <v>0</v>
      </c>
      <c r="W670" s="13">
        <v>0</v>
      </c>
      <c r="X670" s="13" t="s">
        <v>238</v>
      </c>
      <c r="Y670" s="13"/>
      <c r="Z670" s="13">
        <v>0</v>
      </c>
      <c r="AA670" s="13" t="s">
        <v>238</v>
      </c>
      <c r="AB670" s="13"/>
      <c r="AC670" s="13">
        <v>0</v>
      </c>
      <c r="AD670" s="13">
        <v>0</v>
      </c>
    </row>
    <row r="671" spans="2:30" x14ac:dyDescent="0.3">
      <c r="B671" t="s">
        <v>275</v>
      </c>
      <c r="C671" s="13">
        <v>0</v>
      </c>
      <c r="D671" s="13">
        <v>0</v>
      </c>
      <c r="E671" s="13">
        <v>0</v>
      </c>
      <c r="F671" s="13"/>
      <c r="G671" s="13">
        <v>0</v>
      </c>
      <c r="H671" s="13">
        <v>0</v>
      </c>
      <c r="I671" s="13" t="s">
        <v>238</v>
      </c>
      <c r="J671" s="13">
        <v>0</v>
      </c>
      <c r="K671" s="13">
        <v>0</v>
      </c>
      <c r="L671" s="13">
        <v>0</v>
      </c>
      <c r="M671" s="13"/>
      <c r="N671" s="13">
        <v>0</v>
      </c>
      <c r="O671" s="13">
        <v>0</v>
      </c>
      <c r="P671" s="13">
        <v>0</v>
      </c>
      <c r="Q671" s="13">
        <v>0</v>
      </c>
      <c r="R671" s="13"/>
      <c r="S671" s="13">
        <v>0</v>
      </c>
      <c r="T671" s="13">
        <v>0</v>
      </c>
      <c r="U671" s="13">
        <v>0</v>
      </c>
      <c r="V671" s="13">
        <v>0</v>
      </c>
      <c r="W671" s="13">
        <v>0</v>
      </c>
      <c r="X671" s="13" t="s">
        <v>238</v>
      </c>
      <c r="Y671" s="13"/>
      <c r="Z671" s="13">
        <v>0</v>
      </c>
      <c r="AA671" s="13" t="s">
        <v>238</v>
      </c>
      <c r="AB671" s="13"/>
      <c r="AC671" s="13">
        <v>0</v>
      </c>
      <c r="AD671" s="13">
        <v>0</v>
      </c>
    </row>
    <row r="672" spans="2:30" x14ac:dyDescent="0.3">
      <c r="B672" t="s">
        <v>276</v>
      </c>
      <c r="C672" s="13">
        <v>0</v>
      </c>
      <c r="D672" s="13">
        <v>0</v>
      </c>
      <c r="E672" s="13">
        <v>0</v>
      </c>
      <c r="F672" s="13"/>
      <c r="G672" s="13">
        <v>0</v>
      </c>
      <c r="H672" s="13">
        <v>0</v>
      </c>
      <c r="I672" s="13" t="s">
        <v>238</v>
      </c>
      <c r="J672" s="13">
        <v>0</v>
      </c>
      <c r="K672" s="13">
        <v>0</v>
      </c>
      <c r="L672" s="13">
        <v>0</v>
      </c>
      <c r="M672" s="13"/>
      <c r="N672" s="13">
        <v>0</v>
      </c>
      <c r="O672" s="13">
        <v>0</v>
      </c>
      <c r="P672" s="13">
        <v>0</v>
      </c>
      <c r="Q672" s="13">
        <v>0</v>
      </c>
      <c r="R672" s="13"/>
      <c r="S672" s="13">
        <v>0</v>
      </c>
      <c r="T672" s="13">
        <v>0</v>
      </c>
      <c r="U672" s="13">
        <v>0</v>
      </c>
      <c r="V672" s="13">
        <v>0</v>
      </c>
      <c r="W672" s="13">
        <v>0</v>
      </c>
      <c r="X672" s="13" t="s">
        <v>238</v>
      </c>
      <c r="Y672" s="13"/>
      <c r="Z672" s="13">
        <v>0</v>
      </c>
      <c r="AA672" s="13" t="s">
        <v>238</v>
      </c>
      <c r="AB672" s="13"/>
      <c r="AC672" s="13">
        <v>0</v>
      </c>
      <c r="AD672" s="13">
        <v>0</v>
      </c>
    </row>
    <row r="673" spans="2:30" x14ac:dyDescent="0.3">
      <c r="B673" t="s">
        <v>277</v>
      </c>
      <c r="C673" s="13">
        <v>0</v>
      </c>
      <c r="D673" s="13">
        <v>0</v>
      </c>
      <c r="E673" s="13">
        <v>0</v>
      </c>
      <c r="F673" s="13"/>
      <c r="G673" s="13">
        <v>0</v>
      </c>
      <c r="H673" s="13">
        <v>0</v>
      </c>
      <c r="I673" s="13" t="s">
        <v>238</v>
      </c>
      <c r="J673" s="13">
        <v>0</v>
      </c>
      <c r="K673" s="13">
        <v>0</v>
      </c>
      <c r="L673" s="13">
        <v>0</v>
      </c>
      <c r="M673" s="13"/>
      <c r="N673" s="13">
        <v>0</v>
      </c>
      <c r="O673" s="13">
        <v>0</v>
      </c>
      <c r="P673" s="13">
        <v>0</v>
      </c>
      <c r="Q673" s="13">
        <v>0</v>
      </c>
      <c r="R673" s="13"/>
      <c r="S673" s="13">
        <v>0</v>
      </c>
      <c r="T673" s="13">
        <v>0</v>
      </c>
      <c r="U673" s="13">
        <v>0</v>
      </c>
      <c r="V673" s="13">
        <v>0</v>
      </c>
      <c r="W673" s="13">
        <v>0</v>
      </c>
      <c r="X673" s="13" t="s">
        <v>238</v>
      </c>
      <c r="Y673" s="13"/>
      <c r="Z673" s="13">
        <v>0</v>
      </c>
      <c r="AA673" s="13" t="s">
        <v>238</v>
      </c>
      <c r="AB673" s="13"/>
      <c r="AC673" s="13">
        <v>0</v>
      </c>
      <c r="AD673" s="13">
        <v>0</v>
      </c>
    </row>
    <row r="674" spans="2:30" x14ac:dyDescent="0.3">
      <c r="B674" t="s">
        <v>278</v>
      </c>
      <c r="C674" s="13">
        <v>0</v>
      </c>
      <c r="D674" s="13">
        <v>0</v>
      </c>
      <c r="E674" s="13">
        <v>0</v>
      </c>
      <c r="F674" s="13"/>
      <c r="G674" s="13">
        <v>0</v>
      </c>
      <c r="H674" s="13">
        <v>0</v>
      </c>
      <c r="I674" s="13" t="s">
        <v>238</v>
      </c>
      <c r="J674" s="13">
        <v>0</v>
      </c>
      <c r="K674" s="13">
        <v>0</v>
      </c>
      <c r="L674" s="13">
        <v>0</v>
      </c>
      <c r="M674" s="13"/>
      <c r="N674" s="13">
        <v>0</v>
      </c>
      <c r="O674" s="13">
        <v>0</v>
      </c>
      <c r="P674" s="13">
        <v>0</v>
      </c>
      <c r="Q674" s="13">
        <v>0</v>
      </c>
      <c r="R674" s="13"/>
      <c r="S674" s="13">
        <v>0</v>
      </c>
      <c r="T674" s="13">
        <v>0</v>
      </c>
      <c r="U674" s="13">
        <v>0</v>
      </c>
      <c r="V674" s="13">
        <v>0</v>
      </c>
      <c r="W674" s="13">
        <v>0</v>
      </c>
      <c r="X674" s="13" t="s">
        <v>238</v>
      </c>
      <c r="Y674" s="13"/>
      <c r="Z674" s="13">
        <v>0</v>
      </c>
      <c r="AA674" s="13" t="s">
        <v>238</v>
      </c>
      <c r="AB674" s="13"/>
      <c r="AC674" s="13">
        <v>0</v>
      </c>
      <c r="AD674" s="13">
        <v>0</v>
      </c>
    </row>
    <row r="675" spans="2:30" x14ac:dyDescent="0.3">
      <c r="B675" t="s">
        <v>279</v>
      </c>
      <c r="C675" s="13">
        <v>0</v>
      </c>
      <c r="D675" s="13">
        <v>0</v>
      </c>
      <c r="E675" s="13">
        <v>0</v>
      </c>
      <c r="F675" s="13"/>
      <c r="G675" s="13">
        <v>0</v>
      </c>
      <c r="H675" s="13">
        <v>0</v>
      </c>
      <c r="I675" s="13" t="s">
        <v>238</v>
      </c>
      <c r="J675" s="13">
        <v>0</v>
      </c>
      <c r="K675" s="13">
        <v>0</v>
      </c>
      <c r="L675" s="13">
        <v>0</v>
      </c>
      <c r="M675" s="13"/>
      <c r="N675" s="13">
        <v>0</v>
      </c>
      <c r="O675" s="13">
        <v>0</v>
      </c>
      <c r="P675" s="13">
        <v>0</v>
      </c>
      <c r="Q675" s="13">
        <v>0</v>
      </c>
      <c r="R675" s="13"/>
      <c r="S675" s="13">
        <v>0</v>
      </c>
      <c r="T675" s="13">
        <v>0</v>
      </c>
      <c r="U675" s="13">
        <v>0</v>
      </c>
      <c r="V675" s="13">
        <v>0</v>
      </c>
      <c r="W675" s="13">
        <v>0</v>
      </c>
      <c r="X675" s="13" t="s">
        <v>238</v>
      </c>
      <c r="Y675" s="13"/>
      <c r="Z675" s="13">
        <v>0</v>
      </c>
      <c r="AA675" s="13" t="s">
        <v>238</v>
      </c>
      <c r="AB675" s="13"/>
      <c r="AC675" s="13">
        <v>0</v>
      </c>
      <c r="AD675" s="13">
        <v>0</v>
      </c>
    </row>
    <row r="676" spans="2:30" x14ac:dyDescent="0.3">
      <c r="B676" t="s">
        <v>280</v>
      </c>
      <c r="C676" s="13">
        <v>0</v>
      </c>
      <c r="D676" s="13">
        <v>0</v>
      </c>
      <c r="E676" s="13">
        <v>0</v>
      </c>
      <c r="F676" s="13"/>
      <c r="G676" s="13">
        <v>0</v>
      </c>
      <c r="H676" s="13">
        <v>0</v>
      </c>
      <c r="I676" s="13" t="s">
        <v>238</v>
      </c>
      <c r="J676" s="13">
        <v>0</v>
      </c>
      <c r="K676" s="13">
        <v>0</v>
      </c>
      <c r="L676" s="13">
        <v>0</v>
      </c>
      <c r="M676" s="13"/>
      <c r="N676" s="13">
        <v>0</v>
      </c>
      <c r="O676" s="13">
        <v>0</v>
      </c>
      <c r="P676" s="13">
        <v>0</v>
      </c>
      <c r="Q676" s="13">
        <v>0</v>
      </c>
      <c r="R676" s="13"/>
      <c r="S676" s="13">
        <v>0</v>
      </c>
      <c r="T676" s="13">
        <v>0</v>
      </c>
      <c r="U676" s="13">
        <v>0</v>
      </c>
      <c r="V676" s="13">
        <v>0</v>
      </c>
      <c r="W676" s="13">
        <v>0</v>
      </c>
      <c r="X676" s="13" t="s">
        <v>238</v>
      </c>
      <c r="Y676" s="13"/>
      <c r="Z676" s="13">
        <v>0</v>
      </c>
      <c r="AA676" s="13" t="s">
        <v>238</v>
      </c>
      <c r="AB676" s="13"/>
      <c r="AC676" s="13">
        <v>0</v>
      </c>
      <c r="AD676" s="13">
        <v>0</v>
      </c>
    </row>
    <row r="677" spans="2:30" x14ac:dyDescent="0.3">
      <c r="B677" t="s">
        <v>281</v>
      </c>
      <c r="C677" s="13">
        <v>0</v>
      </c>
      <c r="D677" s="13">
        <v>0</v>
      </c>
      <c r="E677" s="13">
        <v>0</v>
      </c>
      <c r="F677" s="13"/>
      <c r="G677" s="13">
        <v>0</v>
      </c>
      <c r="H677" s="13">
        <v>0</v>
      </c>
      <c r="I677" s="13" t="s">
        <v>238</v>
      </c>
      <c r="J677" s="13">
        <v>0</v>
      </c>
      <c r="K677" s="13">
        <v>0</v>
      </c>
      <c r="L677" s="13">
        <v>0</v>
      </c>
      <c r="M677" s="13"/>
      <c r="N677" s="13">
        <v>0</v>
      </c>
      <c r="O677" s="13">
        <v>0</v>
      </c>
      <c r="P677" s="13">
        <v>0</v>
      </c>
      <c r="Q677" s="13">
        <v>0</v>
      </c>
      <c r="R677" s="13"/>
      <c r="S677" s="13">
        <v>0</v>
      </c>
      <c r="T677" s="13">
        <v>0</v>
      </c>
      <c r="U677" s="13">
        <v>0</v>
      </c>
      <c r="V677" s="13">
        <v>0</v>
      </c>
      <c r="W677" s="13">
        <v>0</v>
      </c>
      <c r="X677" s="13" t="s">
        <v>238</v>
      </c>
      <c r="Y677" s="13"/>
      <c r="Z677" s="13">
        <v>0</v>
      </c>
      <c r="AA677" s="13" t="s">
        <v>238</v>
      </c>
      <c r="AB677" s="13"/>
      <c r="AC677" s="13">
        <v>0</v>
      </c>
      <c r="AD677" s="13">
        <v>0</v>
      </c>
    </row>
    <row r="678" spans="2:30" x14ac:dyDescent="0.3">
      <c r="B678" t="s">
        <v>282</v>
      </c>
      <c r="C678" s="13">
        <v>0</v>
      </c>
      <c r="D678" s="13">
        <v>0</v>
      </c>
      <c r="E678" s="13">
        <v>0</v>
      </c>
      <c r="F678" s="13"/>
      <c r="G678" s="13">
        <v>0</v>
      </c>
      <c r="H678" s="13">
        <v>0</v>
      </c>
      <c r="I678" s="13" t="s">
        <v>238</v>
      </c>
      <c r="J678" s="13">
        <v>0</v>
      </c>
      <c r="K678" s="13">
        <v>0</v>
      </c>
      <c r="L678" s="13">
        <v>0</v>
      </c>
      <c r="M678" s="13"/>
      <c r="N678" s="13">
        <v>0</v>
      </c>
      <c r="O678" s="13">
        <v>0</v>
      </c>
      <c r="P678" s="13">
        <v>0</v>
      </c>
      <c r="Q678" s="13">
        <v>0</v>
      </c>
      <c r="R678" s="13"/>
      <c r="S678" s="13">
        <v>0</v>
      </c>
      <c r="T678" s="13">
        <v>0</v>
      </c>
      <c r="U678" s="13">
        <v>0</v>
      </c>
      <c r="V678" s="13">
        <v>0</v>
      </c>
      <c r="W678" s="13">
        <v>0</v>
      </c>
      <c r="X678" s="13" t="s">
        <v>238</v>
      </c>
      <c r="Y678" s="13"/>
      <c r="Z678" s="13">
        <v>0</v>
      </c>
      <c r="AA678" s="13" t="s">
        <v>238</v>
      </c>
      <c r="AB678" s="13"/>
      <c r="AC678" s="13">
        <v>0</v>
      </c>
      <c r="AD678" s="13">
        <v>0</v>
      </c>
    </row>
    <row r="679" spans="2:30" x14ac:dyDescent="0.3">
      <c r="B679" t="s">
        <v>283</v>
      </c>
      <c r="C679" s="13">
        <v>0</v>
      </c>
      <c r="D679" s="13">
        <v>0</v>
      </c>
      <c r="E679" s="13">
        <v>0</v>
      </c>
      <c r="F679" s="13"/>
      <c r="G679" s="13">
        <v>0</v>
      </c>
      <c r="H679" s="13">
        <v>0</v>
      </c>
      <c r="I679" s="13" t="s">
        <v>238</v>
      </c>
      <c r="J679" s="13">
        <v>0</v>
      </c>
      <c r="K679" s="13">
        <v>0</v>
      </c>
      <c r="L679" s="13">
        <v>0</v>
      </c>
      <c r="M679" s="13"/>
      <c r="N679" s="13">
        <v>0</v>
      </c>
      <c r="O679" s="13">
        <v>0</v>
      </c>
      <c r="P679" s="13">
        <v>0</v>
      </c>
      <c r="Q679" s="13">
        <v>0</v>
      </c>
      <c r="R679" s="13"/>
      <c r="S679" s="13">
        <v>0</v>
      </c>
      <c r="T679" s="13">
        <v>0</v>
      </c>
      <c r="U679" s="13">
        <v>0</v>
      </c>
      <c r="V679" s="13">
        <v>0</v>
      </c>
      <c r="W679" s="13">
        <v>0</v>
      </c>
      <c r="X679" s="13" t="s">
        <v>238</v>
      </c>
      <c r="Y679" s="13"/>
      <c r="Z679" s="13">
        <v>0</v>
      </c>
      <c r="AA679" s="13" t="s">
        <v>238</v>
      </c>
      <c r="AB679" s="13"/>
      <c r="AC679" s="13">
        <v>0</v>
      </c>
      <c r="AD679" s="13">
        <v>0</v>
      </c>
    </row>
    <row r="680" spans="2:30" x14ac:dyDescent="0.3">
      <c r="B680" t="s">
        <v>284</v>
      </c>
      <c r="C680" s="13">
        <v>0</v>
      </c>
      <c r="D680" s="13">
        <v>0</v>
      </c>
      <c r="E680" s="13">
        <v>0</v>
      </c>
      <c r="F680" s="13"/>
      <c r="G680" s="13">
        <v>0</v>
      </c>
      <c r="H680" s="13">
        <v>0</v>
      </c>
      <c r="I680" s="13" t="s">
        <v>238</v>
      </c>
      <c r="J680" s="13">
        <v>0</v>
      </c>
      <c r="K680" s="13">
        <v>0</v>
      </c>
      <c r="L680" s="13">
        <v>0</v>
      </c>
      <c r="M680" s="13"/>
      <c r="N680" s="13">
        <v>0</v>
      </c>
      <c r="O680" s="13">
        <v>0</v>
      </c>
      <c r="P680" s="13">
        <v>0</v>
      </c>
      <c r="Q680" s="13">
        <v>0</v>
      </c>
      <c r="R680" s="13"/>
      <c r="S680" s="13">
        <v>0</v>
      </c>
      <c r="T680" s="13">
        <v>0</v>
      </c>
      <c r="U680" s="13">
        <v>0</v>
      </c>
      <c r="V680" s="13">
        <v>0</v>
      </c>
      <c r="W680" s="13">
        <v>0</v>
      </c>
      <c r="X680" s="13" t="s">
        <v>238</v>
      </c>
      <c r="Y680" s="13"/>
      <c r="Z680" s="13">
        <v>0</v>
      </c>
      <c r="AA680" s="13" t="s">
        <v>238</v>
      </c>
      <c r="AB680" s="13"/>
      <c r="AC680" s="13">
        <v>0</v>
      </c>
      <c r="AD680" s="13">
        <v>0</v>
      </c>
    </row>
    <row r="681" spans="2:30" x14ac:dyDescent="0.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row>
    <row r="682" spans="2:30" x14ac:dyDescent="0.3">
      <c r="B682" s="6" t="s">
        <v>291</v>
      </c>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row>
    <row r="683" spans="2:30" x14ac:dyDescent="0.3">
      <c r="B683" s="23" t="s">
        <v>286</v>
      </c>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row>
    <row r="684" spans="2:30" x14ac:dyDescent="0.3">
      <c r="B684" t="s">
        <v>266</v>
      </c>
      <c r="C684" s="13">
        <v>0.36363636363636398</v>
      </c>
      <c r="D684" s="13">
        <v>0.25</v>
      </c>
      <c r="E684" s="13">
        <v>0.42857142857142899</v>
      </c>
      <c r="F684" s="13"/>
      <c r="G684" s="13">
        <v>0</v>
      </c>
      <c r="H684" s="13">
        <v>0.16666666666666699</v>
      </c>
      <c r="I684" s="13" t="s">
        <v>238</v>
      </c>
      <c r="J684" s="13">
        <v>1</v>
      </c>
      <c r="K684" s="13">
        <v>0.5</v>
      </c>
      <c r="L684" s="13">
        <v>1</v>
      </c>
      <c r="M684" s="13"/>
      <c r="N684" s="13">
        <v>0.42857142857142899</v>
      </c>
      <c r="O684" s="13">
        <v>0</v>
      </c>
      <c r="P684" s="13" t="s">
        <v>238</v>
      </c>
      <c r="Q684" s="13">
        <v>0.5</v>
      </c>
      <c r="R684" s="13"/>
      <c r="S684" s="13">
        <v>0</v>
      </c>
      <c r="T684" s="13">
        <v>1</v>
      </c>
      <c r="U684" s="13">
        <v>0</v>
      </c>
      <c r="V684" s="13">
        <v>0.5</v>
      </c>
      <c r="W684" s="13" t="s">
        <v>238</v>
      </c>
      <c r="X684" s="13">
        <v>0.33333333333333298</v>
      </c>
      <c r="Y684" s="13"/>
      <c r="Z684" s="13">
        <v>0.25</v>
      </c>
      <c r="AA684" s="13">
        <v>0.66666666666666696</v>
      </c>
      <c r="AB684" s="13"/>
      <c r="AC684" s="13">
        <v>0.44444444444444398</v>
      </c>
      <c r="AD684" s="13">
        <v>0</v>
      </c>
    </row>
    <row r="685" spans="2:30" x14ac:dyDescent="0.3">
      <c r="B685" t="s">
        <v>267</v>
      </c>
      <c r="C685" s="13">
        <v>0.27272727272727298</v>
      </c>
      <c r="D685" s="13">
        <v>0.25</v>
      </c>
      <c r="E685" s="13">
        <v>0.28571428571428598</v>
      </c>
      <c r="F685" s="13"/>
      <c r="G685" s="13">
        <v>1</v>
      </c>
      <c r="H685" s="13">
        <v>0.16666666666666699</v>
      </c>
      <c r="I685" s="13" t="s">
        <v>238</v>
      </c>
      <c r="J685" s="13">
        <v>0</v>
      </c>
      <c r="K685" s="13">
        <v>0.5</v>
      </c>
      <c r="L685" s="13">
        <v>0</v>
      </c>
      <c r="M685" s="13"/>
      <c r="N685" s="13">
        <v>0.14285714285714299</v>
      </c>
      <c r="O685" s="13">
        <v>1</v>
      </c>
      <c r="P685" s="13" t="s">
        <v>238</v>
      </c>
      <c r="Q685" s="13">
        <v>0</v>
      </c>
      <c r="R685" s="13"/>
      <c r="S685" s="13">
        <v>0.5</v>
      </c>
      <c r="T685" s="13">
        <v>0</v>
      </c>
      <c r="U685" s="13">
        <v>0</v>
      </c>
      <c r="V685" s="13">
        <v>0.5</v>
      </c>
      <c r="W685" s="13" t="s">
        <v>238</v>
      </c>
      <c r="X685" s="13">
        <v>0.33333333333333298</v>
      </c>
      <c r="Y685" s="13"/>
      <c r="Z685" s="13">
        <v>0.375</v>
      </c>
      <c r="AA685" s="13">
        <v>0</v>
      </c>
      <c r="AB685" s="13"/>
      <c r="AC685" s="13">
        <v>0.22222222222222199</v>
      </c>
      <c r="AD685" s="13">
        <v>1</v>
      </c>
    </row>
    <row r="686" spans="2:30" x14ac:dyDescent="0.3">
      <c r="B686" t="s">
        <v>268</v>
      </c>
      <c r="C686" s="13">
        <v>0.27272727272727298</v>
      </c>
      <c r="D686" s="13">
        <v>0.25</v>
      </c>
      <c r="E686" s="13">
        <v>0.28571428571428598</v>
      </c>
      <c r="F686" s="13"/>
      <c r="G686" s="13">
        <v>0</v>
      </c>
      <c r="H686" s="13">
        <v>0.5</v>
      </c>
      <c r="I686" s="13" t="s">
        <v>238</v>
      </c>
      <c r="J686" s="13">
        <v>0</v>
      </c>
      <c r="K686" s="13">
        <v>0</v>
      </c>
      <c r="L686" s="13">
        <v>0</v>
      </c>
      <c r="M686" s="13"/>
      <c r="N686" s="13">
        <v>0.28571428571428598</v>
      </c>
      <c r="O686" s="13">
        <v>0</v>
      </c>
      <c r="P686" s="13" t="s">
        <v>238</v>
      </c>
      <c r="Q686" s="13">
        <v>0.5</v>
      </c>
      <c r="R686" s="13"/>
      <c r="S686" s="13">
        <v>0.5</v>
      </c>
      <c r="T686" s="13">
        <v>0</v>
      </c>
      <c r="U686" s="13">
        <v>0.5</v>
      </c>
      <c r="V686" s="13">
        <v>0</v>
      </c>
      <c r="W686" s="13" t="s">
        <v>238</v>
      </c>
      <c r="X686" s="13">
        <v>0.33333333333333298</v>
      </c>
      <c r="Y686" s="13"/>
      <c r="Z686" s="13">
        <v>0.375</v>
      </c>
      <c r="AA686" s="13">
        <v>0</v>
      </c>
      <c r="AB686" s="13"/>
      <c r="AC686" s="13">
        <v>0.22222222222222199</v>
      </c>
      <c r="AD686" s="13">
        <v>0</v>
      </c>
    </row>
    <row r="687" spans="2:30" x14ac:dyDescent="0.3">
      <c r="B687" t="s">
        <v>269</v>
      </c>
      <c r="C687" s="13">
        <v>9.0909090909090898E-2</v>
      </c>
      <c r="D687" s="13">
        <v>0.25</v>
      </c>
      <c r="E687" s="13">
        <v>0</v>
      </c>
      <c r="F687" s="13"/>
      <c r="G687" s="13">
        <v>0</v>
      </c>
      <c r="H687" s="13">
        <v>0.16666666666666699</v>
      </c>
      <c r="I687" s="13" t="s">
        <v>238</v>
      </c>
      <c r="J687" s="13">
        <v>0</v>
      </c>
      <c r="K687" s="13">
        <v>0</v>
      </c>
      <c r="L687" s="13">
        <v>0</v>
      </c>
      <c r="M687" s="13"/>
      <c r="N687" s="13">
        <v>0.14285714285714299</v>
      </c>
      <c r="O687" s="13">
        <v>0</v>
      </c>
      <c r="P687" s="13" t="s">
        <v>238</v>
      </c>
      <c r="Q687" s="13">
        <v>0</v>
      </c>
      <c r="R687" s="13"/>
      <c r="S687" s="13">
        <v>0</v>
      </c>
      <c r="T687" s="13">
        <v>0</v>
      </c>
      <c r="U687" s="13">
        <v>0.5</v>
      </c>
      <c r="V687" s="13">
        <v>0</v>
      </c>
      <c r="W687" s="13" t="s">
        <v>238</v>
      </c>
      <c r="X687" s="13">
        <v>0</v>
      </c>
      <c r="Y687" s="13"/>
      <c r="Z687" s="13">
        <v>0</v>
      </c>
      <c r="AA687" s="13">
        <v>0.33333333333333298</v>
      </c>
      <c r="AB687" s="13"/>
      <c r="AC687" s="13">
        <v>0.11111111111111099</v>
      </c>
      <c r="AD687" s="13">
        <v>0</v>
      </c>
    </row>
    <row r="688" spans="2:30" x14ac:dyDescent="0.3">
      <c r="B688" t="s">
        <v>56</v>
      </c>
      <c r="C688" s="13">
        <v>0</v>
      </c>
      <c r="D688" s="13">
        <v>0</v>
      </c>
      <c r="E688" s="13">
        <v>0</v>
      </c>
      <c r="F688" s="13"/>
      <c r="G688" s="13">
        <v>0</v>
      </c>
      <c r="H688" s="13">
        <v>0</v>
      </c>
      <c r="I688" s="13" t="s">
        <v>238</v>
      </c>
      <c r="J688" s="13">
        <v>0</v>
      </c>
      <c r="K688" s="13">
        <v>0</v>
      </c>
      <c r="L688" s="13">
        <v>0</v>
      </c>
      <c r="M688" s="13"/>
      <c r="N688" s="13">
        <v>0</v>
      </c>
      <c r="O688" s="13">
        <v>0</v>
      </c>
      <c r="P688" s="13" t="s">
        <v>238</v>
      </c>
      <c r="Q688" s="13">
        <v>0</v>
      </c>
      <c r="R688" s="13"/>
      <c r="S688" s="13">
        <v>0</v>
      </c>
      <c r="T688" s="13">
        <v>0</v>
      </c>
      <c r="U688" s="13">
        <v>0</v>
      </c>
      <c r="V688" s="13">
        <v>0</v>
      </c>
      <c r="W688" s="13" t="s">
        <v>238</v>
      </c>
      <c r="X688" s="13">
        <v>0</v>
      </c>
      <c r="Y688" s="13"/>
      <c r="Z688" s="13">
        <v>0</v>
      </c>
      <c r="AA688" s="13">
        <v>0</v>
      </c>
      <c r="AB688" s="13"/>
      <c r="AC688" s="13">
        <v>0</v>
      </c>
      <c r="AD688" s="13">
        <v>0</v>
      </c>
    </row>
    <row r="689" spans="2:30" x14ac:dyDescent="0.3">
      <c r="B689" t="s">
        <v>270</v>
      </c>
      <c r="C689" s="13">
        <v>0</v>
      </c>
      <c r="D689" s="13">
        <v>0</v>
      </c>
      <c r="E689" s="13">
        <v>0</v>
      </c>
      <c r="F689" s="13"/>
      <c r="G689" s="13">
        <v>0</v>
      </c>
      <c r="H689" s="13">
        <v>0</v>
      </c>
      <c r="I689" s="13" t="s">
        <v>238</v>
      </c>
      <c r="J689" s="13">
        <v>0</v>
      </c>
      <c r="K689" s="13">
        <v>0</v>
      </c>
      <c r="L689" s="13">
        <v>0</v>
      </c>
      <c r="M689" s="13"/>
      <c r="N689" s="13">
        <v>0</v>
      </c>
      <c r="O689" s="13">
        <v>0</v>
      </c>
      <c r="P689" s="13" t="s">
        <v>238</v>
      </c>
      <c r="Q689" s="13">
        <v>0</v>
      </c>
      <c r="R689" s="13"/>
      <c r="S689" s="13">
        <v>0</v>
      </c>
      <c r="T689" s="13">
        <v>0</v>
      </c>
      <c r="U689" s="13">
        <v>0</v>
      </c>
      <c r="V689" s="13">
        <v>0</v>
      </c>
      <c r="W689" s="13" t="s">
        <v>238</v>
      </c>
      <c r="X689" s="13">
        <v>0</v>
      </c>
      <c r="Y689" s="13"/>
      <c r="Z689" s="13">
        <v>0</v>
      </c>
      <c r="AA689" s="13">
        <v>0</v>
      </c>
      <c r="AB689" s="13"/>
      <c r="AC689" s="13">
        <v>0</v>
      </c>
      <c r="AD689" s="13">
        <v>0</v>
      </c>
    </row>
    <row r="690" spans="2:30" x14ac:dyDescent="0.3">
      <c r="B690" t="s">
        <v>271</v>
      </c>
      <c r="C690" s="13">
        <v>0</v>
      </c>
      <c r="D690" s="13">
        <v>0</v>
      </c>
      <c r="E690" s="13">
        <v>0</v>
      </c>
      <c r="F690" s="13"/>
      <c r="G690" s="13">
        <v>0</v>
      </c>
      <c r="H690" s="13">
        <v>0</v>
      </c>
      <c r="I690" s="13" t="s">
        <v>238</v>
      </c>
      <c r="J690" s="13">
        <v>0</v>
      </c>
      <c r="K690" s="13">
        <v>0</v>
      </c>
      <c r="L690" s="13">
        <v>0</v>
      </c>
      <c r="M690" s="13"/>
      <c r="N690" s="13">
        <v>0</v>
      </c>
      <c r="O690" s="13">
        <v>0</v>
      </c>
      <c r="P690" s="13" t="s">
        <v>238</v>
      </c>
      <c r="Q690" s="13">
        <v>0</v>
      </c>
      <c r="R690" s="13"/>
      <c r="S690" s="13">
        <v>0</v>
      </c>
      <c r="T690" s="13">
        <v>0</v>
      </c>
      <c r="U690" s="13">
        <v>0</v>
      </c>
      <c r="V690" s="13">
        <v>0</v>
      </c>
      <c r="W690" s="13" t="s">
        <v>238</v>
      </c>
      <c r="X690" s="13">
        <v>0</v>
      </c>
      <c r="Y690" s="13"/>
      <c r="Z690" s="13">
        <v>0</v>
      </c>
      <c r="AA690" s="13">
        <v>0</v>
      </c>
      <c r="AB690" s="13"/>
      <c r="AC690" s="13">
        <v>0</v>
      </c>
      <c r="AD690" s="13">
        <v>0</v>
      </c>
    </row>
    <row r="691" spans="2:30" x14ac:dyDescent="0.3">
      <c r="B691" t="s">
        <v>272</v>
      </c>
      <c r="C691" s="13">
        <v>0</v>
      </c>
      <c r="D691" s="13">
        <v>0</v>
      </c>
      <c r="E691" s="13">
        <v>0</v>
      </c>
      <c r="F691" s="13"/>
      <c r="G691" s="13">
        <v>0</v>
      </c>
      <c r="H691" s="13">
        <v>0</v>
      </c>
      <c r="I691" s="13" t="s">
        <v>238</v>
      </c>
      <c r="J691" s="13">
        <v>0</v>
      </c>
      <c r="K691" s="13">
        <v>0</v>
      </c>
      <c r="L691" s="13">
        <v>0</v>
      </c>
      <c r="M691" s="13"/>
      <c r="N691" s="13">
        <v>0</v>
      </c>
      <c r="O691" s="13">
        <v>0</v>
      </c>
      <c r="P691" s="13" t="s">
        <v>238</v>
      </c>
      <c r="Q691" s="13">
        <v>0</v>
      </c>
      <c r="R691" s="13"/>
      <c r="S691" s="13">
        <v>0</v>
      </c>
      <c r="T691" s="13">
        <v>0</v>
      </c>
      <c r="U691" s="13">
        <v>0</v>
      </c>
      <c r="V691" s="13">
        <v>0</v>
      </c>
      <c r="W691" s="13" t="s">
        <v>238</v>
      </c>
      <c r="X691" s="13">
        <v>0</v>
      </c>
      <c r="Y691" s="13"/>
      <c r="Z691" s="13">
        <v>0</v>
      </c>
      <c r="AA691" s="13">
        <v>0</v>
      </c>
      <c r="AB691" s="13"/>
      <c r="AC691" s="13">
        <v>0</v>
      </c>
      <c r="AD691" s="13">
        <v>0</v>
      </c>
    </row>
    <row r="692" spans="2:30" x14ac:dyDescent="0.3">
      <c r="B692" t="s">
        <v>273</v>
      </c>
      <c r="C692" s="13">
        <v>0</v>
      </c>
      <c r="D692" s="13">
        <v>0</v>
      </c>
      <c r="E692" s="13">
        <v>0</v>
      </c>
      <c r="F692" s="13"/>
      <c r="G692" s="13">
        <v>0</v>
      </c>
      <c r="H692" s="13">
        <v>0</v>
      </c>
      <c r="I692" s="13" t="s">
        <v>238</v>
      </c>
      <c r="J692" s="13">
        <v>0</v>
      </c>
      <c r="K692" s="13">
        <v>0</v>
      </c>
      <c r="L692" s="13">
        <v>0</v>
      </c>
      <c r="M692" s="13"/>
      <c r="N692" s="13">
        <v>0</v>
      </c>
      <c r="O692" s="13">
        <v>0</v>
      </c>
      <c r="P692" s="13" t="s">
        <v>238</v>
      </c>
      <c r="Q692" s="13">
        <v>0</v>
      </c>
      <c r="R692" s="13"/>
      <c r="S692" s="13">
        <v>0</v>
      </c>
      <c r="T692" s="13">
        <v>0</v>
      </c>
      <c r="U692" s="13">
        <v>0</v>
      </c>
      <c r="V692" s="13">
        <v>0</v>
      </c>
      <c r="W692" s="13" t="s">
        <v>238</v>
      </c>
      <c r="X692" s="13">
        <v>0</v>
      </c>
      <c r="Y692" s="13"/>
      <c r="Z692" s="13">
        <v>0</v>
      </c>
      <c r="AA692" s="13">
        <v>0</v>
      </c>
      <c r="AB692" s="13"/>
      <c r="AC692" s="13">
        <v>0</v>
      </c>
      <c r="AD692" s="13">
        <v>0</v>
      </c>
    </row>
    <row r="693" spans="2:30" x14ac:dyDescent="0.3">
      <c r="B693" t="s">
        <v>274</v>
      </c>
      <c r="C693" s="13">
        <v>0</v>
      </c>
      <c r="D693" s="13">
        <v>0</v>
      </c>
      <c r="E693" s="13">
        <v>0</v>
      </c>
      <c r="F693" s="13"/>
      <c r="G693" s="13">
        <v>0</v>
      </c>
      <c r="H693" s="13">
        <v>0</v>
      </c>
      <c r="I693" s="13" t="s">
        <v>238</v>
      </c>
      <c r="J693" s="13">
        <v>0</v>
      </c>
      <c r="K693" s="13">
        <v>0</v>
      </c>
      <c r="L693" s="13">
        <v>0</v>
      </c>
      <c r="M693" s="13"/>
      <c r="N693" s="13">
        <v>0</v>
      </c>
      <c r="O693" s="13">
        <v>0</v>
      </c>
      <c r="P693" s="13" t="s">
        <v>238</v>
      </c>
      <c r="Q693" s="13">
        <v>0</v>
      </c>
      <c r="R693" s="13"/>
      <c r="S693" s="13">
        <v>0</v>
      </c>
      <c r="T693" s="13">
        <v>0</v>
      </c>
      <c r="U693" s="13">
        <v>0</v>
      </c>
      <c r="V693" s="13">
        <v>0</v>
      </c>
      <c r="W693" s="13" t="s">
        <v>238</v>
      </c>
      <c r="X693" s="13">
        <v>0</v>
      </c>
      <c r="Y693" s="13"/>
      <c r="Z693" s="13">
        <v>0</v>
      </c>
      <c r="AA693" s="13">
        <v>0</v>
      </c>
      <c r="AB693" s="13"/>
      <c r="AC693" s="13">
        <v>0</v>
      </c>
      <c r="AD693" s="13">
        <v>0</v>
      </c>
    </row>
    <row r="694" spans="2:30" x14ac:dyDescent="0.3">
      <c r="B694" t="s">
        <v>275</v>
      </c>
      <c r="C694" s="13">
        <v>0</v>
      </c>
      <c r="D694" s="13">
        <v>0</v>
      </c>
      <c r="E694" s="13">
        <v>0</v>
      </c>
      <c r="F694" s="13"/>
      <c r="G694" s="13">
        <v>0</v>
      </c>
      <c r="H694" s="13">
        <v>0</v>
      </c>
      <c r="I694" s="13" t="s">
        <v>238</v>
      </c>
      <c r="J694" s="13">
        <v>0</v>
      </c>
      <c r="K694" s="13">
        <v>0</v>
      </c>
      <c r="L694" s="13">
        <v>0</v>
      </c>
      <c r="M694" s="13"/>
      <c r="N694" s="13">
        <v>0</v>
      </c>
      <c r="O694" s="13">
        <v>0</v>
      </c>
      <c r="P694" s="13" t="s">
        <v>238</v>
      </c>
      <c r="Q694" s="13">
        <v>0</v>
      </c>
      <c r="R694" s="13"/>
      <c r="S694" s="13">
        <v>0</v>
      </c>
      <c r="T694" s="13">
        <v>0</v>
      </c>
      <c r="U694" s="13">
        <v>0</v>
      </c>
      <c r="V694" s="13">
        <v>0</v>
      </c>
      <c r="W694" s="13" t="s">
        <v>238</v>
      </c>
      <c r="X694" s="13">
        <v>0</v>
      </c>
      <c r="Y694" s="13"/>
      <c r="Z694" s="13">
        <v>0</v>
      </c>
      <c r="AA694" s="13">
        <v>0</v>
      </c>
      <c r="AB694" s="13"/>
      <c r="AC694" s="13">
        <v>0</v>
      </c>
      <c r="AD694" s="13">
        <v>0</v>
      </c>
    </row>
    <row r="695" spans="2:30" x14ac:dyDescent="0.3">
      <c r="B695" t="s">
        <v>276</v>
      </c>
      <c r="C695" s="13">
        <v>0</v>
      </c>
      <c r="D695" s="13">
        <v>0</v>
      </c>
      <c r="E695" s="13">
        <v>0</v>
      </c>
      <c r="F695" s="13"/>
      <c r="G695" s="13">
        <v>0</v>
      </c>
      <c r="H695" s="13">
        <v>0</v>
      </c>
      <c r="I695" s="13" t="s">
        <v>238</v>
      </c>
      <c r="J695" s="13">
        <v>0</v>
      </c>
      <c r="K695" s="13">
        <v>0</v>
      </c>
      <c r="L695" s="13">
        <v>0</v>
      </c>
      <c r="M695" s="13"/>
      <c r="N695" s="13">
        <v>0</v>
      </c>
      <c r="O695" s="13">
        <v>0</v>
      </c>
      <c r="P695" s="13" t="s">
        <v>238</v>
      </c>
      <c r="Q695" s="13">
        <v>0</v>
      </c>
      <c r="R695" s="13"/>
      <c r="S695" s="13">
        <v>0</v>
      </c>
      <c r="T695" s="13">
        <v>0</v>
      </c>
      <c r="U695" s="13">
        <v>0</v>
      </c>
      <c r="V695" s="13">
        <v>0</v>
      </c>
      <c r="W695" s="13" t="s">
        <v>238</v>
      </c>
      <c r="X695" s="13">
        <v>0</v>
      </c>
      <c r="Y695" s="13"/>
      <c r="Z695" s="13">
        <v>0</v>
      </c>
      <c r="AA695" s="13">
        <v>0</v>
      </c>
      <c r="AB695" s="13"/>
      <c r="AC695" s="13">
        <v>0</v>
      </c>
      <c r="AD695" s="13">
        <v>0</v>
      </c>
    </row>
    <row r="696" spans="2:30" x14ac:dyDescent="0.3">
      <c r="B696" t="s">
        <v>277</v>
      </c>
      <c r="C696" s="13">
        <v>0</v>
      </c>
      <c r="D696" s="13">
        <v>0</v>
      </c>
      <c r="E696" s="13">
        <v>0</v>
      </c>
      <c r="F696" s="13"/>
      <c r="G696" s="13">
        <v>0</v>
      </c>
      <c r="H696" s="13">
        <v>0</v>
      </c>
      <c r="I696" s="13" t="s">
        <v>238</v>
      </c>
      <c r="J696" s="13">
        <v>0</v>
      </c>
      <c r="K696" s="13">
        <v>0</v>
      </c>
      <c r="L696" s="13">
        <v>0</v>
      </c>
      <c r="M696" s="13"/>
      <c r="N696" s="13">
        <v>0</v>
      </c>
      <c r="O696" s="13">
        <v>0</v>
      </c>
      <c r="P696" s="13" t="s">
        <v>238</v>
      </c>
      <c r="Q696" s="13">
        <v>0</v>
      </c>
      <c r="R696" s="13"/>
      <c r="S696" s="13">
        <v>0</v>
      </c>
      <c r="T696" s="13">
        <v>0</v>
      </c>
      <c r="U696" s="13">
        <v>0</v>
      </c>
      <c r="V696" s="13">
        <v>0</v>
      </c>
      <c r="W696" s="13" t="s">
        <v>238</v>
      </c>
      <c r="X696" s="13">
        <v>0</v>
      </c>
      <c r="Y696" s="13"/>
      <c r="Z696" s="13">
        <v>0</v>
      </c>
      <c r="AA696" s="13">
        <v>0</v>
      </c>
      <c r="AB696" s="13"/>
      <c r="AC696" s="13">
        <v>0</v>
      </c>
      <c r="AD696" s="13">
        <v>0</v>
      </c>
    </row>
    <row r="697" spans="2:30" x14ac:dyDescent="0.3">
      <c r="B697" t="s">
        <v>278</v>
      </c>
      <c r="C697" s="13">
        <v>0</v>
      </c>
      <c r="D697" s="13">
        <v>0</v>
      </c>
      <c r="E697" s="13">
        <v>0</v>
      </c>
      <c r="F697" s="13"/>
      <c r="G697" s="13">
        <v>0</v>
      </c>
      <c r="H697" s="13">
        <v>0</v>
      </c>
      <c r="I697" s="13" t="s">
        <v>238</v>
      </c>
      <c r="J697" s="13">
        <v>0</v>
      </c>
      <c r="K697" s="13">
        <v>0</v>
      </c>
      <c r="L697" s="13">
        <v>0</v>
      </c>
      <c r="M697" s="13"/>
      <c r="N697" s="13">
        <v>0</v>
      </c>
      <c r="O697" s="13">
        <v>0</v>
      </c>
      <c r="P697" s="13" t="s">
        <v>238</v>
      </c>
      <c r="Q697" s="13">
        <v>0</v>
      </c>
      <c r="R697" s="13"/>
      <c r="S697" s="13">
        <v>0</v>
      </c>
      <c r="T697" s="13">
        <v>0</v>
      </c>
      <c r="U697" s="13">
        <v>0</v>
      </c>
      <c r="V697" s="13">
        <v>0</v>
      </c>
      <c r="W697" s="13" t="s">
        <v>238</v>
      </c>
      <c r="X697" s="13">
        <v>0</v>
      </c>
      <c r="Y697" s="13"/>
      <c r="Z697" s="13">
        <v>0</v>
      </c>
      <c r="AA697" s="13">
        <v>0</v>
      </c>
      <c r="AB697" s="13"/>
      <c r="AC697" s="13">
        <v>0</v>
      </c>
      <c r="AD697" s="13">
        <v>0</v>
      </c>
    </row>
    <row r="698" spans="2:30" x14ac:dyDescent="0.3">
      <c r="B698" t="s">
        <v>279</v>
      </c>
      <c r="C698" s="13">
        <v>0</v>
      </c>
      <c r="D698" s="13">
        <v>0</v>
      </c>
      <c r="E698" s="13">
        <v>0</v>
      </c>
      <c r="F698" s="13"/>
      <c r="G698" s="13">
        <v>0</v>
      </c>
      <c r="H698" s="13">
        <v>0</v>
      </c>
      <c r="I698" s="13" t="s">
        <v>238</v>
      </c>
      <c r="J698" s="13">
        <v>0</v>
      </c>
      <c r="K698" s="13">
        <v>0</v>
      </c>
      <c r="L698" s="13">
        <v>0</v>
      </c>
      <c r="M698" s="13"/>
      <c r="N698" s="13">
        <v>0</v>
      </c>
      <c r="O698" s="13">
        <v>0</v>
      </c>
      <c r="P698" s="13" t="s">
        <v>238</v>
      </c>
      <c r="Q698" s="13">
        <v>0</v>
      </c>
      <c r="R698" s="13"/>
      <c r="S698" s="13">
        <v>0</v>
      </c>
      <c r="T698" s="13">
        <v>0</v>
      </c>
      <c r="U698" s="13">
        <v>0</v>
      </c>
      <c r="V698" s="13">
        <v>0</v>
      </c>
      <c r="W698" s="13" t="s">
        <v>238</v>
      </c>
      <c r="X698" s="13">
        <v>0</v>
      </c>
      <c r="Y698" s="13"/>
      <c r="Z698" s="13">
        <v>0</v>
      </c>
      <c r="AA698" s="13">
        <v>0</v>
      </c>
      <c r="AB698" s="13"/>
      <c r="AC698" s="13">
        <v>0</v>
      </c>
      <c r="AD698" s="13">
        <v>0</v>
      </c>
    </row>
    <row r="699" spans="2:30" x14ac:dyDescent="0.3">
      <c r="B699" t="s">
        <v>280</v>
      </c>
      <c r="C699" s="13">
        <v>0</v>
      </c>
      <c r="D699" s="13">
        <v>0</v>
      </c>
      <c r="E699" s="13">
        <v>0</v>
      </c>
      <c r="F699" s="13"/>
      <c r="G699" s="13">
        <v>0</v>
      </c>
      <c r="H699" s="13">
        <v>0</v>
      </c>
      <c r="I699" s="13" t="s">
        <v>238</v>
      </c>
      <c r="J699" s="13">
        <v>0</v>
      </c>
      <c r="K699" s="13">
        <v>0</v>
      </c>
      <c r="L699" s="13">
        <v>0</v>
      </c>
      <c r="M699" s="13"/>
      <c r="N699" s="13">
        <v>0</v>
      </c>
      <c r="O699" s="13">
        <v>0</v>
      </c>
      <c r="P699" s="13" t="s">
        <v>238</v>
      </c>
      <c r="Q699" s="13">
        <v>0</v>
      </c>
      <c r="R699" s="13"/>
      <c r="S699" s="13">
        <v>0</v>
      </c>
      <c r="T699" s="13">
        <v>0</v>
      </c>
      <c r="U699" s="13">
        <v>0</v>
      </c>
      <c r="V699" s="13">
        <v>0</v>
      </c>
      <c r="W699" s="13" t="s">
        <v>238</v>
      </c>
      <c r="X699" s="13">
        <v>0</v>
      </c>
      <c r="Y699" s="13"/>
      <c r="Z699" s="13">
        <v>0</v>
      </c>
      <c r="AA699" s="13">
        <v>0</v>
      </c>
      <c r="AB699" s="13"/>
      <c r="AC699" s="13">
        <v>0</v>
      </c>
      <c r="AD699" s="13">
        <v>0</v>
      </c>
    </row>
    <row r="700" spans="2:30" x14ac:dyDescent="0.3">
      <c r="B700" t="s">
        <v>281</v>
      </c>
      <c r="C700" s="13">
        <v>0</v>
      </c>
      <c r="D700" s="13">
        <v>0</v>
      </c>
      <c r="E700" s="13">
        <v>0</v>
      </c>
      <c r="F700" s="13"/>
      <c r="G700" s="13">
        <v>0</v>
      </c>
      <c r="H700" s="13">
        <v>0</v>
      </c>
      <c r="I700" s="13" t="s">
        <v>238</v>
      </c>
      <c r="J700" s="13">
        <v>0</v>
      </c>
      <c r="K700" s="13">
        <v>0</v>
      </c>
      <c r="L700" s="13">
        <v>0</v>
      </c>
      <c r="M700" s="13"/>
      <c r="N700" s="13">
        <v>0</v>
      </c>
      <c r="O700" s="13">
        <v>0</v>
      </c>
      <c r="P700" s="13" t="s">
        <v>238</v>
      </c>
      <c r="Q700" s="13">
        <v>0</v>
      </c>
      <c r="R700" s="13"/>
      <c r="S700" s="13">
        <v>0</v>
      </c>
      <c r="T700" s="13">
        <v>0</v>
      </c>
      <c r="U700" s="13">
        <v>0</v>
      </c>
      <c r="V700" s="13">
        <v>0</v>
      </c>
      <c r="W700" s="13" t="s">
        <v>238</v>
      </c>
      <c r="X700" s="13">
        <v>0</v>
      </c>
      <c r="Y700" s="13"/>
      <c r="Z700" s="13">
        <v>0</v>
      </c>
      <c r="AA700" s="13">
        <v>0</v>
      </c>
      <c r="AB700" s="13"/>
      <c r="AC700" s="13">
        <v>0</v>
      </c>
      <c r="AD700" s="13">
        <v>0</v>
      </c>
    </row>
    <row r="701" spans="2:30" x14ac:dyDescent="0.3">
      <c r="B701" t="s">
        <v>282</v>
      </c>
      <c r="C701" s="13">
        <v>0</v>
      </c>
      <c r="D701" s="13">
        <v>0</v>
      </c>
      <c r="E701" s="13">
        <v>0</v>
      </c>
      <c r="F701" s="13"/>
      <c r="G701" s="13">
        <v>0</v>
      </c>
      <c r="H701" s="13">
        <v>0</v>
      </c>
      <c r="I701" s="13" t="s">
        <v>238</v>
      </c>
      <c r="J701" s="13">
        <v>0</v>
      </c>
      <c r="K701" s="13">
        <v>0</v>
      </c>
      <c r="L701" s="13">
        <v>0</v>
      </c>
      <c r="M701" s="13"/>
      <c r="N701" s="13">
        <v>0</v>
      </c>
      <c r="O701" s="13">
        <v>0</v>
      </c>
      <c r="P701" s="13" t="s">
        <v>238</v>
      </c>
      <c r="Q701" s="13">
        <v>0</v>
      </c>
      <c r="R701" s="13"/>
      <c r="S701" s="13">
        <v>0</v>
      </c>
      <c r="T701" s="13">
        <v>0</v>
      </c>
      <c r="U701" s="13">
        <v>0</v>
      </c>
      <c r="V701" s="13">
        <v>0</v>
      </c>
      <c r="W701" s="13" t="s">
        <v>238</v>
      </c>
      <c r="X701" s="13">
        <v>0</v>
      </c>
      <c r="Y701" s="13"/>
      <c r="Z701" s="13">
        <v>0</v>
      </c>
      <c r="AA701" s="13">
        <v>0</v>
      </c>
      <c r="AB701" s="13"/>
      <c r="AC701" s="13">
        <v>0</v>
      </c>
      <c r="AD701" s="13">
        <v>0</v>
      </c>
    </row>
    <row r="702" spans="2:30" x14ac:dyDescent="0.3">
      <c r="B702" t="s">
        <v>283</v>
      </c>
      <c r="C702" s="13">
        <v>0</v>
      </c>
      <c r="D702" s="13">
        <v>0</v>
      </c>
      <c r="E702" s="13">
        <v>0</v>
      </c>
      <c r="F702" s="13"/>
      <c r="G702" s="13">
        <v>0</v>
      </c>
      <c r="H702" s="13">
        <v>0</v>
      </c>
      <c r="I702" s="13" t="s">
        <v>238</v>
      </c>
      <c r="J702" s="13">
        <v>0</v>
      </c>
      <c r="K702" s="13">
        <v>0</v>
      </c>
      <c r="L702" s="13">
        <v>0</v>
      </c>
      <c r="M702" s="13"/>
      <c r="N702" s="13">
        <v>0</v>
      </c>
      <c r="O702" s="13">
        <v>0</v>
      </c>
      <c r="P702" s="13" t="s">
        <v>238</v>
      </c>
      <c r="Q702" s="13">
        <v>0</v>
      </c>
      <c r="R702" s="13"/>
      <c r="S702" s="13">
        <v>0</v>
      </c>
      <c r="T702" s="13">
        <v>0</v>
      </c>
      <c r="U702" s="13">
        <v>0</v>
      </c>
      <c r="V702" s="13">
        <v>0</v>
      </c>
      <c r="W702" s="13" t="s">
        <v>238</v>
      </c>
      <c r="X702" s="13">
        <v>0</v>
      </c>
      <c r="Y702" s="13"/>
      <c r="Z702" s="13">
        <v>0</v>
      </c>
      <c r="AA702" s="13">
        <v>0</v>
      </c>
      <c r="AB702" s="13"/>
      <c r="AC702" s="13">
        <v>0</v>
      </c>
      <c r="AD702" s="13">
        <v>0</v>
      </c>
    </row>
    <row r="703" spans="2:30" x14ac:dyDescent="0.3">
      <c r="B703" t="s">
        <v>284</v>
      </c>
      <c r="C703" s="13">
        <v>0</v>
      </c>
      <c r="D703" s="13">
        <v>0</v>
      </c>
      <c r="E703" s="13">
        <v>0</v>
      </c>
      <c r="F703" s="13"/>
      <c r="G703" s="13">
        <v>0</v>
      </c>
      <c r="H703" s="13">
        <v>0</v>
      </c>
      <c r="I703" s="13" t="s">
        <v>238</v>
      </c>
      <c r="J703" s="13">
        <v>0</v>
      </c>
      <c r="K703" s="13">
        <v>0</v>
      </c>
      <c r="L703" s="13">
        <v>0</v>
      </c>
      <c r="M703" s="13"/>
      <c r="N703" s="13">
        <v>0</v>
      </c>
      <c r="O703" s="13">
        <v>0</v>
      </c>
      <c r="P703" s="13" t="s">
        <v>238</v>
      </c>
      <c r="Q703" s="13">
        <v>0</v>
      </c>
      <c r="R703" s="13"/>
      <c r="S703" s="13">
        <v>0</v>
      </c>
      <c r="T703" s="13">
        <v>0</v>
      </c>
      <c r="U703" s="13">
        <v>0</v>
      </c>
      <c r="V703" s="13">
        <v>0</v>
      </c>
      <c r="W703" s="13" t="s">
        <v>238</v>
      </c>
      <c r="X703" s="13">
        <v>0</v>
      </c>
      <c r="Y703" s="13"/>
      <c r="Z703" s="13">
        <v>0</v>
      </c>
      <c r="AA703" s="13">
        <v>0</v>
      </c>
      <c r="AB703" s="13"/>
      <c r="AC703" s="13">
        <v>0</v>
      </c>
      <c r="AD703" s="13">
        <v>0</v>
      </c>
    </row>
    <row r="704" spans="2:30" x14ac:dyDescent="0.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row>
    <row r="705" spans="2:30" x14ac:dyDescent="0.3">
      <c r="B705" s="6" t="s">
        <v>292</v>
      </c>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row>
    <row r="706" spans="2:30" x14ac:dyDescent="0.3">
      <c r="B706" s="23" t="s">
        <v>286</v>
      </c>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row>
    <row r="707" spans="2:30" x14ac:dyDescent="0.3">
      <c r="B707" t="s">
        <v>266</v>
      </c>
      <c r="C707" s="13">
        <v>0.156626506024096</v>
      </c>
      <c r="D707" s="13">
        <v>0.20833333333333301</v>
      </c>
      <c r="E707" s="13">
        <v>8.5714285714285701E-2</v>
      </c>
      <c r="F707" s="13"/>
      <c r="G707" s="13">
        <v>0</v>
      </c>
      <c r="H707" s="13">
        <v>0.2</v>
      </c>
      <c r="I707" s="13">
        <v>0.25</v>
      </c>
      <c r="J707" s="13">
        <v>0.1</v>
      </c>
      <c r="K707" s="13">
        <v>0.18181818181818199</v>
      </c>
      <c r="L707" s="13">
        <v>0.107142857142857</v>
      </c>
      <c r="M707" s="13"/>
      <c r="N707" s="13">
        <v>0.125</v>
      </c>
      <c r="O707" s="13">
        <v>0.16666666666666699</v>
      </c>
      <c r="P707" s="13">
        <v>0.25</v>
      </c>
      <c r="Q707" s="13">
        <v>0.157894736842105</v>
      </c>
      <c r="R707" s="13"/>
      <c r="S707" s="13">
        <v>0.125</v>
      </c>
      <c r="T707" s="13">
        <v>0.25</v>
      </c>
      <c r="U707" s="13">
        <v>0.27272727272727298</v>
      </c>
      <c r="V707" s="13">
        <v>0.14285714285714299</v>
      </c>
      <c r="W707" s="13">
        <v>0.11111111111111099</v>
      </c>
      <c r="X707" s="13">
        <v>0</v>
      </c>
      <c r="Y707" s="13"/>
      <c r="Z707" s="13">
        <v>0.19354838709677399</v>
      </c>
      <c r="AA707" s="13">
        <v>4.7619047619047603E-2</v>
      </c>
      <c r="AB707" s="13"/>
      <c r="AC707" s="13">
        <v>0.15384615384615399</v>
      </c>
      <c r="AD707" s="13">
        <v>0.162162162162162</v>
      </c>
    </row>
    <row r="708" spans="2:30" x14ac:dyDescent="0.3">
      <c r="B708" t="s">
        <v>267</v>
      </c>
      <c r="C708" s="13">
        <v>0.421686746987952</v>
      </c>
      <c r="D708" s="13">
        <v>0.52083333333333304</v>
      </c>
      <c r="E708" s="13">
        <v>0.28571428571428598</v>
      </c>
      <c r="F708" s="13"/>
      <c r="G708" s="13">
        <v>0</v>
      </c>
      <c r="H708" s="13">
        <v>0.4</v>
      </c>
      <c r="I708" s="13">
        <v>0.25</v>
      </c>
      <c r="J708" s="13">
        <v>0.2</v>
      </c>
      <c r="K708" s="13">
        <v>0.40909090909090901</v>
      </c>
      <c r="L708" s="13">
        <v>0.64285714285714302</v>
      </c>
      <c r="M708" s="13"/>
      <c r="N708" s="13">
        <v>0.375</v>
      </c>
      <c r="O708" s="13">
        <v>0.5</v>
      </c>
      <c r="P708" s="13">
        <v>0.33333333333333298</v>
      </c>
      <c r="Q708" s="13">
        <v>0.52631578947368396</v>
      </c>
      <c r="R708" s="13"/>
      <c r="S708" s="13">
        <v>0.54166666666666696</v>
      </c>
      <c r="T708" s="13">
        <v>0.25</v>
      </c>
      <c r="U708" s="13">
        <v>0.27272727272727298</v>
      </c>
      <c r="V708" s="13">
        <v>0.5</v>
      </c>
      <c r="W708" s="13">
        <v>0.44444444444444398</v>
      </c>
      <c r="X708" s="13">
        <v>0.25</v>
      </c>
      <c r="Y708" s="13"/>
      <c r="Z708" s="13">
        <v>0.37096774193548399</v>
      </c>
      <c r="AA708" s="13">
        <v>0.57142857142857095</v>
      </c>
      <c r="AB708" s="13"/>
      <c r="AC708" s="13">
        <v>0.38461538461538503</v>
      </c>
      <c r="AD708" s="13">
        <v>0.45945945945945899</v>
      </c>
    </row>
    <row r="709" spans="2:30" x14ac:dyDescent="0.3">
      <c r="B709" t="s">
        <v>268</v>
      </c>
      <c r="C709" s="13">
        <v>0.421686746987952</v>
      </c>
      <c r="D709" s="13">
        <v>0.27083333333333298</v>
      </c>
      <c r="E709" s="13">
        <v>0.628571428571429</v>
      </c>
      <c r="F709" s="13"/>
      <c r="G709" s="13">
        <v>1</v>
      </c>
      <c r="H709" s="13">
        <v>0.4</v>
      </c>
      <c r="I709" s="13">
        <v>0.5</v>
      </c>
      <c r="J709" s="13">
        <v>0.7</v>
      </c>
      <c r="K709" s="13">
        <v>0.40909090909090901</v>
      </c>
      <c r="L709" s="13">
        <v>0.25</v>
      </c>
      <c r="M709" s="13"/>
      <c r="N709" s="13">
        <v>0.5</v>
      </c>
      <c r="O709" s="13">
        <v>0.33333333333333298</v>
      </c>
      <c r="P709" s="13">
        <v>0.41666666666666702</v>
      </c>
      <c r="Q709" s="13">
        <v>0.31578947368421101</v>
      </c>
      <c r="R709" s="13"/>
      <c r="S709" s="13">
        <v>0.33333333333333298</v>
      </c>
      <c r="T709" s="13">
        <v>0.5</v>
      </c>
      <c r="U709" s="13">
        <v>0.45454545454545497</v>
      </c>
      <c r="V709" s="13">
        <v>0.35714285714285698</v>
      </c>
      <c r="W709" s="13">
        <v>0.44444444444444398</v>
      </c>
      <c r="X709" s="13">
        <v>0.75</v>
      </c>
      <c r="Y709" s="13"/>
      <c r="Z709" s="13">
        <v>0.43548387096774199</v>
      </c>
      <c r="AA709" s="13">
        <v>0.38095238095238099</v>
      </c>
      <c r="AB709" s="13"/>
      <c r="AC709" s="13">
        <v>0.46153846153846201</v>
      </c>
      <c r="AD709" s="13">
        <v>0.37837837837837801</v>
      </c>
    </row>
    <row r="710" spans="2:30" x14ac:dyDescent="0.3">
      <c r="B710" t="s">
        <v>269</v>
      </c>
      <c r="C710" s="13">
        <v>0</v>
      </c>
      <c r="D710" s="13">
        <v>0</v>
      </c>
      <c r="E710" s="13">
        <v>0</v>
      </c>
      <c r="F710" s="13"/>
      <c r="G710" s="13">
        <v>0</v>
      </c>
      <c r="H710" s="13">
        <v>0</v>
      </c>
      <c r="I710" s="13">
        <v>0</v>
      </c>
      <c r="J710" s="13">
        <v>0</v>
      </c>
      <c r="K710" s="13">
        <v>0</v>
      </c>
      <c r="L710" s="13">
        <v>0</v>
      </c>
      <c r="M710" s="13"/>
      <c r="N710" s="13">
        <v>0</v>
      </c>
      <c r="O710" s="13">
        <v>0</v>
      </c>
      <c r="P710" s="13">
        <v>0</v>
      </c>
      <c r="Q710" s="13">
        <v>0</v>
      </c>
      <c r="R710" s="13"/>
      <c r="S710" s="13">
        <v>0</v>
      </c>
      <c r="T710" s="13">
        <v>0</v>
      </c>
      <c r="U710" s="13">
        <v>0</v>
      </c>
      <c r="V710" s="13">
        <v>0</v>
      </c>
      <c r="W710" s="13">
        <v>0</v>
      </c>
      <c r="X710" s="13">
        <v>0</v>
      </c>
      <c r="Y710" s="13"/>
      <c r="Z710" s="13">
        <v>0</v>
      </c>
      <c r="AA710" s="13">
        <v>0</v>
      </c>
      <c r="AB710" s="13"/>
      <c r="AC710" s="13">
        <v>0</v>
      </c>
      <c r="AD710" s="13">
        <v>0</v>
      </c>
    </row>
    <row r="711" spans="2:30" x14ac:dyDescent="0.3">
      <c r="B711" t="s">
        <v>56</v>
      </c>
      <c r="C711" s="13">
        <v>0</v>
      </c>
      <c r="D711" s="13">
        <v>0</v>
      </c>
      <c r="E711" s="13">
        <v>0</v>
      </c>
      <c r="F711" s="13"/>
      <c r="G711" s="13">
        <v>0</v>
      </c>
      <c r="H711" s="13">
        <v>0</v>
      </c>
      <c r="I711" s="13">
        <v>0</v>
      </c>
      <c r="J711" s="13">
        <v>0</v>
      </c>
      <c r="K711" s="13">
        <v>0</v>
      </c>
      <c r="L711" s="13">
        <v>0</v>
      </c>
      <c r="M711" s="13"/>
      <c r="N711" s="13">
        <v>0</v>
      </c>
      <c r="O711" s="13">
        <v>0</v>
      </c>
      <c r="P711" s="13">
        <v>0</v>
      </c>
      <c r="Q711" s="13">
        <v>0</v>
      </c>
      <c r="R711" s="13"/>
      <c r="S711" s="13">
        <v>0</v>
      </c>
      <c r="T711" s="13">
        <v>0</v>
      </c>
      <c r="U711" s="13">
        <v>0</v>
      </c>
      <c r="V711" s="13">
        <v>0</v>
      </c>
      <c r="W711" s="13">
        <v>0</v>
      </c>
      <c r="X711" s="13">
        <v>0</v>
      </c>
      <c r="Y711" s="13"/>
      <c r="Z711" s="13">
        <v>0</v>
      </c>
      <c r="AA711" s="13">
        <v>0</v>
      </c>
      <c r="AB711" s="13"/>
      <c r="AC711" s="13">
        <v>0</v>
      </c>
      <c r="AD711" s="13">
        <v>0</v>
      </c>
    </row>
    <row r="712" spans="2:30" x14ac:dyDescent="0.3">
      <c r="B712" t="s">
        <v>270</v>
      </c>
      <c r="C712" s="13">
        <v>0</v>
      </c>
      <c r="D712" s="13">
        <v>0</v>
      </c>
      <c r="E712" s="13">
        <v>0</v>
      </c>
      <c r="F712" s="13"/>
      <c r="G712" s="13">
        <v>0</v>
      </c>
      <c r="H712" s="13">
        <v>0</v>
      </c>
      <c r="I712" s="13">
        <v>0</v>
      </c>
      <c r="J712" s="13">
        <v>0</v>
      </c>
      <c r="K712" s="13">
        <v>0</v>
      </c>
      <c r="L712" s="13">
        <v>0</v>
      </c>
      <c r="M712" s="13"/>
      <c r="N712" s="13">
        <v>0</v>
      </c>
      <c r="O712" s="13">
        <v>0</v>
      </c>
      <c r="P712" s="13">
        <v>0</v>
      </c>
      <c r="Q712" s="13">
        <v>0</v>
      </c>
      <c r="R712" s="13"/>
      <c r="S712" s="13">
        <v>0</v>
      </c>
      <c r="T712" s="13">
        <v>0</v>
      </c>
      <c r="U712" s="13">
        <v>0</v>
      </c>
      <c r="V712" s="13">
        <v>0</v>
      </c>
      <c r="W712" s="13">
        <v>0</v>
      </c>
      <c r="X712" s="13">
        <v>0</v>
      </c>
      <c r="Y712" s="13"/>
      <c r="Z712" s="13">
        <v>0</v>
      </c>
      <c r="AA712" s="13">
        <v>0</v>
      </c>
      <c r="AB712" s="13"/>
      <c r="AC712" s="13">
        <v>0</v>
      </c>
      <c r="AD712" s="13">
        <v>0</v>
      </c>
    </row>
    <row r="713" spans="2:30" x14ac:dyDescent="0.3">
      <c r="B713" t="s">
        <v>271</v>
      </c>
      <c r="C713" s="13">
        <v>0</v>
      </c>
      <c r="D713" s="13">
        <v>0</v>
      </c>
      <c r="E713" s="13">
        <v>0</v>
      </c>
      <c r="F713" s="13"/>
      <c r="G713" s="13">
        <v>0</v>
      </c>
      <c r="H713" s="13">
        <v>0</v>
      </c>
      <c r="I713" s="13">
        <v>0</v>
      </c>
      <c r="J713" s="13">
        <v>0</v>
      </c>
      <c r="K713" s="13">
        <v>0</v>
      </c>
      <c r="L713" s="13">
        <v>0</v>
      </c>
      <c r="M713" s="13"/>
      <c r="N713" s="13">
        <v>0</v>
      </c>
      <c r="O713" s="13">
        <v>0</v>
      </c>
      <c r="P713" s="13">
        <v>0</v>
      </c>
      <c r="Q713" s="13">
        <v>0</v>
      </c>
      <c r="R713" s="13"/>
      <c r="S713" s="13">
        <v>0</v>
      </c>
      <c r="T713" s="13">
        <v>0</v>
      </c>
      <c r="U713" s="13">
        <v>0</v>
      </c>
      <c r="V713" s="13">
        <v>0</v>
      </c>
      <c r="W713" s="13">
        <v>0</v>
      </c>
      <c r="X713" s="13">
        <v>0</v>
      </c>
      <c r="Y713" s="13"/>
      <c r="Z713" s="13">
        <v>0</v>
      </c>
      <c r="AA713" s="13">
        <v>0</v>
      </c>
      <c r="AB713" s="13"/>
      <c r="AC713" s="13">
        <v>0</v>
      </c>
      <c r="AD713" s="13">
        <v>0</v>
      </c>
    </row>
    <row r="714" spans="2:30" x14ac:dyDescent="0.3">
      <c r="B714" t="s">
        <v>272</v>
      </c>
      <c r="C714" s="13">
        <v>0</v>
      </c>
      <c r="D714" s="13">
        <v>0</v>
      </c>
      <c r="E714" s="13">
        <v>0</v>
      </c>
      <c r="F714" s="13"/>
      <c r="G714" s="13">
        <v>0</v>
      </c>
      <c r="H714" s="13">
        <v>0</v>
      </c>
      <c r="I714" s="13">
        <v>0</v>
      </c>
      <c r="J714" s="13">
        <v>0</v>
      </c>
      <c r="K714" s="13">
        <v>0</v>
      </c>
      <c r="L714" s="13">
        <v>0</v>
      </c>
      <c r="M714" s="13"/>
      <c r="N714" s="13">
        <v>0</v>
      </c>
      <c r="O714" s="13">
        <v>0</v>
      </c>
      <c r="P714" s="13">
        <v>0</v>
      </c>
      <c r="Q714" s="13">
        <v>0</v>
      </c>
      <c r="R714" s="13"/>
      <c r="S714" s="13">
        <v>0</v>
      </c>
      <c r="T714" s="13">
        <v>0</v>
      </c>
      <c r="U714" s="13">
        <v>0</v>
      </c>
      <c r="V714" s="13">
        <v>0</v>
      </c>
      <c r="W714" s="13">
        <v>0</v>
      </c>
      <c r="X714" s="13">
        <v>0</v>
      </c>
      <c r="Y714" s="13"/>
      <c r="Z714" s="13">
        <v>0</v>
      </c>
      <c r="AA714" s="13">
        <v>0</v>
      </c>
      <c r="AB714" s="13"/>
      <c r="AC714" s="13">
        <v>0</v>
      </c>
      <c r="AD714" s="13">
        <v>0</v>
      </c>
    </row>
    <row r="715" spans="2:30" x14ac:dyDescent="0.3">
      <c r="B715" t="s">
        <v>273</v>
      </c>
      <c r="C715" s="13">
        <v>0</v>
      </c>
      <c r="D715" s="13">
        <v>0</v>
      </c>
      <c r="E715" s="13">
        <v>0</v>
      </c>
      <c r="F715" s="13"/>
      <c r="G715" s="13">
        <v>0</v>
      </c>
      <c r="H715" s="13">
        <v>0</v>
      </c>
      <c r="I715" s="13">
        <v>0</v>
      </c>
      <c r="J715" s="13">
        <v>0</v>
      </c>
      <c r="K715" s="13">
        <v>0</v>
      </c>
      <c r="L715" s="13">
        <v>0</v>
      </c>
      <c r="M715" s="13"/>
      <c r="N715" s="13">
        <v>0</v>
      </c>
      <c r="O715" s="13">
        <v>0</v>
      </c>
      <c r="P715" s="13">
        <v>0</v>
      </c>
      <c r="Q715" s="13">
        <v>0</v>
      </c>
      <c r="R715" s="13"/>
      <c r="S715" s="13">
        <v>0</v>
      </c>
      <c r="T715" s="13">
        <v>0</v>
      </c>
      <c r="U715" s="13">
        <v>0</v>
      </c>
      <c r="V715" s="13">
        <v>0</v>
      </c>
      <c r="W715" s="13">
        <v>0</v>
      </c>
      <c r="X715" s="13">
        <v>0</v>
      </c>
      <c r="Y715" s="13"/>
      <c r="Z715" s="13">
        <v>0</v>
      </c>
      <c r="AA715" s="13">
        <v>0</v>
      </c>
      <c r="AB715" s="13"/>
      <c r="AC715" s="13">
        <v>0</v>
      </c>
      <c r="AD715" s="13">
        <v>0</v>
      </c>
    </row>
    <row r="716" spans="2:30" x14ac:dyDescent="0.3">
      <c r="B716" t="s">
        <v>274</v>
      </c>
      <c r="C716" s="13">
        <v>0</v>
      </c>
      <c r="D716" s="13">
        <v>0</v>
      </c>
      <c r="E716" s="13">
        <v>0</v>
      </c>
      <c r="F716" s="13"/>
      <c r="G716" s="13">
        <v>0</v>
      </c>
      <c r="H716" s="13">
        <v>0</v>
      </c>
      <c r="I716" s="13">
        <v>0</v>
      </c>
      <c r="J716" s="13">
        <v>0</v>
      </c>
      <c r="K716" s="13">
        <v>0</v>
      </c>
      <c r="L716" s="13">
        <v>0</v>
      </c>
      <c r="M716" s="13"/>
      <c r="N716" s="13">
        <v>0</v>
      </c>
      <c r="O716" s="13">
        <v>0</v>
      </c>
      <c r="P716" s="13">
        <v>0</v>
      </c>
      <c r="Q716" s="13">
        <v>0</v>
      </c>
      <c r="R716" s="13"/>
      <c r="S716" s="13">
        <v>0</v>
      </c>
      <c r="T716" s="13">
        <v>0</v>
      </c>
      <c r="U716" s="13">
        <v>0</v>
      </c>
      <c r="V716" s="13">
        <v>0</v>
      </c>
      <c r="W716" s="13">
        <v>0</v>
      </c>
      <c r="X716" s="13">
        <v>0</v>
      </c>
      <c r="Y716" s="13"/>
      <c r="Z716" s="13">
        <v>0</v>
      </c>
      <c r="AA716" s="13">
        <v>0</v>
      </c>
      <c r="AB716" s="13"/>
      <c r="AC716" s="13">
        <v>0</v>
      </c>
      <c r="AD716" s="13">
        <v>0</v>
      </c>
    </row>
    <row r="717" spans="2:30" x14ac:dyDescent="0.3">
      <c r="B717" t="s">
        <v>275</v>
      </c>
      <c r="C717" s="13">
        <v>0</v>
      </c>
      <c r="D717" s="13">
        <v>0</v>
      </c>
      <c r="E717" s="13">
        <v>0</v>
      </c>
      <c r="F717" s="13"/>
      <c r="G717" s="13">
        <v>0</v>
      </c>
      <c r="H717" s="13">
        <v>0</v>
      </c>
      <c r="I717" s="13">
        <v>0</v>
      </c>
      <c r="J717" s="13">
        <v>0</v>
      </c>
      <c r="K717" s="13">
        <v>0</v>
      </c>
      <c r="L717" s="13">
        <v>0</v>
      </c>
      <c r="M717" s="13"/>
      <c r="N717" s="13">
        <v>0</v>
      </c>
      <c r="O717" s="13">
        <v>0</v>
      </c>
      <c r="P717" s="13">
        <v>0</v>
      </c>
      <c r="Q717" s="13">
        <v>0</v>
      </c>
      <c r="R717" s="13"/>
      <c r="S717" s="13">
        <v>0</v>
      </c>
      <c r="T717" s="13">
        <v>0</v>
      </c>
      <c r="U717" s="13">
        <v>0</v>
      </c>
      <c r="V717" s="13">
        <v>0</v>
      </c>
      <c r="W717" s="13">
        <v>0</v>
      </c>
      <c r="X717" s="13">
        <v>0</v>
      </c>
      <c r="Y717" s="13"/>
      <c r="Z717" s="13">
        <v>0</v>
      </c>
      <c r="AA717" s="13">
        <v>0</v>
      </c>
      <c r="AB717" s="13"/>
      <c r="AC717" s="13">
        <v>0</v>
      </c>
      <c r="AD717" s="13">
        <v>0</v>
      </c>
    </row>
    <row r="718" spans="2:30" x14ac:dyDescent="0.3">
      <c r="B718" t="s">
        <v>276</v>
      </c>
      <c r="C718" s="13">
        <v>0</v>
      </c>
      <c r="D718" s="13">
        <v>0</v>
      </c>
      <c r="E718" s="13">
        <v>0</v>
      </c>
      <c r="F718" s="13"/>
      <c r="G718" s="13">
        <v>0</v>
      </c>
      <c r="H718" s="13">
        <v>0</v>
      </c>
      <c r="I718" s="13">
        <v>0</v>
      </c>
      <c r="J718" s="13">
        <v>0</v>
      </c>
      <c r="K718" s="13">
        <v>0</v>
      </c>
      <c r="L718" s="13">
        <v>0</v>
      </c>
      <c r="M718" s="13"/>
      <c r="N718" s="13">
        <v>0</v>
      </c>
      <c r="O718" s="13">
        <v>0</v>
      </c>
      <c r="P718" s="13">
        <v>0</v>
      </c>
      <c r="Q718" s="13">
        <v>0</v>
      </c>
      <c r="R718" s="13"/>
      <c r="S718" s="13">
        <v>0</v>
      </c>
      <c r="T718" s="13">
        <v>0</v>
      </c>
      <c r="U718" s="13">
        <v>0</v>
      </c>
      <c r="V718" s="13">
        <v>0</v>
      </c>
      <c r="W718" s="13">
        <v>0</v>
      </c>
      <c r="X718" s="13">
        <v>0</v>
      </c>
      <c r="Y718" s="13"/>
      <c r="Z718" s="13">
        <v>0</v>
      </c>
      <c r="AA718" s="13">
        <v>0</v>
      </c>
      <c r="AB718" s="13"/>
      <c r="AC718" s="13">
        <v>0</v>
      </c>
      <c r="AD718" s="13">
        <v>0</v>
      </c>
    </row>
    <row r="719" spans="2:30" x14ac:dyDescent="0.3">
      <c r="B719" t="s">
        <v>277</v>
      </c>
      <c r="C719" s="13">
        <v>0</v>
      </c>
      <c r="D719" s="13">
        <v>0</v>
      </c>
      <c r="E719" s="13">
        <v>0</v>
      </c>
      <c r="F719" s="13"/>
      <c r="G719" s="13">
        <v>0</v>
      </c>
      <c r="H719" s="13">
        <v>0</v>
      </c>
      <c r="I719" s="13">
        <v>0</v>
      </c>
      <c r="J719" s="13">
        <v>0</v>
      </c>
      <c r="K719" s="13">
        <v>0</v>
      </c>
      <c r="L719" s="13">
        <v>0</v>
      </c>
      <c r="M719" s="13"/>
      <c r="N719" s="13">
        <v>0</v>
      </c>
      <c r="O719" s="13">
        <v>0</v>
      </c>
      <c r="P719" s="13">
        <v>0</v>
      </c>
      <c r="Q719" s="13">
        <v>0</v>
      </c>
      <c r="R719" s="13"/>
      <c r="S719" s="13">
        <v>0</v>
      </c>
      <c r="T719" s="13">
        <v>0</v>
      </c>
      <c r="U719" s="13">
        <v>0</v>
      </c>
      <c r="V719" s="13">
        <v>0</v>
      </c>
      <c r="W719" s="13">
        <v>0</v>
      </c>
      <c r="X719" s="13">
        <v>0</v>
      </c>
      <c r="Y719" s="13"/>
      <c r="Z719" s="13">
        <v>0</v>
      </c>
      <c r="AA719" s="13">
        <v>0</v>
      </c>
      <c r="AB719" s="13"/>
      <c r="AC719" s="13">
        <v>0</v>
      </c>
      <c r="AD719" s="13">
        <v>0</v>
      </c>
    </row>
    <row r="720" spans="2:30" x14ac:dyDescent="0.3">
      <c r="B720" t="s">
        <v>278</v>
      </c>
      <c r="C720" s="13">
        <v>0</v>
      </c>
      <c r="D720" s="13">
        <v>0</v>
      </c>
      <c r="E720" s="13">
        <v>0</v>
      </c>
      <c r="F720" s="13"/>
      <c r="G720" s="13">
        <v>0</v>
      </c>
      <c r="H720" s="13">
        <v>0</v>
      </c>
      <c r="I720" s="13">
        <v>0</v>
      </c>
      <c r="J720" s="13">
        <v>0</v>
      </c>
      <c r="K720" s="13">
        <v>0</v>
      </c>
      <c r="L720" s="13">
        <v>0</v>
      </c>
      <c r="M720" s="13"/>
      <c r="N720" s="13">
        <v>0</v>
      </c>
      <c r="O720" s="13">
        <v>0</v>
      </c>
      <c r="P720" s="13">
        <v>0</v>
      </c>
      <c r="Q720" s="13">
        <v>0</v>
      </c>
      <c r="R720" s="13"/>
      <c r="S720" s="13">
        <v>0</v>
      </c>
      <c r="T720" s="13">
        <v>0</v>
      </c>
      <c r="U720" s="13">
        <v>0</v>
      </c>
      <c r="V720" s="13">
        <v>0</v>
      </c>
      <c r="W720" s="13">
        <v>0</v>
      </c>
      <c r="X720" s="13">
        <v>0</v>
      </c>
      <c r="Y720" s="13"/>
      <c r="Z720" s="13">
        <v>0</v>
      </c>
      <c r="AA720" s="13">
        <v>0</v>
      </c>
      <c r="AB720" s="13"/>
      <c r="AC720" s="13">
        <v>0</v>
      </c>
      <c r="AD720" s="13">
        <v>0</v>
      </c>
    </row>
    <row r="721" spans="2:30" x14ac:dyDescent="0.3">
      <c r="B721" t="s">
        <v>279</v>
      </c>
      <c r="C721" s="13">
        <v>0</v>
      </c>
      <c r="D721" s="13">
        <v>0</v>
      </c>
      <c r="E721" s="13">
        <v>0</v>
      </c>
      <c r="F721" s="13"/>
      <c r="G721" s="13">
        <v>0</v>
      </c>
      <c r="H721" s="13">
        <v>0</v>
      </c>
      <c r="I721" s="13">
        <v>0</v>
      </c>
      <c r="J721" s="13">
        <v>0</v>
      </c>
      <c r="K721" s="13">
        <v>0</v>
      </c>
      <c r="L721" s="13">
        <v>0</v>
      </c>
      <c r="M721" s="13"/>
      <c r="N721" s="13">
        <v>0</v>
      </c>
      <c r="O721" s="13">
        <v>0</v>
      </c>
      <c r="P721" s="13">
        <v>0</v>
      </c>
      <c r="Q721" s="13">
        <v>0</v>
      </c>
      <c r="R721" s="13"/>
      <c r="S721" s="13">
        <v>0</v>
      </c>
      <c r="T721" s="13">
        <v>0</v>
      </c>
      <c r="U721" s="13">
        <v>0</v>
      </c>
      <c r="V721" s="13">
        <v>0</v>
      </c>
      <c r="W721" s="13">
        <v>0</v>
      </c>
      <c r="X721" s="13">
        <v>0</v>
      </c>
      <c r="Y721" s="13"/>
      <c r="Z721" s="13">
        <v>0</v>
      </c>
      <c r="AA721" s="13">
        <v>0</v>
      </c>
      <c r="AB721" s="13"/>
      <c r="AC721" s="13">
        <v>0</v>
      </c>
      <c r="AD721" s="13">
        <v>0</v>
      </c>
    </row>
    <row r="722" spans="2:30" x14ac:dyDescent="0.3">
      <c r="B722" t="s">
        <v>280</v>
      </c>
      <c r="C722" s="13">
        <v>0</v>
      </c>
      <c r="D722" s="13">
        <v>0</v>
      </c>
      <c r="E722" s="13">
        <v>0</v>
      </c>
      <c r="F722" s="13"/>
      <c r="G722" s="13">
        <v>0</v>
      </c>
      <c r="H722" s="13">
        <v>0</v>
      </c>
      <c r="I722" s="13">
        <v>0</v>
      </c>
      <c r="J722" s="13">
        <v>0</v>
      </c>
      <c r="K722" s="13">
        <v>0</v>
      </c>
      <c r="L722" s="13">
        <v>0</v>
      </c>
      <c r="M722" s="13"/>
      <c r="N722" s="13">
        <v>0</v>
      </c>
      <c r="O722" s="13">
        <v>0</v>
      </c>
      <c r="P722" s="13">
        <v>0</v>
      </c>
      <c r="Q722" s="13">
        <v>0</v>
      </c>
      <c r="R722" s="13"/>
      <c r="S722" s="13">
        <v>0</v>
      </c>
      <c r="T722" s="13">
        <v>0</v>
      </c>
      <c r="U722" s="13">
        <v>0</v>
      </c>
      <c r="V722" s="13">
        <v>0</v>
      </c>
      <c r="W722" s="13">
        <v>0</v>
      </c>
      <c r="X722" s="13">
        <v>0</v>
      </c>
      <c r="Y722" s="13"/>
      <c r="Z722" s="13">
        <v>0</v>
      </c>
      <c r="AA722" s="13">
        <v>0</v>
      </c>
      <c r="AB722" s="13"/>
      <c r="AC722" s="13">
        <v>0</v>
      </c>
      <c r="AD722" s="13">
        <v>0</v>
      </c>
    </row>
    <row r="723" spans="2:30" x14ac:dyDescent="0.3">
      <c r="B723" t="s">
        <v>281</v>
      </c>
      <c r="C723" s="13">
        <v>0</v>
      </c>
      <c r="D723" s="13">
        <v>0</v>
      </c>
      <c r="E723" s="13">
        <v>0</v>
      </c>
      <c r="F723" s="13"/>
      <c r="G723" s="13">
        <v>0</v>
      </c>
      <c r="H723" s="13">
        <v>0</v>
      </c>
      <c r="I723" s="13">
        <v>0</v>
      </c>
      <c r="J723" s="13">
        <v>0</v>
      </c>
      <c r="K723" s="13">
        <v>0</v>
      </c>
      <c r="L723" s="13">
        <v>0</v>
      </c>
      <c r="M723" s="13"/>
      <c r="N723" s="13">
        <v>0</v>
      </c>
      <c r="O723" s="13">
        <v>0</v>
      </c>
      <c r="P723" s="13">
        <v>0</v>
      </c>
      <c r="Q723" s="13">
        <v>0</v>
      </c>
      <c r="R723" s="13"/>
      <c r="S723" s="13">
        <v>0</v>
      </c>
      <c r="T723" s="13">
        <v>0</v>
      </c>
      <c r="U723" s="13">
        <v>0</v>
      </c>
      <c r="V723" s="13">
        <v>0</v>
      </c>
      <c r="W723" s="13">
        <v>0</v>
      </c>
      <c r="X723" s="13">
        <v>0</v>
      </c>
      <c r="Y723" s="13"/>
      <c r="Z723" s="13">
        <v>0</v>
      </c>
      <c r="AA723" s="13">
        <v>0</v>
      </c>
      <c r="AB723" s="13"/>
      <c r="AC723" s="13">
        <v>0</v>
      </c>
      <c r="AD723" s="13">
        <v>0</v>
      </c>
    </row>
    <row r="724" spans="2:30" x14ac:dyDescent="0.3">
      <c r="B724" t="s">
        <v>282</v>
      </c>
      <c r="C724" s="13">
        <v>0</v>
      </c>
      <c r="D724" s="13">
        <v>0</v>
      </c>
      <c r="E724" s="13">
        <v>0</v>
      </c>
      <c r="F724" s="13"/>
      <c r="G724" s="13">
        <v>0</v>
      </c>
      <c r="H724" s="13">
        <v>0</v>
      </c>
      <c r="I724" s="13">
        <v>0</v>
      </c>
      <c r="J724" s="13">
        <v>0</v>
      </c>
      <c r="K724" s="13">
        <v>0</v>
      </c>
      <c r="L724" s="13">
        <v>0</v>
      </c>
      <c r="M724" s="13"/>
      <c r="N724" s="13">
        <v>0</v>
      </c>
      <c r="O724" s="13">
        <v>0</v>
      </c>
      <c r="P724" s="13">
        <v>0</v>
      </c>
      <c r="Q724" s="13">
        <v>0</v>
      </c>
      <c r="R724" s="13"/>
      <c r="S724" s="13">
        <v>0</v>
      </c>
      <c r="T724" s="13">
        <v>0</v>
      </c>
      <c r="U724" s="13">
        <v>0</v>
      </c>
      <c r="V724" s="13">
        <v>0</v>
      </c>
      <c r="W724" s="13">
        <v>0</v>
      </c>
      <c r="X724" s="13">
        <v>0</v>
      </c>
      <c r="Y724" s="13"/>
      <c r="Z724" s="13">
        <v>0</v>
      </c>
      <c r="AA724" s="13">
        <v>0</v>
      </c>
      <c r="AB724" s="13"/>
      <c r="AC724" s="13">
        <v>0</v>
      </c>
      <c r="AD724" s="13">
        <v>0</v>
      </c>
    </row>
    <row r="725" spans="2:30" x14ac:dyDescent="0.3">
      <c r="B725" t="s">
        <v>283</v>
      </c>
      <c r="C725" s="13">
        <v>0</v>
      </c>
      <c r="D725" s="13">
        <v>0</v>
      </c>
      <c r="E725" s="13">
        <v>0</v>
      </c>
      <c r="F725" s="13"/>
      <c r="G725" s="13">
        <v>0</v>
      </c>
      <c r="H725" s="13">
        <v>0</v>
      </c>
      <c r="I725" s="13">
        <v>0</v>
      </c>
      <c r="J725" s="13">
        <v>0</v>
      </c>
      <c r="K725" s="13">
        <v>0</v>
      </c>
      <c r="L725" s="13">
        <v>0</v>
      </c>
      <c r="M725" s="13"/>
      <c r="N725" s="13">
        <v>0</v>
      </c>
      <c r="O725" s="13">
        <v>0</v>
      </c>
      <c r="P725" s="13">
        <v>0</v>
      </c>
      <c r="Q725" s="13">
        <v>0</v>
      </c>
      <c r="R725" s="13"/>
      <c r="S725" s="13">
        <v>0</v>
      </c>
      <c r="T725" s="13">
        <v>0</v>
      </c>
      <c r="U725" s="13">
        <v>0</v>
      </c>
      <c r="V725" s="13">
        <v>0</v>
      </c>
      <c r="W725" s="13">
        <v>0</v>
      </c>
      <c r="X725" s="13">
        <v>0</v>
      </c>
      <c r="Y725" s="13"/>
      <c r="Z725" s="13">
        <v>0</v>
      </c>
      <c r="AA725" s="13">
        <v>0</v>
      </c>
      <c r="AB725" s="13"/>
      <c r="AC725" s="13">
        <v>0</v>
      </c>
      <c r="AD725" s="13">
        <v>0</v>
      </c>
    </row>
    <row r="726" spans="2:30" x14ac:dyDescent="0.3">
      <c r="B726" t="s">
        <v>284</v>
      </c>
      <c r="C726" s="13">
        <v>0</v>
      </c>
      <c r="D726" s="13">
        <v>0</v>
      </c>
      <c r="E726" s="13">
        <v>0</v>
      </c>
      <c r="F726" s="13"/>
      <c r="G726" s="13">
        <v>0</v>
      </c>
      <c r="H726" s="13">
        <v>0</v>
      </c>
      <c r="I726" s="13">
        <v>0</v>
      </c>
      <c r="J726" s="13">
        <v>0</v>
      </c>
      <c r="K726" s="13">
        <v>0</v>
      </c>
      <c r="L726" s="13">
        <v>0</v>
      </c>
      <c r="M726" s="13"/>
      <c r="N726" s="13">
        <v>0</v>
      </c>
      <c r="O726" s="13">
        <v>0</v>
      </c>
      <c r="P726" s="13">
        <v>0</v>
      </c>
      <c r="Q726" s="13">
        <v>0</v>
      </c>
      <c r="R726" s="13"/>
      <c r="S726" s="13">
        <v>0</v>
      </c>
      <c r="T726" s="13">
        <v>0</v>
      </c>
      <c r="U726" s="13">
        <v>0</v>
      </c>
      <c r="V726" s="13">
        <v>0</v>
      </c>
      <c r="W726" s="13">
        <v>0</v>
      </c>
      <c r="X726" s="13">
        <v>0</v>
      </c>
      <c r="Y726" s="13"/>
      <c r="Z726" s="13">
        <v>0</v>
      </c>
      <c r="AA726" s="13">
        <v>0</v>
      </c>
      <c r="AB726" s="13"/>
      <c r="AC726" s="13">
        <v>0</v>
      </c>
      <c r="AD726" s="13">
        <v>0</v>
      </c>
    </row>
    <row r="727" spans="2:30" x14ac:dyDescent="0.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row>
    <row r="728" spans="2:30" x14ac:dyDescent="0.3">
      <c r="B728" s="6" t="s">
        <v>293</v>
      </c>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row>
    <row r="729" spans="2:30" x14ac:dyDescent="0.3">
      <c r="B729" s="23" t="s">
        <v>286</v>
      </c>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row>
    <row r="730" spans="2:30" x14ac:dyDescent="0.3">
      <c r="B730" t="s">
        <v>266</v>
      </c>
      <c r="C730" s="13">
        <v>0.11111111111111099</v>
      </c>
      <c r="D730" s="13">
        <v>4.5454545454545497E-2</v>
      </c>
      <c r="E730" s="13">
        <v>0.15625</v>
      </c>
      <c r="F730" s="13"/>
      <c r="G730" s="13">
        <v>0</v>
      </c>
      <c r="H730" s="13">
        <v>0</v>
      </c>
      <c r="I730" s="13">
        <v>8.3333333333333301E-2</v>
      </c>
      <c r="J730" s="13">
        <v>0.15384615384615399</v>
      </c>
      <c r="K730" s="13">
        <v>0.2</v>
      </c>
      <c r="L730" s="13">
        <v>8.3333333333333301E-2</v>
      </c>
      <c r="M730" s="13"/>
      <c r="N730" s="13">
        <v>0.125</v>
      </c>
      <c r="O730" s="13">
        <v>0.11111111111111099</v>
      </c>
      <c r="P730" s="13">
        <v>0</v>
      </c>
      <c r="Q730" s="13">
        <v>0.14285714285714299</v>
      </c>
      <c r="R730" s="13"/>
      <c r="S730" s="13">
        <v>7.69230769230769E-2</v>
      </c>
      <c r="T730" s="13">
        <v>0.28571428571428598</v>
      </c>
      <c r="U730" s="13">
        <v>0</v>
      </c>
      <c r="V730" s="13">
        <v>0.22222222222222199</v>
      </c>
      <c r="W730" s="13">
        <v>0</v>
      </c>
      <c r="X730" s="13">
        <v>0.16666666666666699</v>
      </c>
      <c r="Y730" s="13"/>
      <c r="Z730" s="13">
        <v>0.12</v>
      </c>
      <c r="AA730" s="13">
        <v>0</v>
      </c>
      <c r="AB730" s="13"/>
      <c r="AC730" s="13">
        <v>0.125</v>
      </c>
      <c r="AD730" s="13">
        <v>0.1</v>
      </c>
    </row>
    <row r="731" spans="2:30" x14ac:dyDescent="0.3">
      <c r="B731" t="s">
        <v>267</v>
      </c>
      <c r="C731" s="13">
        <v>0.22222222222222199</v>
      </c>
      <c r="D731" s="13">
        <v>0.36363636363636398</v>
      </c>
      <c r="E731" s="13">
        <v>0.125</v>
      </c>
      <c r="F731" s="13"/>
      <c r="G731" s="13">
        <v>0.33333333333333298</v>
      </c>
      <c r="H731" s="13">
        <v>0.25</v>
      </c>
      <c r="I731" s="13">
        <v>8.3333333333333301E-2</v>
      </c>
      <c r="J731" s="13">
        <v>0.230769230769231</v>
      </c>
      <c r="K731" s="13">
        <v>0.3</v>
      </c>
      <c r="L731" s="13">
        <v>0.25</v>
      </c>
      <c r="M731" s="13"/>
      <c r="N731" s="13">
        <v>8.3333333333333301E-2</v>
      </c>
      <c r="O731" s="13">
        <v>0.22222222222222199</v>
      </c>
      <c r="P731" s="13">
        <v>0.28571428571428598</v>
      </c>
      <c r="Q731" s="13">
        <v>0.42857142857142899</v>
      </c>
      <c r="R731" s="13"/>
      <c r="S731" s="13">
        <v>0.15384615384615399</v>
      </c>
      <c r="T731" s="13">
        <v>0.42857142857142899</v>
      </c>
      <c r="U731" s="13">
        <v>0</v>
      </c>
      <c r="V731" s="13">
        <v>0.22222222222222199</v>
      </c>
      <c r="W731" s="13">
        <v>0.36363636363636398</v>
      </c>
      <c r="X731" s="13">
        <v>0</v>
      </c>
      <c r="Y731" s="13"/>
      <c r="Z731" s="13">
        <v>0.22</v>
      </c>
      <c r="AA731" s="13">
        <v>0.25</v>
      </c>
      <c r="AB731" s="13"/>
      <c r="AC731" s="13">
        <v>0.15</v>
      </c>
      <c r="AD731" s="13">
        <v>0.4</v>
      </c>
    </row>
    <row r="732" spans="2:30" x14ac:dyDescent="0.3">
      <c r="B732" t="s">
        <v>268</v>
      </c>
      <c r="C732" s="13">
        <v>0.66666666666666696</v>
      </c>
      <c r="D732" s="13">
        <v>0.59090909090909105</v>
      </c>
      <c r="E732" s="13">
        <v>0.71875</v>
      </c>
      <c r="F732" s="13"/>
      <c r="G732" s="13">
        <v>0.66666666666666696</v>
      </c>
      <c r="H732" s="13">
        <v>0.75</v>
      </c>
      <c r="I732" s="13">
        <v>0.83333333333333304</v>
      </c>
      <c r="J732" s="13">
        <v>0.61538461538461497</v>
      </c>
      <c r="K732" s="13">
        <v>0.5</v>
      </c>
      <c r="L732" s="13">
        <v>0.66666666666666696</v>
      </c>
      <c r="M732" s="13"/>
      <c r="N732" s="13">
        <v>0.79166666666666696</v>
      </c>
      <c r="O732" s="13">
        <v>0.66666666666666696</v>
      </c>
      <c r="P732" s="13">
        <v>0.71428571428571397</v>
      </c>
      <c r="Q732" s="13">
        <v>0.42857142857142899</v>
      </c>
      <c r="R732" s="13"/>
      <c r="S732" s="13">
        <v>0.76923076923076905</v>
      </c>
      <c r="T732" s="13">
        <v>0.28571428571428598</v>
      </c>
      <c r="U732" s="13">
        <v>1</v>
      </c>
      <c r="V732" s="13">
        <v>0.55555555555555602</v>
      </c>
      <c r="W732" s="13">
        <v>0.63636363636363602</v>
      </c>
      <c r="X732" s="13">
        <v>0.83333333333333304</v>
      </c>
      <c r="Y732" s="13"/>
      <c r="Z732" s="13">
        <v>0.66</v>
      </c>
      <c r="AA732" s="13">
        <v>0.75</v>
      </c>
      <c r="AB732" s="13"/>
      <c r="AC732" s="13">
        <v>0.72499999999999998</v>
      </c>
      <c r="AD732" s="13">
        <v>0.5</v>
      </c>
    </row>
    <row r="733" spans="2:30" x14ac:dyDescent="0.3">
      <c r="B733" t="s">
        <v>269</v>
      </c>
      <c r="C733" s="13">
        <v>0</v>
      </c>
      <c r="D733" s="13">
        <v>0</v>
      </c>
      <c r="E733" s="13">
        <v>0</v>
      </c>
      <c r="F733" s="13"/>
      <c r="G733" s="13">
        <v>0</v>
      </c>
      <c r="H733" s="13">
        <v>0</v>
      </c>
      <c r="I733" s="13">
        <v>0</v>
      </c>
      <c r="J733" s="13">
        <v>0</v>
      </c>
      <c r="K733" s="13">
        <v>0</v>
      </c>
      <c r="L733" s="13">
        <v>0</v>
      </c>
      <c r="M733" s="13"/>
      <c r="N733" s="13">
        <v>0</v>
      </c>
      <c r="O733" s="13">
        <v>0</v>
      </c>
      <c r="P733" s="13">
        <v>0</v>
      </c>
      <c r="Q733" s="13">
        <v>0</v>
      </c>
      <c r="R733" s="13"/>
      <c r="S733" s="13">
        <v>0</v>
      </c>
      <c r="T733" s="13">
        <v>0</v>
      </c>
      <c r="U733" s="13">
        <v>0</v>
      </c>
      <c r="V733" s="13">
        <v>0</v>
      </c>
      <c r="W733" s="13">
        <v>0</v>
      </c>
      <c r="X733" s="13">
        <v>0</v>
      </c>
      <c r="Y733" s="13"/>
      <c r="Z733" s="13">
        <v>0</v>
      </c>
      <c r="AA733" s="13">
        <v>0</v>
      </c>
      <c r="AB733" s="13"/>
      <c r="AC733" s="13">
        <v>0</v>
      </c>
      <c r="AD733" s="13">
        <v>0</v>
      </c>
    </row>
    <row r="734" spans="2:30" x14ac:dyDescent="0.3">
      <c r="B734" t="s">
        <v>56</v>
      </c>
      <c r="C734" s="13">
        <v>0</v>
      </c>
      <c r="D734" s="13">
        <v>0</v>
      </c>
      <c r="E734" s="13">
        <v>0</v>
      </c>
      <c r="F734" s="13"/>
      <c r="G734" s="13">
        <v>0</v>
      </c>
      <c r="H734" s="13">
        <v>0</v>
      </c>
      <c r="I734" s="13">
        <v>0</v>
      </c>
      <c r="J734" s="13">
        <v>0</v>
      </c>
      <c r="K734" s="13">
        <v>0</v>
      </c>
      <c r="L734" s="13">
        <v>0</v>
      </c>
      <c r="M734" s="13"/>
      <c r="N734" s="13">
        <v>0</v>
      </c>
      <c r="O734" s="13">
        <v>0</v>
      </c>
      <c r="P734" s="13">
        <v>0</v>
      </c>
      <c r="Q734" s="13">
        <v>0</v>
      </c>
      <c r="R734" s="13"/>
      <c r="S734" s="13">
        <v>0</v>
      </c>
      <c r="T734" s="13">
        <v>0</v>
      </c>
      <c r="U734" s="13">
        <v>0</v>
      </c>
      <c r="V734" s="13">
        <v>0</v>
      </c>
      <c r="W734" s="13">
        <v>0</v>
      </c>
      <c r="X734" s="13">
        <v>0</v>
      </c>
      <c r="Y734" s="13"/>
      <c r="Z734" s="13">
        <v>0</v>
      </c>
      <c r="AA734" s="13">
        <v>0</v>
      </c>
      <c r="AB734" s="13"/>
      <c r="AC734" s="13">
        <v>0</v>
      </c>
      <c r="AD734" s="13">
        <v>0</v>
      </c>
    </row>
    <row r="735" spans="2:30" x14ac:dyDescent="0.3">
      <c r="B735" t="s">
        <v>270</v>
      </c>
      <c r="C735" s="13">
        <v>0</v>
      </c>
      <c r="D735" s="13">
        <v>0</v>
      </c>
      <c r="E735" s="13">
        <v>0</v>
      </c>
      <c r="F735" s="13"/>
      <c r="G735" s="13">
        <v>0</v>
      </c>
      <c r="H735" s="13">
        <v>0</v>
      </c>
      <c r="I735" s="13">
        <v>0</v>
      </c>
      <c r="J735" s="13">
        <v>0</v>
      </c>
      <c r="K735" s="13">
        <v>0</v>
      </c>
      <c r="L735" s="13">
        <v>0</v>
      </c>
      <c r="M735" s="13"/>
      <c r="N735" s="13">
        <v>0</v>
      </c>
      <c r="O735" s="13">
        <v>0</v>
      </c>
      <c r="P735" s="13">
        <v>0</v>
      </c>
      <c r="Q735" s="13">
        <v>0</v>
      </c>
      <c r="R735" s="13"/>
      <c r="S735" s="13">
        <v>0</v>
      </c>
      <c r="T735" s="13">
        <v>0</v>
      </c>
      <c r="U735" s="13">
        <v>0</v>
      </c>
      <c r="V735" s="13">
        <v>0</v>
      </c>
      <c r="W735" s="13">
        <v>0</v>
      </c>
      <c r="X735" s="13">
        <v>0</v>
      </c>
      <c r="Y735" s="13"/>
      <c r="Z735" s="13">
        <v>0</v>
      </c>
      <c r="AA735" s="13">
        <v>0</v>
      </c>
      <c r="AB735" s="13"/>
      <c r="AC735" s="13">
        <v>0</v>
      </c>
      <c r="AD735" s="13">
        <v>0</v>
      </c>
    </row>
    <row r="736" spans="2:30" x14ac:dyDescent="0.3">
      <c r="B736" t="s">
        <v>271</v>
      </c>
      <c r="C736" s="13">
        <v>0</v>
      </c>
      <c r="D736" s="13">
        <v>0</v>
      </c>
      <c r="E736" s="13">
        <v>0</v>
      </c>
      <c r="F736" s="13"/>
      <c r="G736" s="13">
        <v>0</v>
      </c>
      <c r="H736" s="13">
        <v>0</v>
      </c>
      <c r="I736" s="13">
        <v>0</v>
      </c>
      <c r="J736" s="13">
        <v>0</v>
      </c>
      <c r="K736" s="13">
        <v>0</v>
      </c>
      <c r="L736" s="13">
        <v>0</v>
      </c>
      <c r="M736" s="13"/>
      <c r="N736" s="13">
        <v>0</v>
      </c>
      <c r="O736" s="13">
        <v>0</v>
      </c>
      <c r="P736" s="13">
        <v>0</v>
      </c>
      <c r="Q736" s="13">
        <v>0</v>
      </c>
      <c r="R736" s="13"/>
      <c r="S736" s="13">
        <v>0</v>
      </c>
      <c r="T736" s="13">
        <v>0</v>
      </c>
      <c r="U736" s="13">
        <v>0</v>
      </c>
      <c r="V736" s="13">
        <v>0</v>
      </c>
      <c r="W736" s="13">
        <v>0</v>
      </c>
      <c r="X736" s="13">
        <v>0</v>
      </c>
      <c r="Y736" s="13"/>
      <c r="Z736" s="13">
        <v>0</v>
      </c>
      <c r="AA736" s="13">
        <v>0</v>
      </c>
      <c r="AB736" s="13"/>
      <c r="AC736" s="13">
        <v>0</v>
      </c>
      <c r="AD736" s="13">
        <v>0</v>
      </c>
    </row>
    <row r="737" spans="2:30" x14ac:dyDescent="0.3">
      <c r="B737" t="s">
        <v>272</v>
      </c>
      <c r="C737" s="13">
        <v>0</v>
      </c>
      <c r="D737" s="13">
        <v>0</v>
      </c>
      <c r="E737" s="13">
        <v>0</v>
      </c>
      <c r="F737" s="13"/>
      <c r="G737" s="13">
        <v>0</v>
      </c>
      <c r="H737" s="13">
        <v>0</v>
      </c>
      <c r="I737" s="13">
        <v>0</v>
      </c>
      <c r="J737" s="13">
        <v>0</v>
      </c>
      <c r="K737" s="13">
        <v>0</v>
      </c>
      <c r="L737" s="13">
        <v>0</v>
      </c>
      <c r="M737" s="13"/>
      <c r="N737" s="13">
        <v>0</v>
      </c>
      <c r="O737" s="13">
        <v>0</v>
      </c>
      <c r="P737" s="13">
        <v>0</v>
      </c>
      <c r="Q737" s="13">
        <v>0</v>
      </c>
      <c r="R737" s="13"/>
      <c r="S737" s="13">
        <v>0</v>
      </c>
      <c r="T737" s="13">
        <v>0</v>
      </c>
      <c r="U737" s="13">
        <v>0</v>
      </c>
      <c r="V737" s="13">
        <v>0</v>
      </c>
      <c r="W737" s="13">
        <v>0</v>
      </c>
      <c r="X737" s="13">
        <v>0</v>
      </c>
      <c r="Y737" s="13"/>
      <c r="Z737" s="13">
        <v>0</v>
      </c>
      <c r="AA737" s="13">
        <v>0</v>
      </c>
      <c r="AB737" s="13"/>
      <c r="AC737" s="13">
        <v>0</v>
      </c>
      <c r="AD737" s="13">
        <v>0</v>
      </c>
    </row>
    <row r="738" spans="2:30" x14ac:dyDescent="0.3">
      <c r="B738" t="s">
        <v>273</v>
      </c>
      <c r="C738" s="13">
        <v>0</v>
      </c>
      <c r="D738" s="13">
        <v>0</v>
      </c>
      <c r="E738" s="13">
        <v>0</v>
      </c>
      <c r="F738" s="13"/>
      <c r="G738" s="13">
        <v>0</v>
      </c>
      <c r="H738" s="13">
        <v>0</v>
      </c>
      <c r="I738" s="13">
        <v>0</v>
      </c>
      <c r="J738" s="13">
        <v>0</v>
      </c>
      <c r="K738" s="13">
        <v>0</v>
      </c>
      <c r="L738" s="13">
        <v>0</v>
      </c>
      <c r="M738" s="13"/>
      <c r="N738" s="13">
        <v>0</v>
      </c>
      <c r="O738" s="13">
        <v>0</v>
      </c>
      <c r="P738" s="13">
        <v>0</v>
      </c>
      <c r="Q738" s="13">
        <v>0</v>
      </c>
      <c r="R738" s="13"/>
      <c r="S738" s="13">
        <v>0</v>
      </c>
      <c r="T738" s="13">
        <v>0</v>
      </c>
      <c r="U738" s="13">
        <v>0</v>
      </c>
      <c r="V738" s="13">
        <v>0</v>
      </c>
      <c r="W738" s="13">
        <v>0</v>
      </c>
      <c r="X738" s="13">
        <v>0</v>
      </c>
      <c r="Y738" s="13"/>
      <c r="Z738" s="13">
        <v>0</v>
      </c>
      <c r="AA738" s="13">
        <v>0</v>
      </c>
      <c r="AB738" s="13"/>
      <c r="AC738" s="13">
        <v>0</v>
      </c>
      <c r="AD738" s="13">
        <v>0</v>
      </c>
    </row>
    <row r="739" spans="2:30" x14ac:dyDescent="0.3">
      <c r="B739" t="s">
        <v>274</v>
      </c>
      <c r="C739" s="13">
        <v>0</v>
      </c>
      <c r="D739" s="13">
        <v>0</v>
      </c>
      <c r="E739" s="13">
        <v>0</v>
      </c>
      <c r="F739" s="13"/>
      <c r="G739" s="13">
        <v>0</v>
      </c>
      <c r="H739" s="13">
        <v>0</v>
      </c>
      <c r="I739" s="13">
        <v>0</v>
      </c>
      <c r="J739" s="13">
        <v>0</v>
      </c>
      <c r="K739" s="13">
        <v>0</v>
      </c>
      <c r="L739" s="13">
        <v>0</v>
      </c>
      <c r="M739" s="13"/>
      <c r="N739" s="13">
        <v>0</v>
      </c>
      <c r="O739" s="13">
        <v>0</v>
      </c>
      <c r="P739" s="13">
        <v>0</v>
      </c>
      <c r="Q739" s="13">
        <v>0</v>
      </c>
      <c r="R739" s="13"/>
      <c r="S739" s="13">
        <v>0</v>
      </c>
      <c r="T739" s="13">
        <v>0</v>
      </c>
      <c r="U739" s="13">
        <v>0</v>
      </c>
      <c r="V739" s="13">
        <v>0</v>
      </c>
      <c r="W739" s="13">
        <v>0</v>
      </c>
      <c r="X739" s="13">
        <v>0</v>
      </c>
      <c r="Y739" s="13"/>
      <c r="Z739" s="13">
        <v>0</v>
      </c>
      <c r="AA739" s="13">
        <v>0</v>
      </c>
      <c r="AB739" s="13"/>
      <c r="AC739" s="13">
        <v>0</v>
      </c>
      <c r="AD739" s="13">
        <v>0</v>
      </c>
    </row>
    <row r="740" spans="2:30" x14ac:dyDescent="0.3">
      <c r="B740" t="s">
        <v>275</v>
      </c>
      <c r="C740" s="13">
        <v>0</v>
      </c>
      <c r="D740" s="13">
        <v>0</v>
      </c>
      <c r="E740" s="13">
        <v>0</v>
      </c>
      <c r="F740" s="13"/>
      <c r="G740" s="13">
        <v>0</v>
      </c>
      <c r="H740" s="13">
        <v>0</v>
      </c>
      <c r="I740" s="13">
        <v>0</v>
      </c>
      <c r="J740" s="13">
        <v>0</v>
      </c>
      <c r="K740" s="13">
        <v>0</v>
      </c>
      <c r="L740" s="13">
        <v>0</v>
      </c>
      <c r="M740" s="13"/>
      <c r="N740" s="13">
        <v>0</v>
      </c>
      <c r="O740" s="13">
        <v>0</v>
      </c>
      <c r="P740" s="13">
        <v>0</v>
      </c>
      <c r="Q740" s="13">
        <v>0</v>
      </c>
      <c r="R740" s="13"/>
      <c r="S740" s="13">
        <v>0</v>
      </c>
      <c r="T740" s="13">
        <v>0</v>
      </c>
      <c r="U740" s="13">
        <v>0</v>
      </c>
      <c r="V740" s="13">
        <v>0</v>
      </c>
      <c r="W740" s="13">
        <v>0</v>
      </c>
      <c r="X740" s="13">
        <v>0</v>
      </c>
      <c r="Y740" s="13"/>
      <c r="Z740" s="13">
        <v>0</v>
      </c>
      <c r="AA740" s="13">
        <v>0</v>
      </c>
      <c r="AB740" s="13"/>
      <c r="AC740" s="13">
        <v>0</v>
      </c>
      <c r="AD740" s="13">
        <v>0</v>
      </c>
    </row>
    <row r="741" spans="2:30" x14ac:dyDescent="0.3">
      <c r="B741" t="s">
        <v>276</v>
      </c>
      <c r="C741" s="13">
        <v>0</v>
      </c>
      <c r="D741" s="13">
        <v>0</v>
      </c>
      <c r="E741" s="13">
        <v>0</v>
      </c>
      <c r="F741" s="13"/>
      <c r="G741" s="13">
        <v>0</v>
      </c>
      <c r="H741" s="13">
        <v>0</v>
      </c>
      <c r="I741" s="13">
        <v>0</v>
      </c>
      <c r="J741" s="13">
        <v>0</v>
      </c>
      <c r="K741" s="13">
        <v>0</v>
      </c>
      <c r="L741" s="13">
        <v>0</v>
      </c>
      <c r="M741" s="13"/>
      <c r="N741" s="13">
        <v>0</v>
      </c>
      <c r="O741" s="13">
        <v>0</v>
      </c>
      <c r="P741" s="13">
        <v>0</v>
      </c>
      <c r="Q741" s="13">
        <v>0</v>
      </c>
      <c r="R741" s="13"/>
      <c r="S741" s="13">
        <v>0</v>
      </c>
      <c r="T741" s="13">
        <v>0</v>
      </c>
      <c r="U741" s="13">
        <v>0</v>
      </c>
      <c r="V741" s="13">
        <v>0</v>
      </c>
      <c r="W741" s="13">
        <v>0</v>
      </c>
      <c r="X741" s="13">
        <v>0</v>
      </c>
      <c r="Y741" s="13"/>
      <c r="Z741" s="13">
        <v>0</v>
      </c>
      <c r="AA741" s="13">
        <v>0</v>
      </c>
      <c r="AB741" s="13"/>
      <c r="AC741" s="13">
        <v>0</v>
      </c>
      <c r="AD741" s="13">
        <v>0</v>
      </c>
    </row>
    <row r="742" spans="2:30" x14ac:dyDescent="0.3">
      <c r="B742" t="s">
        <v>277</v>
      </c>
      <c r="C742" s="13">
        <v>0</v>
      </c>
      <c r="D742" s="13">
        <v>0</v>
      </c>
      <c r="E742" s="13">
        <v>0</v>
      </c>
      <c r="F742" s="13"/>
      <c r="G742" s="13">
        <v>0</v>
      </c>
      <c r="H742" s="13">
        <v>0</v>
      </c>
      <c r="I742" s="13">
        <v>0</v>
      </c>
      <c r="J742" s="13">
        <v>0</v>
      </c>
      <c r="K742" s="13">
        <v>0</v>
      </c>
      <c r="L742" s="13">
        <v>0</v>
      </c>
      <c r="M742" s="13"/>
      <c r="N742" s="13">
        <v>0</v>
      </c>
      <c r="O742" s="13">
        <v>0</v>
      </c>
      <c r="P742" s="13">
        <v>0</v>
      </c>
      <c r="Q742" s="13">
        <v>0</v>
      </c>
      <c r="R742" s="13"/>
      <c r="S742" s="13">
        <v>0</v>
      </c>
      <c r="T742" s="13">
        <v>0</v>
      </c>
      <c r="U742" s="13">
        <v>0</v>
      </c>
      <c r="V742" s="13">
        <v>0</v>
      </c>
      <c r="W742" s="13">
        <v>0</v>
      </c>
      <c r="X742" s="13">
        <v>0</v>
      </c>
      <c r="Y742" s="13"/>
      <c r="Z742" s="13">
        <v>0</v>
      </c>
      <c r="AA742" s="13">
        <v>0</v>
      </c>
      <c r="AB742" s="13"/>
      <c r="AC742" s="13">
        <v>0</v>
      </c>
      <c r="AD742" s="13">
        <v>0</v>
      </c>
    </row>
    <row r="743" spans="2:30" x14ac:dyDescent="0.3">
      <c r="B743" t="s">
        <v>278</v>
      </c>
      <c r="C743" s="13">
        <v>0</v>
      </c>
      <c r="D743" s="13">
        <v>0</v>
      </c>
      <c r="E743" s="13">
        <v>0</v>
      </c>
      <c r="F743" s="13"/>
      <c r="G743" s="13">
        <v>0</v>
      </c>
      <c r="H743" s="13">
        <v>0</v>
      </c>
      <c r="I743" s="13">
        <v>0</v>
      </c>
      <c r="J743" s="13">
        <v>0</v>
      </c>
      <c r="K743" s="13">
        <v>0</v>
      </c>
      <c r="L743" s="13">
        <v>0</v>
      </c>
      <c r="M743" s="13"/>
      <c r="N743" s="13">
        <v>0</v>
      </c>
      <c r="O743" s="13">
        <v>0</v>
      </c>
      <c r="P743" s="13">
        <v>0</v>
      </c>
      <c r="Q743" s="13">
        <v>0</v>
      </c>
      <c r="R743" s="13"/>
      <c r="S743" s="13">
        <v>0</v>
      </c>
      <c r="T743" s="13">
        <v>0</v>
      </c>
      <c r="U743" s="13">
        <v>0</v>
      </c>
      <c r="V743" s="13">
        <v>0</v>
      </c>
      <c r="W743" s="13">
        <v>0</v>
      </c>
      <c r="X743" s="13">
        <v>0</v>
      </c>
      <c r="Y743" s="13"/>
      <c r="Z743" s="13">
        <v>0</v>
      </c>
      <c r="AA743" s="13">
        <v>0</v>
      </c>
      <c r="AB743" s="13"/>
      <c r="AC743" s="13">
        <v>0</v>
      </c>
      <c r="AD743" s="13">
        <v>0</v>
      </c>
    </row>
    <row r="744" spans="2:30" x14ac:dyDescent="0.3">
      <c r="B744" t="s">
        <v>279</v>
      </c>
      <c r="C744" s="13">
        <v>0</v>
      </c>
      <c r="D744" s="13">
        <v>0</v>
      </c>
      <c r="E744" s="13">
        <v>0</v>
      </c>
      <c r="F744" s="13"/>
      <c r="G744" s="13">
        <v>0</v>
      </c>
      <c r="H744" s="13">
        <v>0</v>
      </c>
      <c r="I744" s="13">
        <v>0</v>
      </c>
      <c r="J744" s="13">
        <v>0</v>
      </c>
      <c r="K744" s="13">
        <v>0</v>
      </c>
      <c r="L744" s="13">
        <v>0</v>
      </c>
      <c r="M744" s="13"/>
      <c r="N744" s="13">
        <v>0</v>
      </c>
      <c r="O744" s="13">
        <v>0</v>
      </c>
      <c r="P744" s="13">
        <v>0</v>
      </c>
      <c r="Q744" s="13">
        <v>0</v>
      </c>
      <c r="R744" s="13"/>
      <c r="S744" s="13">
        <v>0</v>
      </c>
      <c r="T744" s="13">
        <v>0</v>
      </c>
      <c r="U744" s="13">
        <v>0</v>
      </c>
      <c r="V744" s="13">
        <v>0</v>
      </c>
      <c r="W744" s="13">
        <v>0</v>
      </c>
      <c r="X744" s="13">
        <v>0</v>
      </c>
      <c r="Y744" s="13"/>
      <c r="Z744" s="13">
        <v>0</v>
      </c>
      <c r="AA744" s="13">
        <v>0</v>
      </c>
      <c r="AB744" s="13"/>
      <c r="AC744" s="13">
        <v>0</v>
      </c>
      <c r="AD744" s="13">
        <v>0</v>
      </c>
    </row>
    <row r="745" spans="2:30" x14ac:dyDescent="0.3">
      <c r="B745" t="s">
        <v>280</v>
      </c>
      <c r="C745" s="13">
        <v>0</v>
      </c>
      <c r="D745" s="13">
        <v>0</v>
      </c>
      <c r="E745" s="13">
        <v>0</v>
      </c>
      <c r="F745" s="13"/>
      <c r="G745" s="13">
        <v>0</v>
      </c>
      <c r="H745" s="13">
        <v>0</v>
      </c>
      <c r="I745" s="13">
        <v>0</v>
      </c>
      <c r="J745" s="13">
        <v>0</v>
      </c>
      <c r="K745" s="13">
        <v>0</v>
      </c>
      <c r="L745" s="13">
        <v>0</v>
      </c>
      <c r="M745" s="13"/>
      <c r="N745" s="13">
        <v>0</v>
      </c>
      <c r="O745" s="13">
        <v>0</v>
      </c>
      <c r="P745" s="13">
        <v>0</v>
      </c>
      <c r="Q745" s="13">
        <v>0</v>
      </c>
      <c r="R745" s="13"/>
      <c r="S745" s="13">
        <v>0</v>
      </c>
      <c r="T745" s="13">
        <v>0</v>
      </c>
      <c r="U745" s="13">
        <v>0</v>
      </c>
      <c r="V745" s="13">
        <v>0</v>
      </c>
      <c r="W745" s="13">
        <v>0</v>
      </c>
      <c r="X745" s="13">
        <v>0</v>
      </c>
      <c r="Y745" s="13"/>
      <c r="Z745" s="13">
        <v>0</v>
      </c>
      <c r="AA745" s="13">
        <v>0</v>
      </c>
      <c r="AB745" s="13"/>
      <c r="AC745" s="13">
        <v>0</v>
      </c>
      <c r="AD745" s="13">
        <v>0</v>
      </c>
    </row>
    <row r="746" spans="2:30" x14ac:dyDescent="0.3">
      <c r="B746" t="s">
        <v>281</v>
      </c>
      <c r="C746" s="13">
        <v>0</v>
      </c>
      <c r="D746" s="13">
        <v>0</v>
      </c>
      <c r="E746" s="13">
        <v>0</v>
      </c>
      <c r="F746" s="13"/>
      <c r="G746" s="13">
        <v>0</v>
      </c>
      <c r="H746" s="13">
        <v>0</v>
      </c>
      <c r="I746" s="13">
        <v>0</v>
      </c>
      <c r="J746" s="13">
        <v>0</v>
      </c>
      <c r="K746" s="13">
        <v>0</v>
      </c>
      <c r="L746" s="13">
        <v>0</v>
      </c>
      <c r="M746" s="13"/>
      <c r="N746" s="13">
        <v>0</v>
      </c>
      <c r="O746" s="13">
        <v>0</v>
      </c>
      <c r="P746" s="13">
        <v>0</v>
      </c>
      <c r="Q746" s="13">
        <v>0</v>
      </c>
      <c r="R746" s="13"/>
      <c r="S746" s="13">
        <v>0</v>
      </c>
      <c r="T746" s="13">
        <v>0</v>
      </c>
      <c r="U746" s="13">
        <v>0</v>
      </c>
      <c r="V746" s="13">
        <v>0</v>
      </c>
      <c r="W746" s="13">
        <v>0</v>
      </c>
      <c r="X746" s="13">
        <v>0</v>
      </c>
      <c r="Y746" s="13"/>
      <c r="Z746" s="13">
        <v>0</v>
      </c>
      <c r="AA746" s="13">
        <v>0</v>
      </c>
      <c r="AB746" s="13"/>
      <c r="AC746" s="13">
        <v>0</v>
      </c>
      <c r="AD746" s="13">
        <v>0</v>
      </c>
    </row>
    <row r="747" spans="2:30" x14ac:dyDescent="0.3">
      <c r="B747" t="s">
        <v>282</v>
      </c>
      <c r="C747" s="13">
        <v>0</v>
      </c>
      <c r="D747" s="13">
        <v>0</v>
      </c>
      <c r="E747" s="13">
        <v>0</v>
      </c>
      <c r="F747" s="13"/>
      <c r="G747" s="13">
        <v>0</v>
      </c>
      <c r="H747" s="13">
        <v>0</v>
      </c>
      <c r="I747" s="13">
        <v>0</v>
      </c>
      <c r="J747" s="13">
        <v>0</v>
      </c>
      <c r="K747" s="13">
        <v>0</v>
      </c>
      <c r="L747" s="13">
        <v>0</v>
      </c>
      <c r="M747" s="13"/>
      <c r="N747" s="13">
        <v>0</v>
      </c>
      <c r="O747" s="13">
        <v>0</v>
      </c>
      <c r="P747" s="13">
        <v>0</v>
      </c>
      <c r="Q747" s="13">
        <v>0</v>
      </c>
      <c r="R747" s="13"/>
      <c r="S747" s="13">
        <v>0</v>
      </c>
      <c r="T747" s="13">
        <v>0</v>
      </c>
      <c r="U747" s="13">
        <v>0</v>
      </c>
      <c r="V747" s="13">
        <v>0</v>
      </c>
      <c r="W747" s="13">
        <v>0</v>
      </c>
      <c r="X747" s="13">
        <v>0</v>
      </c>
      <c r="Y747" s="13"/>
      <c r="Z747" s="13">
        <v>0</v>
      </c>
      <c r="AA747" s="13">
        <v>0</v>
      </c>
      <c r="AB747" s="13"/>
      <c r="AC747" s="13">
        <v>0</v>
      </c>
      <c r="AD747" s="13">
        <v>0</v>
      </c>
    </row>
    <row r="748" spans="2:30" x14ac:dyDescent="0.3">
      <c r="B748" t="s">
        <v>283</v>
      </c>
      <c r="C748" s="13">
        <v>0</v>
      </c>
      <c r="D748" s="13">
        <v>0</v>
      </c>
      <c r="E748" s="13">
        <v>0</v>
      </c>
      <c r="F748" s="13"/>
      <c r="G748" s="13">
        <v>0</v>
      </c>
      <c r="H748" s="13">
        <v>0</v>
      </c>
      <c r="I748" s="13">
        <v>0</v>
      </c>
      <c r="J748" s="13">
        <v>0</v>
      </c>
      <c r="K748" s="13">
        <v>0</v>
      </c>
      <c r="L748" s="13">
        <v>0</v>
      </c>
      <c r="M748" s="13"/>
      <c r="N748" s="13">
        <v>0</v>
      </c>
      <c r="O748" s="13">
        <v>0</v>
      </c>
      <c r="P748" s="13">
        <v>0</v>
      </c>
      <c r="Q748" s="13">
        <v>0</v>
      </c>
      <c r="R748" s="13"/>
      <c r="S748" s="13">
        <v>0</v>
      </c>
      <c r="T748" s="13">
        <v>0</v>
      </c>
      <c r="U748" s="13">
        <v>0</v>
      </c>
      <c r="V748" s="13">
        <v>0</v>
      </c>
      <c r="W748" s="13">
        <v>0</v>
      </c>
      <c r="X748" s="13">
        <v>0</v>
      </c>
      <c r="Y748" s="13"/>
      <c r="Z748" s="13">
        <v>0</v>
      </c>
      <c r="AA748" s="13">
        <v>0</v>
      </c>
      <c r="AB748" s="13"/>
      <c r="AC748" s="13">
        <v>0</v>
      </c>
      <c r="AD748" s="13">
        <v>0</v>
      </c>
    </row>
    <row r="749" spans="2:30" x14ac:dyDescent="0.3">
      <c r="B749" t="s">
        <v>284</v>
      </c>
      <c r="C749" s="13">
        <v>0</v>
      </c>
      <c r="D749" s="13">
        <v>0</v>
      </c>
      <c r="E749" s="13">
        <v>0</v>
      </c>
      <c r="F749" s="13"/>
      <c r="G749" s="13">
        <v>0</v>
      </c>
      <c r="H749" s="13">
        <v>0</v>
      </c>
      <c r="I749" s="13">
        <v>0</v>
      </c>
      <c r="J749" s="13">
        <v>0</v>
      </c>
      <c r="K749" s="13">
        <v>0</v>
      </c>
      <c r="L749" s="13">
        <v>0</v>
      </c>
      <c r="M749" s="13"/>
      <c r="N749" s="13">
        <v>0</v>
      </c>
      <c r="O749" s="13">
        <v>0</v>
      </c>
      <c r="P749" s="13">
        <v>0</v>
      </c>
      <c r="Q749" s="13">
        <v>0</v>
      </c>
      <c r="R749" s="13"/>
      <c r="S749" s="13">
        <v>0</v>
      </c>
      <c r="T749" s="13">
        <v>0</v>
      </c>
      <c r="U749" s="13">
        <v>0</v>
      </c>
      <c r="V749" s="13">
        <v>0</v>
      </c>
      <c r="W749" s="13">
        <v>0</v>
      </c>
      <c r="X749" s="13">
        <v>0</v>
      </c>
      <c r="Y749" s="13"/>
      <c r="Z749" s="13">
        <v>0</v>
      </c>
      <c r="AA749" s="13">
        <v>0</v>
      </c>
      <c r="AB749" s="13"/>
      <c r="AC749" s="13">
        <v>0</v>
      </c>
      <c r="AD749" s="13">
        <v>0</v>
      </c>
    </row>
    <row r="750" spans="2:30" x14ac:dyDescent="0.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row>
    <row r="751" spans="2:30" x14ac:dyDescent="0.3">
      <c r="B751" s="6" t="s">
        <v>294</v>
      </c>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row>
    <row r="752" spans="2:30" x14ac:dyDescent="0.3">
      <c r="B752" s="23" t="s">
        <v>286</v>
      </c>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row>
    <row r="753" spans="2:30" x14ac:dyDescent="0.3">
      <c r="B753" t="s">
        <v>266</v>
      </c>
      <c r="C753" s="13">
        <v>0.27272727272727298</v>
      </c>
      <c r="D753" s="13">
        <v>0.3125</v>
      </c>
      <c r="E753" s="13">
        <v>0.16666666666666699</v>
      </c>
      <c r="F753" s="13"/>
      <c r="G753" s="13">
        <v>1</v>
      </c>
      <c r="H753" s="13">
        <v>0.33333333333333298</v>
      </c>
      <c r="I753" s="13">
        <v>0.5</v>
      </c>
      <c r="J753" s="13">
        <v>0</v>
      </c>
      <c r="K753" s="13">
        <v>0.33333333333333298</v>
      </c>
      <c r="L753" s="13">
        <v>0</v>
      </c>
      <c r="M753" s="13"/>
      <c r="N753" s="13">
        <v>0.230769230769231</v>
      </c>
      <c r="O753" s="13">
        <v>1</v>
      </c>
      <c r="P753" s="13">
        <v>0.2</v>
      </c>
      <c r="Q753" s="13">
        <v>0</v>
      </c>
      <c r="R753" s="13"/>
      <c r="S753" s="13">
        <v>0.28571428571428598</v>
      </c>
      <c r="T753" s="13">
        <v>0.25</v>
      </c>
      <c r="U753" s="13">
        <v>0</v>
      </c>
      <c r="V753" s="13">
        <v>0.2</v>
      </c>
      <c r="W753" s="13">
        <v>1</v>
      </c>
      <c r="X753" s="13">
        <v>0</v>
      </c>
      <c r="Y753" s="13"/>
      <c r="Z753" s="13">
        <v>0.33333333333333298</v>
      </c>
      <c r="AA753" s="13">
        <v>0</v>
      </c>
      <c r="AB753" s="13"/>
      <c r="AC753" s="13">
        <v>9.0909090909090898E-2</v>
      </c>
      <c r="AD753" s="13">
        <v>0.4</v>
      </c>
    </row>
    <row r="754" spans="2:30" x14ac:dyDescent="0.3">
      <c r="B754" t="s">
        <v>267</v>
      </c>
      <c r="C754" s="13">
        <v>0.31818181818181801</v>
      </c>
      <c r="D754" s="13">
        <v>0.375</v>
      </c>
      <c r="E754" s="13">
        <v>0.16666666666666699</v>
      </c>
      <c r="F754" s="13"/>
      <c r="G754" s="13">
        <v>0</v>
      </c>
      <c r="H754" s="13">
        <v>0.33333333333333298</v>
      </c>
      <c r="I754" s="13">
        <v>0.5</v>
      </c>
      <c r="J754" s="13">
        <v>0.25</v>
      </c>
      <c r="K754" s="13">
        <v>0.33333333333333298</v>
      </c>
      <c r="L754" s="13">
        <v>0.33333333333333298</v>
      </c>
      <c r="M754" s="13"/>
      <c r="N754" s="13">
        <v>0.30769230769230799</v>
      </c>
      <c r="O754" s="13">
        <v>0</v>
      </c>
      <c r="P754" s="13">
        <v>0.4</v>
      </c>
      <c r="Q754" s="13">
        <v>0.5</v>
      </c>
      <c r="R754" s="13"/>
      <c r="S754" s="13">
        <v>0.28571428571428598</v>
      </c>
      <c r="T754" s="13">
        <v>0.25</v>
      </c>
      <c r="U754" s="13">
        <v>0</v>
      </c>
      <c r="V754" s="13">
        <v>0.6</v>
      </c>
      <c r="W754" s="13">
        <v>0</v>
      </c>
      <c r="X754" s="13">
        <v>0</v>
      </c>
      <c r="Y754" s="13"/>
      <c r="Z754" s="13">
        <v>0.33333333333333298</v>
      </c>
      <c r="AA754" s="13">
        <v>0.25</v>
      </c>
      <c r="AB754" s="13"/>
      <c r="AC754" s="13">
        <v>0.45454545454545497</v>
      </c>
      <c r="AD754" s="13">
        <v>0.2</v>
      </c>
    </row>
    <row r="755" spans="2:30" x14ac:dyDescent="0.3">
      <c r="B755" t="s">
        <v>268</v>
      </c>
      <c r="C755" s="13">
        <v>0.40909090909090901</v>
      </c>
      <c r="D755" s="13">
        <v>0.3125</v>
      </c>
      <c r="E755" s="13">
        <v>0.66666666666666696</v>
      </c>
      <c r="F755" s="13"/>
      <c r="G755" s="13">
        <v>0</v>
      </c>
      <c r="H755" s="13">
        <v>0.33333333333333298</v>
      </c>
      <c r="I755" s="13">
        <v>0</v>
      </c>
      <c r="J755" s="13">
        <v>0.75</v>
      </c>
      <c r="K755" s="13">
        <v>0.33333333333333298</v>
      </c>
      <c r="L755" s="13">
        <v>0.66666666666666696</v>
      </c>
      <c r="M755" s="13"/>
      <c r="N755" s="13">
        <v>0.46153846153846201</v>
      </c>
      <c r="O755" s="13">
        <v>0</v>
      </c>
      <c r="P755" s="13">
        <v>0.4</v>
      </c>
      <c r="Q755" s="13">
        <v>0.5</v>
      </c>
      <c r="R755" s="13"/>
      <c r="S755" s="13">
        <v>0.42857142857142899</v>
      </c>
      <c r="T755" s="13">
        <v>0.5</v>
      </c>
      <c r="U755" s="13">
        <v>1</v>
      </c>
      <c r="V755" s="13">
        <v>0.2</v>
      </c>
      <c r="W755" s="13">
        <v>0</v>
      </c>
      <c r="X755" s="13">
        <v>1</v>
      </c>
      <c r="Y755" s="13"/>
      <c r="Z755" s="13">
        <v>0.33333333333333298</v>
      </c>
      <c r="AA755" s="13">
        <v>0.75</v>
      </c>
      <c r="AB755" s="13"/>
      <c r="AC755" s="13">
        <v>0.45454545454545497</v>
      </c>
      <c r="AD755" s="13">
        <v>0.4</v>
      </c>
    </row>
    <row r="756" spans="2:30" x14ac:dyDescent="0.3">
      <c r="B756" t="s">
        <v>269</v>
      </c>
      <c r="C756" s="13">
        <v>0</v>
      </c>
      <c r="D756" s="13">
        <v>0</v>
      </c>
      <c r="E756" s="13">
        <v>0</v>
      </c>
      <c r="F756" s="13"/>
      <c r="G756" s="13">
        <v>0</v>
      </c>
      <c r="H756" s="13">
        <v>0</v>
      </c>
      <c r="I756" s="13">
        <v>0</v>
      </c>
      <c r="J756" s="13">
        <v>0</v>
      </c>
      <c r="K756" s="13">
        <v>0</v>
      </c>
      <c r="L756" s="13">
        <v>0</v>
      </c>
      <c r="M756" s="13"/>
      <c r="N756" s="13">
        <v>0</v>
      </c>
      <c r="O756" s="13">
        <v>0</v>
      </c>
      <c r="P756" s="13">
        <v>0</v>
      </c>
      <c r="Q756" s="13">
        <v>0</v>
      </c>
      <c r="R756" s="13"/>
      <c r="S756" s="13">
        <v>0</v>
      </c>
      <c r="T756" s="13">
        <v>0</v>
      </c>
      <c r="U756" s="13">
        <v>0</v>
      </c>
      <c r="V756" s="13">
        <v>0</v>
      </c>
      <c r="W756" s="13">
        <v>0</v>
      </c>
      <c r="X756" s="13">
        <v>0</v>
      </c>
      <c r="Y756" s="13"/>
      <c r="Z756" s="13">
        <v>0</v>
      </c>
      <c r="AA756" s="13">
        <v>0</v>
      </c>
      <c r="AB756" s="13"/>
      <c r="AC756" s="13">
        <v>0</v>
      </c>
      <c r="AD756" s="13">
        <v>0</v>
      </c>
    </row>
    <row r="757" spans="2:30" x14ac:dyDescent="0.3">
      <c r="B757" t="s">
        <v>56</v>
      </c>
      <c r="C757" s="13">
        <v>0</v>
      </c>
      <c r="D757" s="13">
        <v>0</v>
      </c>
      <c r="E757" s="13">
        <v>0</v>
      </c>
      <c r="F757" s="13"/>
      <c r="G757" s="13">
        <v>0</v>
      </c>
      <c r="H757" s="13">
        <v>0</v>
      </c>
      <c r="I757" s="13">
        <v>0</v>
      </c>
      <c r="J757" s="13">
        <v>0</v>
      </c>
      <c r="K757" s="13">
        <v>0</v>
      </c>
      <c r="L757" s="13">
        <v>0</v>
      </c>
      <c r="M757" s="13"/>
      <c r="N757" s="13">
        <v>0</v>
      </c>
      <c r="O757" s="13">
        <v>0</v>
      </c>
      <c r="P757" s="13">
        <v>0</v>
      </c>
      <c r="Q757" s="13">
        <v>0</v>
      </c>
      <c r="R757" s="13"/>
      <c r="S757" s="13">
        <v>0</v>
      </c>
      <c r="T757" s="13">
        <v>0</v>
      </c>
      <c r="U757" s="13">
        <v>0</v>
      </c>
      <c r="V757" s="13">
        <v>0</v>
      </c>
      <c r="W757" s="13">
        <v>0</v>
      </c>
      <c r="X757" s="13">
        <v>0</v>
      </c>
      <c r="Y757" s="13"/>
      <c r="Z757" s="13">
        <v>0</v>
      </c>
      <c r="AA757" s="13">
        <v>0</v>
      </c>
      <c r="AB757" s="13"/>
      <c r="AC757" s="13">
        <v>0</v>
      </c>
      <c r="AD757" s="13">
        <v>0</v>
      </c>
    </row>
    <row r="758" spans="2:30" x14ac:dyDescent="0.3">
      <c r="B758" t="s">
        <v>270</v>
      </c>
      <c r="C758" s="13">
        <v>0</v>
      </c>
      <c r="D758" s="13">
        <v>0</v>
      </c>
      <c r="E758" s="13">
        <v>0</v>
      </c>
      <c r="F758" s="13"/>
      <c r="G758" s="13">
        <v>0</v>
      </c>
      <c r="H758" s="13">
        <v>0</v>
      </c>
      <c r="I758" s="13">
        <v>0</v>
      </c>
      <c r="J758" s="13">
        <v>0</v>
      </c>
      <c r="K758" s="13">
        <v>0</v>
      </c>
      <c r="L758" s="13">
        <v>0</v>
      </c>
      <c r="M758" s="13"/>
      <c r="N758" s="13">
        <v>0</v>
      </c>
      <c r="O758" s="13">
        <v>0</v>
      </c>
      <c r="P758" s="13">
        <v>0</v>
      </c>
      <c r="Q758" s="13">
        <v>0</v>
      </c>
      <c r="R758" s="13"/>
      <c r="S758" s="13">
        <v>0</v>
      </c>
      <c r="T758" s="13">
        <v>0</v>
      </c>
      <c r="U758" s="13">
        <v>0</v>
      </c>
      <c r="V758" s="13">
        <v>0</v>
      </c>
      <c r="W758" s="13">
        <v>0</v>
      </c>
      <c r="X758" s="13">
        <v>0</v>
      </c>
      <c r="Y758" s="13"/>
      <c r="Z758" s="13">
        <v>0</v>
      </c>
      <c r="AA758" s="13">
        <v>0</v>
      </c>
      <c r="AB758" s="13"/>
      <c r="AC758" s="13">
        <v>0</v>
      </c>
      <c r="AD758" s="13">
        <v>0</v>
      </c>
    </row>
    <row r="759" spans="2:30" x14ac:dyDescent="0.3">
      <c r="B759" t="s">
        <v>271</v>
      </c>
      <c r="C759" s="13">
        <v>0</v>
      </c>
      <c r="D759" s="13">
        <v>0</v>
      </c>
      <c r="E759" s="13">
        <v>0</v>
      </c>
      <c r="F759" s="13"/>
      <c r="G759" s="13">
        <v>0</v>
      </c>
      <c r="H759" s="13">
        <v>0</v>
      </c>
      <c r="I759" s="13">
        <v>0</v>
      </c>
      <c r="J759" s="13">
        <v>0</v>
      </c>
      <c r="K759" s="13">
        <v>0</v>
      </c>
      <c r="L759" s="13">
        <v>0</v>
      </c>
      <c r="M759" s="13"/>
      <c r="N759" s="13">
        <v>0</v>
      </c>
      <c r="O759" s="13">
        <v>0</v>
      </c>
      <c r="P759" s="13">
        <v>0</v>
      </c>
      <c r="Q759" s="13">
        <v>0</v>
      </c>
      <c r="R759" s="13"/>
      <c r="S759" s="13">
        <v>0</v>
      </c>
      <c r="T759" s="13">
        <v>0</v>
      </c>
      <c r="U759" s="13">
        <v>0</v>
      </c>
      <c r="V759" s="13">
        <v>0</v>
      </c>
      <c r="W759" s="13">
        <v>0</v>
      </c>
      <c r="X759" s="13">
        <v>0</v>
      </c>
      <c r="Y759" s="13"/>
      <c r="Z759" s="13">
        <v>0</v>
      </c>
      <c r="AA759" s="13">
        <v>0</v>
      </c>
      <c r="AB759" s="13"/>
      <c r="AC759" s="13">
        <v>0</v>
      </c>
      <c r="AD759" s="13">
        <v>0</v>
      </c>
    </row>
    <row r="760" spans="2:30" x14ac:dyDescent="0.3">
      <c r="B760" t="s">
        <v>272</v>
      </c>
      <c r="C760" s="13">
        <v>0</v>
      </c>
      <c r="D760" s="13">
        <v>0</v>
      </c>
      <c r="E760" s="13">
        <v>0</v>
      </c>
      <c r="F760" s="13"/>
      <c r="G760" s="13">
        <v>0</v>
      </c>
      <c r="H760" s="13">
        <v>0</v>
      </c>
      <c r="I760" s="13">
        <v>0</v>
      </c>
      <c r="J760" s="13">
        <v>0</v>
      </c>
      <c r="K760" s="13">
        <v>0</v>
      </c>
      <c r="L760" s="13">
        <v>0</v>
      </c>
      <c r="M760" s="13"/>
      <c r="N760" s="13">
        <v>0</v>
      </c>
      <c r="O760" s="13">
        <v>0</v>
      </c>
      <c r="P760" s="13">
        <v>0</v>
      </c>
      <c r="Q760" s="13">
        <v>0</v>
      </c>
      <c r="R760" s="13"/>
      <c r="S760" s="13">
        <v>0</v>
      </c>
      <c r="T760" s="13">
        <v>0</v>
      </c>
      <c r="U760" s="13">
        <v>0</v>
      </c>
      <c r="V760" s="13">
        <v>0</v>
      </c>
      <c r="W760" s="13">
        <v>0</v>
      </c>
      <c r="X760" s="13">
        <v>0</v>
      </c>
      <c r="Y760" s="13"/>
      <c r="Z760" s="13">
        <v>0</v>
      </c>
      <c r="AA760" s="13">
        <v>0</v>
      </c>
      <c r="AB760" s="13"/>
      <c r="AC760" s="13">
        <v>0</v>
      </c>
      <c r="AD760" s="13">
        <v>0</v>
      </c>
    </row>
    <row r="761" spans="2:30" x14ac:dyDescent="0.3">
      <c r="B761" t="s">
        <v>273</v>
      </c>
      <c r="C761" s="13">
        <v>0</v>
      </c>
      <c r="D761" s="13">
        <v>0</v>
      </c>
      <c r="E761" s="13">
        <v>0</v>
      </c>
      <c r="F761" s="13"/>
      <c r="G761" s="13">
        <v>0</v>
      </c>
      <c r="H761" s="13">
        <v>0</v>
      </c>
      <c r="I761" s="13">
        <v>0</v>
      </c>
      <c r="J761" s="13">
        <v>0</v>
      </c>
      <c r="K761" s="13">
        <v>0</v>
      </c>
      <c r="L761" s="13">
        <v>0</v>
      </c>
      <c r="M761" s="13"/>
      <c r="N761" s="13">
        <v>0</v>
      </c>
      <c r="O761" s="13">
        <v>0</v>
      </c>
      <c r="P761" s="13">
        <v>0</v>
      </c>
      <c r="Q761" s="13">
        <v>0</v>
      </c>
      <c r="R761" s="13"/>
      <c r="S761" s="13">
        <v>0</v>
      </c>
      <c r="T761" s="13">
        <v>0</v>
      </c>
      <c r="U761" s="13">
        <v>0</v>
      </c>
      <c r="V761" s="13">
        <v>0</v>
      </c>
      <c r="W761" s="13">
        <v>0</v>
      </c>
      <c r="X761" s="13">
        <v>0</v>
      </c>
      <c r="Y761" s="13"/>
      <c r="Z761" s="13">
        <v>0</v>
      </c>
      <c r="AA761" s="13">
        <v>0</v>
      </c>
      <c r="AB761" s="13"/>
      <c r="AC761" s="13">
        <v>0</v>
      </c>
      <c r="AD761" s="13">
        <v>0</v>
      </c>
    </row>
    <row r="762" spans="2:30" x14ac:dyDescent="0.3">
      <c r="B762" t="s">
        <v>274</v>
      </c>
      <c r="C762" s="13">
        <v>0</v>
      </c>
      <c r="D762" s="13">
        <v>0</v>
      </c>
      <c r="E762" s="13">
        <v>0</v>
      </c>
      <c r="F762" s="13"/>
      <c r="G762" s="13">
        <v>0</v>
      </c>
      <c r="H762" s="13">
        <v>0</v>
      </c>
      <c r="I762" s="13">
        <v>0</v>
      </c>
      <c r="J762" s="13">
        <v>0</v>
      </c>
      <c r="K762" s="13">
        <v>0</v>
      </c>
      <c r="L762" s="13">
        <v>0</v>
      </c>
      <c r="M762" s="13"/>
      <c r="N762" s="13">
        <v>0</v>
      </c>
      <c r="O762" s="13">
        <v>0</v>
      </c>
      <c r="P762" s="13">
        <v>0</v>
      </c>
      <c r="Q762" s="13">
        <v>0</v>
      </c>
      <c r="R762" s="13"/>
      <c r="S762" s="13">
        <v>0</v>
      </c>
      <c r="T762" s="13">
        <v>0</v>
      </c>
      <c r="U762" s="13">
        <v>0</v>
      </c>
      <c r="V762" s="13">
        <v>0</v>
      </c>
      <c r="W762" s="13">
        <v>0</v>
      </c>
      <c r="X762" s="13">
        <v>0</v>
      </c>
      <c r="Y762" s="13"/>
      <c r="Z762" s="13">
        <v>0</v>
      </c>
      <c r="AA762" s="13">
        <v>0</v>
      </c>
      <c r="AB762" s="13"/>
      <c r="AC762" s="13">
        <v>0</v>
      </c>
      <c r="AD762" s="13">
        <v>0</v>
      </c>
    </row>
    <row r="763" spans="2:30" x14ac:dyDescent="0.3">
      <c r="B763" t="s">
        <v>275</v>
      </c>
      <c r="C763" s="13">
        <v>0</v>
      </c>
      <c r="D763" s="13">
        <v>0</v>
      </c>
      <c r="E763" s="13">
        <v>0</v>
      </c>
      <c r="F763" s="13"/>
      <c r="G763" s="13">
        <v>0</v>
      </c>
      <c r="H763" s="13">
        <v>0</v>
      </c>
      <c r="I763" s="13">
        <v>0</v>
      </c>
      <c r="J763" s="13">
        <v>0</v>
      </c>
      <c r="K763" s="13">
        <v>0</v>
      </c>
      <c r="L763" s="13">
        <v>0</v>
      </c>
      <c r="M763" s="13"/>
      <c r="N763" s="13">
        <v>0</v>
      </c>
      <c r="O763" s="13">
        <v>0</v>
      </c>
      <c r="P763" s="13">
        <v>0</v>
      </c>
      <c r="Q763" s="13">
        <v>0</v>
      </c>
      <c r="R763" s="13"/>
      <c r="S763" s="13">
        <v>0</v>
      </c>
      <c r="T763" s="13">
        <v>0</v>
      </c>
      <c r="U763" s="13">
        <v>0</v>
      </c>
      <c r="V763" s="13">
        <v>0</v>
      </c>
      <c r="W763" s="13">
        <v>0</v>
      </c>
      <c r="X763" s="13">
        <v>0</v>
      </c>
      <c r="Y763" s="13"/>
      <c r="Z763" s="13">
        <v>0</v>
      </c>
      <c r="AA763" s="13">
        <v>0</v>
      </c>
      <c r="AB763" s="13"/>
      <c r="AC763" s="13">
        <v>0</v>
      </c>
      <c r="AD763" s="13">
        <v>0</v>
      </c>
    </row>
    <row r="764" spans="2:30" x14ac:dyDescent="0.3">
      <c r="B764" t="s">
        <v>276</v>
      </c>
      <c r="C764" s="13">
        <v>0</v>
      </c>
      <c r="D764" s="13">
        <v>0</v>
      </c>
      <c r="E764" s="13">
        <v>0</v>
      </c>
      <c r="F764" s="13"/>
      <c r="G764" s="13">
        <v>0</v>
      </c>
      <c r="H764" s="13">
        <v>0</v>
      </c>
      <c r="I764" s="13">
        <v>0</v>
      </c>
      <c r="J764" s="13">
        <v>0</v>
      </c>
      <c r="K764" s="13">
        <v>0</v>
      </c>
      <c r="L764" s="13">
        <v>0</v>
      </c>
      <c r="M764" s="13"/>
      <c r="N764" s="13">
        <v>0</v>
      </c>
      <c r="O764" s="13">
        <v>0</v>
      </c>
      <c r="P764" s="13">
        <v>0</v>
      </c>
      <c r="Q764" s="13">
        <v>0</v>
      </c>
      <c r="R764" s="13"/>
      <c r="S764" s="13">
        <v>0</v>
      </c>
      <c r="T764" s="13">
        <v>0</v>
      </c>
      <c r="U764" s="13">
        <v>0</v>
      </c>
      <c r="V764" s="13">
        <v>0</v>
      </c>
      <c r="W764" s="13">
        <v>0</v>
      </c>
      <c r="X764" s="13">
        <v>0</v>
      </c>
      <c r="Y764" s="13"/>
      <c r="Z764" s="13">
        <v>0</v>
      </c>
      <c r="AA764" s="13">
        <v>0</v>
      </c>
      <c r="AB764" s="13"/>
      <c r="AC764" s="13">
        <v>0</v>
      </c>
      <c r="AD764" s="13">
        <v>0</v>
      </c>
    </row>
    <row r="765" spans="2:30" x14ac:dyDescent="0.3">
      <c r="B765" t="s">
        <v>277</v>
      </c>
      <c r="C765" s="13">
        <v>0</v>
      </c>
      <c r="D765" s="13">
        <v>0</v>
      </c>
      <c r="E765" s="13">
        <v>0</v>
      </c>
      <c r="F765" s="13"/>
      <c r="G765" s="13">
        <v>0</v>
      </c>
      <c r="H765" s="13">
        <v>0</v>
      </c>
      <c r="I765" s="13">
        <v>0</v>
      </c>
      <c r="J765" s="13">
        <v>0</v>
      </c>
      <c r="K765" s="13">
        <v>0</v>
      </c>
      <c r="L765" s="13">
        <v>0</v>
      </c>
      <c r="M765" s="13"/>
      <c r="N765" s="13">
        <v>0</v>
      </c>
      <c r="O765" s="13">
        <v>0</v>
      </c>
      <c r="P765" s="13">
        <v>0</v>
      </c>
      <c r="Q765" s="13">
        <v>0</v>
      </c>
      <c r="R765" s="13"/>
      <c r="S765" s="13">
        <v>0</v>
      </c>
      <c r="T765" s="13">
        <v>0</v>
      </c>
      <c r="U765" s="13">
        <v>0</v>
      </c>
      <c r="V765" s="13">
        <v>0</v>
      </c>
      <c r="W765" s="13">
        <v>0</v>
      </c>
      <c r="X765" s="13">
        <v>0</v>
      </c>
      <c r="Y765" s="13"/>
      <c r="Z765" s="13">
        <v>0</v>
      </c>
      <c r="AA765" s="13">
        <v>0</v>
      </c>
      <c r="AB765" s="13"/>
      <c r="AC765" s="13">
        <v>0</v>
      </c>
      <c r="AD765" s="13">
        <v>0</v>
      </c>
    </row>
    <row r="766" spans="2:30" x14ac:dyDescent="0.3">
      <c r="B766" t="s">
        <v>278</v>
      </c>
      <c r="C766" s="13">
        <v>0</v>
      </c>
      <c r="D766" s="13">
        <v>0</v>
      </c>
      <c r="E766" s="13">
        <v>0</v>
      </c>
      <c r="F766" s="13"/>
      <c r="G766" s="13">
        <v>0</v>
      </c>
      <c r="H766" s="13">
        <v>0</v>
      </c>
      <c r="I766" s="13">
        <v>0</v>
      </c>
      <c r="J766" s="13">
        <v>0</v>
      </c>
      <c r="K766" s="13">
        <v>0</v>
      </c>
      <c r="L766" s="13">
        <v>0</v>
      </c>
      <c r="M766" s="13"/>
      <c r="N766" s="13">
        <v>0</v>
      </c>
      <c r="O766" s="13">
        <v>0</v>
      </c>
      <c r="P766" s="13">
        <v>0</v>
      </c>
      <c r="Q766" s="13">
        <v>0</v>
      </c>
      <c r="R766" s="13"/>
      <c r="S766" s="13">
        <v>0</v>
      </c>
      <c r="T766" s="13">
        <v>0</v>
      </c>
      <c r="U766" s="13">
        <v>0</v>
      </c>
      <c r="V766" s="13">
        <v>0</v>
      </c>
      <c r="W766" s="13">
        <v>0</v>
      </c>
      <c r="X766" s="13">
        <v>0</v>
      </c>
      <c r="Y766" s="13"/>
      <c r="Z766" s="13">
        <v>0</v>
      </c>
      <c r="AA766" s="13">
        <v>0</v>
      </c>
      <c r="AB766" s="13"/>
      <c r="AC766" s="13">
        <v>0</v>
      </c>
      <c r="AD766" s="13">
        <v>0</v>
      </c>
    </row>
    <row r="767" spans="2:30" x14ac:dyDescent="0.3">
      <c r="B767" t="s">
        <v>279</v>
      </c>
      <c r="C767" s="13">
        <v>0</v>
      </c>
      <c r="D767" s="13">
        <v>0</v>
      </c>
      <c r="E767" s="13">
        <v>0</v>
      </c>
      <c r="F767" s="13"/>
      <c r="G767" s="13">
        <v>0</v>
      </c>
      <c r="H767" s="13">
        <v>0</v>
      </c>
      <c r="I767" s="13">
        <v>0</v>
      </c>
      <c r="J767" s="13">
        <v>0</v>
      </c>
      <c r="K767" s="13">
        <v>0</v>
      </c>
      <c r="L767" s="13">
        <v>0</v>
      </c>
      <c r="M767" s="13"/>
      <c r="N767" s="13">
        <v>0</v>
      </c>
      <c r="O767" s="13">
        <v>0</v>
      </c>
      <c r="P767" s="13">
        <v>0</v>
      </c>
      <c r="Q767" s="13">
        <v>0</v>
      </c>
      <c r="R767" s="13"/>
      <c r="S767" s="13">
        <v>0</v>
      </c>
      <c r="T767" s="13">
        <v>0</v>
      </c>
      <c r="U767" s="13">
        <v>0</v>
      </c>
      <c r="V767" s="13">
        <v>0</v>
      </c>
      <c r="W767" s="13">
        <v>0</v>
      </c>
      <c r="X767" s="13">
        <v>0</v>
      </c>
      <c r="Y767" s="13"/>
      <c r="Z767" s="13">
        <v>0</v>
      </c>
      <c r="AA767" s="13">
        <v>0</v>
      </c>
      <c r="AB767" s="13"/>
      <c r="AC767" s="13">
        <v>0</v>
      </c>
      <c r="AD767" s="13">
        <v>0</v>
      </c>
    </row>
    <row r="768" spans="2:30" x14ac:dyDescent="0.3">
      <c r="B768" t="s">
        <v>280</v>
      </c>
      <c r="C768" s="13">
        <v>0</v>
      </c>
      <c r="D768" s="13">
        <v>0</v>
      </c>
      <c r="E768" s="13">
        <v>0</v>
      </c>
      <c r="F768" s="13"/>
      <c r="G768" s="13">
        <v>0</v>
      </c>
      <c r="H768" s="13">
        <v>0</v>
      </c>
      <c r="I768" s="13">
        <v>0</v>
      </c>
      <c r="J768" s="13">
        <v>0</v>
      </c>
      <c r="K768" s="13">
        <v>0</v>
      </c>
      <c r="L768" s="13">
        <v>0</v>
      </c>
      <c r="M768" s="13"/>
      <c r="N768" s="13">
        <v>0</v>
      </c>
      <c r="O768" s="13">
        <v>0</v>
      </c>
      <c r="P768" s="13">
        <v>0</v>
      </c>
      <c r="Q768" s="13">
        <v>0</v>
      </c>
      <c r="R768" s="13"/>
      <c r="S768" s="13">
        <v>0</v>
      </c>
      <c r="T768" s="13">
        <v>0</v>
      </c>
      <c r="U768" s="13">
        <v>0</v>
      </c>
      <c r="V768" s="13">
        <v>0</v>
      </c>
      <c r="W768" s="13">
        <v>0</v>
      </c>
      <c r="X768" s="13">
        <v>0</v>
      </c>
      <c r="Y768" s="13"/>
      <c r="Z768" s="13">
        <v>0</v>
      </c>
      <c r="AA768" s="13">
        <v>0</v>
      </c>
      <c r="AB768" s="13"/>
      <c r="AC768" s="13">
        <v>0</v>
      </c>
      <c r="AD768" s="13">
        <v>0</v>
      </c>
    </row>
    <row r="769" spans="2:30" x14ac:dyDescent="0.3">
      <c r="B769" t="s">
        <v>281</v>
      </c>
      <c r="C769" s="13">
        <v>0</v>
      </c>
      <c r="D769" s="13">
        <v>0</v>
      </c>
      <c r="E769" s="13">
        <v>0</v>
      </c>
      <c r="F769" s="13"/>
      <c r="G769" s="13">
        <v>0</v>
      </c>
      <c r="H769" s="13">
        <v>0</v>
      </c>
      <c r="I769" s="13">
        <v>0</v>
      </c>
      <c r="J769" s="13">
        <v>0</v>
      </c>
      <c r="K769" s="13">
        <v>0</v>
      </c>
      <c r="L769" s="13">
        <v>0</v>
      </c>
      <c r="M769" s="13"/>
      <c r="N769" s="13">
        <v>0</v>
      </c>
      <c r="O769" s="13">
        <v>0</v>
      </c>
      <c r="P769" s="13">
        <v>0</v>
      </c>
      <c r="Q769" s="13">
        <v>0</v>
      </c>
      <c r="R769" s="13"/>
      <c r="S769" s="13">
        <v>0</v>
      </c>
      <c r="T769" s="13">
        <v>0</v>
      </c>
      <c r="U769" s="13">
        <v>0</v>
      </c>
      <c r="V769" s="13">
        <v>0</v>
      </c>
      <c r="W769" s="13">
        <v>0</v>
      </c>
      <c r="X769" s="13">
        <v>0</v>
      </c>
      <c r="Y769" s="13"/>
      <c r="Z769" s="13">
        <v>0</v>
      </c>
      <c r="AA769" s="13">
        <v>0</v>
      </c>
      <c r="AB769" s="13"/>
      <c r="AC769" s="13">
        <v>0</v>
      </c>
      <c r="AD769" s="13">
        <v>0</v>
      </c>
    </row>
    <row r="770" spans="2:30" x14ac:dyDescent="0.3">
      <c r="B770" t="s">
        <v>282</v>
      </c>
      <c r="C770" s="13">
        <v>0</v>
      </c>
      <c r="D770" s="13">
        <v>0</v>
      </c>
      <c r="E770" s="13">
        <v>0</v>
      </c>
      <c r="F770" s="13"/>
      <c r="G770" s="13">
        <v>0</v>
      </c>
      <c r="H770" s="13">
        <v>0</v>
      </c>
      <c r="I770" s="13">
        <v>0</v>
      </c>
      <c r="J770" s="13">
        <v>0</v>
      </c>
      <c r="K770" s="13">
        <v>0</v>
      </c>
      <c r="L770" s="13">
        <v>0</v>
      </c>
      <c r="M770" s="13"/>
      <c r="N770" s="13">
        <v>0</v>
      </c>
      <c r="O770" s="13">
        <v>0</v>
      </c>
      <c r="P770" s="13">
        <v>0</v>
      </c>
      <c r="Q770" s="13">
        <v>0</v>
      </c>
      <c r="R770" s="13"/>
      <c r="S770" s="13">
        <v>0</v>
      </c>
      <c r="T770" s="13">
        <v>0</v>
      </c>
      <c r="U770" s="13">
        <v>0</v>
      </c>
      <c r="V770" s="13">
        <v>0</v>
      </c>
      <c r="W770" s="13">
        <v>0</v>
      </c>
      <c r="X770" s="13">
        <v>0</v>
      </c>
      <c r="Y770" s="13"/>
      <c r="Z770" s="13">
        <v>0</v>
      </c>
      <c r="AA770" s="13">
        <v>0</v>
      </c>
      <c r="AB770" s="13"/>
      <c r="AC770" s="13">
        <v>0</v>
      </c>
      <c r="AD770" s="13">
        <v>0</v>
      </c>
    </row>
    <row r="771" spans="2:30" x14ac:dyDescent="0.3">
      <c r="B771" t="s">
        <v>283</v>
      </c>
      <c r="C771" s="13">
        <v>0</v>
      </c>
      <c r="D771" s="13">
        <v>0</v>
      </c>
      <c r="E771" s="13">
        <v>0</v>
      </c>
      <c r="F771" s="13"/>
      <c r="G771" s="13">
        <v>0</v>
      </c>
      <c r="H771" s="13">
        <v>0</v>
      </c>
      <c r="I771" s="13">
        <v>0</v>
      </c>
      <c r="J771" s="13">
        <v>0</v>
      </c>
      <c r="K771" s="13">
        <v>0</v>
      </c>
      <c r="L771" s="13">
        <v>0</v>
      </c>
      <c r="M771" s="13"/>
      <c r="N771" s="13">
        <v>0</v>
      </c>
      <c r="O771" s="13">
        <v>0</v>
      </c>
      <c r="P771" s="13">
        <v>0</v>
      </c>
      <c r="Q771" s="13">
        <v>0</v>
      </c>
      <c r="R771" s="13"/>
      <c r="S771" s="13">
        <v>0</v>
      </c>
      <c r="T771" s="13">
        <v>0</v>
      </c>
      <c r="U771" s="13">
        <v>0</v>
      </c>
      <c r="V771" s="13">
        <v>0</v>
      </c>
      <c r="W771" s="13">
        <v>0</v>
      </c>
      <c r="X771" s="13">
        <v>0</v>
      </c>
      <c r="Y771" s="13"/>
      <c r="Z771" s="13">
        <v>0</v>
      </c>
      <c r="AA771" s="13">
        <v>0</v>
      </c>
      <c r="AB771" s="13"/>
      <c r="AC771" s="13">
        <v>0</v>
      </c>
      <c r="AD771" s="13">
        <v>0</v>
      </c>
    </row>
    <row r="772" spans="2:30" x14ac:dyDescent="0.3">
      <c r="B772" t="s">
        <v>284</v>
      </c>
      <c r="C772" s="13">
        <v>0</v>
      </c>
      <c r="D772" s="13">
        <v>0</v>
      </c>
      <c r="E772" s="13">
        <v>0</v>
      </c>
      <c r="F772" s="13"/>
      <c r="G772" s="13">
        <v>0</v>
      </c>
      <c r="H772" s="13">
        <v>0</v>
      </c>
      <c r="I772" s="13">
        <v>0</v>
      </c>
      <c r="J772" s="13">
        <v>0</v>
      </c>
      <c r="K772" s="13">
        <v>0</v>
      </c>
      <c r="L772" s="13">
        <v>0</v>
      </c>
      <c r="M772" s="13"/>
      <c r="N772" s="13">
        <v>0</v>
      </c>
      <c r="O772" s="13">
        <v>0</v>
      </c>
      <c r="P772" s="13">
        <v>0</v>
      </c>
      <c r="Q772" s="13">
        <v>0</v>
      </c>
      <c r="R772" s="13"/>
      <c r="S772" s="13">
        <v>0</v>
      </c>
      <c r="T772" s="13">
        <v>0</v>
      </c>
      <c r="U772" s="13">
        <v>0</v>
      </c>
      <c r="V772" s="13">
        <v>0</v>
      </c>
      <c r="W772" s="13">
        <v>0</v>
      </c>
      <c r="X772" s="13">
        <v>0</v>
      </c>
      <c r="Y772" s="13"/>
      <c r="Z772" s="13">
        <v>0</v>
      </c>
      <c r="AA772" s="13">
        <v>0</v>
      </c>
      <c r="AB772" s="13"/>
      <c r="AC772" s="13">
        <v>0</v>
      </c>
      <c r="AD772" s="13">
        <v>0</v>
      </c>
    </row>
    <row r="773" spans="2:30" x14ac:dyDescent="0.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row>
    <row r="774" spans="2:30" x14ac:dyDescent="0.3">
      <c r="B774" s="6" t="s">
        <v>295</v>
      </c>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row>
    <row r="775" spans="2:30" x14ac:dyDescent="0.3">
      <c r="B775" s="23" t="s">
        <v>52</v>
      </c>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row>
    <row r="776" spans="2:30" x14ac:dyDescent="0.3">
      <c r="B776" t="s">
        <v>280</v>
      </c>
      <c r="C776" s="13">
        <v>0.52964426877470405</v>
      </c>
      <c r="D776" s="13">
        <v>0.57599999999999996</v>
      </c>
      <c r="E776" s="13">
        <v>0.484375</v>
      </c>
      <c r="F776" s="13"/>
      <c r="G776" s="13">
        <v>0.25</v>
      </c>
      <c r="H776" s="13">
        <v>0.4</v>
      </c>
      <c r="I776" s="13">
        <v>0.45714285714285702</v>
      </c>
      <c r="J776" s="13">
        <v>0.58974358974358998</v>
      </c>
      <c r="K776" s="13">
        <v>0.64912280701754399</v>
      </c>
      <c r="L776" s="13">
        <v>0.50537634408602194</v>
      </c>
      <c r="M776" s="13"/>
      <c r="N776" s="13">
        <v>0.57009345794392496</v>
      </c>
      <c r="O776" s="13">
        <v>0.45901639344262302</v>
      </c>
      <c r="P776" s="13">
        <v>0.61538461538461497</v>
      </c>
      <c r="Q776" s="13">
        <v>0.49152542372881403</v>
      </c>
      <c r="R776" s="13"/>
      <c r="S776" s="13">
        <v>0.53333333333333299</v>
      </c>
      <c r="T776" s="13">
        <v>0.51162790697674398</v>
      </c>
      <c r="U776" s="13">
        <v>0.54166666666666696</v>
      </c>
      <c r="V776" s="13">
        <v>0.54385964912280704</v>
      </c>
      <c r="W776" s="13">
        <v>0.5</v>
      </c>
      <c r="X776" s="13">
        <v>0.625</v>
      </c>
      <c r="Y776" s="13"/>
      <c r="Z776" s="13">
        <v>0.53846153846153799</v>
      </c>
      <c r="AA776" s="13">
        <v>0.50704225352112697</v>
      </c>
      <c r="AB776" s="13"/>
      <c r="AC776" s="13">
        <v>0.63106796116504904</v>
      </c>
      <c r="AD776" s="13">
        <v>0.47368421052631599</v>
      </c>
    </row>
    <row r="777" spans="2:30" x14ac:dyDescent="0.3">
      <c r="B777" t="s">
        <v>279</v>
      </c>
      <c r="C777" s="13">
        <v>0.50988142292490102</v>
      </c>
      <c r="D777" s="13">
        <v>0.52800000000000002</v>
      </c>
      <c r="E777" s="13">
        <v>0.4921875</v>
      </c>
      <c r="F777" s="13"/>
      <c r="G777" s="13">
        <v>0.25</v>
      </c>
      <c r="H777" s="13">
        <v>0.36</v>
      </c>
      <c r="I777" s="13">
        <v>0.25714285714285701</v>
      </c>
      <c r="J777" s="13">
        <v>0.58974358974358998</v>
      </c>
      <c r="K777" s="13">
        <v>0.64912280701754399</v>
      </c>
      <c r="L777" s="13">
        <v>0.53763440860215095</v>
      </c>
      <c r="M777" s="13"/>
      <c r="N777" s="13">
        <v>0.52336448598130803</v>
      </c>
      <c r="O777" s="13">
        <v>0.49180327868852503</v>
      </c>
      <c r="P777" s="13">
        <v>0.65384615384615397</v>
      </c>
      <c r="Q777" s="13">
        <v>0.44067796610169502</v>
      </c>
      <c r="R777" s="13"/>
      <c r="S777" s="13">
        <v>0.46666666666666701</v>
      </c>
      <c r="T777" s="13">
        <v>0.46511627906976699</v>
      </c>
      <c r="U777" s="13">
        <v>0.66666666666666696</v>
      </c>
      <c r="V777" s="13">
        <v>0.59649122807017496</v>
      </c>
      <c r="W777" s="13">
        <v>0.31818181818181801</v>
      </c>
      <c r="X777" s="13">
        <v>0.5625</v>
      </c>
      <c r="Y777" s="13"/>
      <c r="Z777" s="13">
        <v>0.50549450549450503</v>
      </c>
      <c r="AA777" s="13">
        <v>0.52112676056338003</v>
      </c>
      <c r="AB777" s="13"/>
      <c r="AC777" s="13">
        <v>0.56310679611650505</v>
      </c>
      <c r="AD777" s="13">
        <v>0.488721804511278</v>
      </c>
    </row>
    <row r="778" spans="2:30" x14ac:dyDescent="0.3">
      <c r="B778" t="s">
        <v>273</v>
      </c>
      <c r="C778" s="13">
        <v>0.45059288537549402</v>
      </c>
      <c r="D778" s="13">
        <v>0.45600000000000002</v>
      </c>
      <c r="E778" s="13">
        <v>0.4453125</v>
      </c>
      <c r="F778" s="13"/>
      <c r="G778" s="13">
        <v>0.5</v>
      </c>
      <c r="H778" s="13">
        <v>0.28000000000000003</v>
      </c>
      <c r="I778" s="13">
        <v>0.4</v>
      </c>
      <c r="J778" s="13">
        <v>0.38461538461538503</v>
      </c>
      <c r="K778" s="13">
        <v>0.45614035087719301</v>
      </c>
      <c r="L778" s="13">
        <v>0.53763440860215095</v>
      </c>
      <c r="M778" s="13"/>
      <c r="N778" s="13">
        <v>0.52336448598130803</v>
      </c>
      <c r="O778" s="13">
        <v>0.44262295081967201</v>
      </c>
      <c r="P778" s="13">
        <v>0.53846153846153799</v>
      </c>
      <c r="Q778" s="13">
        <v>0.28813559322033899</v>
      </c>
      <c r="R778" s="13"/>
      <c r="S778" s="13">
        <v>0.52</v>
      </c>
      <c r="T778" s="13">
        <v>0.372093023255814</v>
      </c>
      <c r="U778" s="13">
        <v>0.66666666666666696</v>
      </c>
      <c r="V778" s="13">
        <v>0.33333333333333298</v>
      </c>
      <c r="W778" s="13">
        <v>0.63636363636363602</v>
      </c>
      <c r="X778" s="13">
        <v>0.3125</v>
      </c>
      <c r="Y778" s="13"/>
      <c r="Z778" s="13">
        <v>0.43406593406593402</v>
      </c>
      <c r="AA778" s="13">
        <v>0.49295774647887303</v>
      </c>
      <c r="AB778" s="13"/>
      <c r="AC778" s="13">
        <v>0.43689320388349501</v>
      </c>
      <c r="AD778" s="13">
        <v>0.466165413533835</v>
      </c>
    </row>
    <row r="779" spans="2:30" x14ac:dyDescent="0.3">
      <c r="B779" t="s">
        <v>274</v>
      </c>
      <c r="C779" s="13">
        <v>0.45059288537549402</v>
      </c>
      <c r="D779" s="13">
        <v>0.48</v>
      </c>
      <c r="E779" s="13">
        <v>0.421875</v>
      </c>
      <c r="F779" s="13"/>
      <c r="G779" s="13">
        <v>0.75</v>
      </c>
      <c r="H779" s="13">
        <v>0.36</v>
      </c>
      <c r="I779" s="13">
        <v>0.371428571428571</v>
      </c>
      <c r="J779" s="13">
        <v>0.41025641025641002</v>
      </c>
      <c r="K779" s="13">
        <v>0.43859649122806998</v>
      </c>
      <c r="L779" s="13">
        <v>0.51612903225806495</v>
      </c>
      <c r="M779" s="13"/>
      <c r="N779" s="13">
        <v>0.44859813084112099</v>
      </c>
      <c r="O779" s="13">
        <v>0.47540983606557402</v>
      </c>
      <c r="P779" s="13">
        <v>0.53846153846153799</v>
      </c>
      <c r="Q779" s="13">
        <v>0.38983050847457601</v>
      </c>
      <c r="R779" s="13"/>
      <c r="S779" s="13">
        <v>0.50666666666666704</v>
      </c>
      <c r="T779" s="13">
        <v>0.372093023255814</v>
      </c>
      <c r="U779" s="13">
        <v>0.5</v>
      </c>
      <c r="V779" s="13">
        <v>0.31578947368421101</v>
      </c>
      <c r="W779" s="13">
        <v>0.72727272727272696</v>
      </c>
      <c r="X779" s="13">
        <v>0.4375</v>
      </c>
      <c r="Y779" s="13"/>
      <c r="Z779" s="13">
        <v>0.43956043956044</v>
      </c>
      <c r="AA779" s="13">
        <v>0.47887323943662002</v>
      </c>
      <c r="AB779" s="13"/>
      <c r="AC779" s="13">
        <v>0.44660194174757301</v>
      </c>
      <c r="AD779" s="13">
        <v>0.45112781954887199</v>
      </c>
    </row>
    <row r="780" spans="2:30" x14ac:dyDescent="0.3">
      <c r="B780" t="s">
        <v>278</v>
      </c>
      <c r="C780" s="13">
        <v>0.45059288537549402</v>
      </c>
      <c r="D780" s="13">
        <v>0.47199999999999998</v>
      </c>
      <c r="E780" s="13">
        <v>0.4296875</v>
      </c>
      <c r="F780" s="13"/>
      <c r="G780" s="13">
        <v>0.25</v>
      </c>
      <c r="H780" s="13">
        <v>0.2</v>
      </c>
      <c r="I780" s="13">
        <v>0.371428571428571</v>
      </c>
      <c r="J780" s="13">
        <v>0.53846153846153799</v>
      </c>
      <c r="K780" s="13">
        <v>0.40350877192982498</v>
      </c>
      <c r="L780" s="13">
        <v>0.54838709677419395</v>
      </c>
      <c r="M780" s="13"/>
      <c r="N780" s="13">
        <v>0.48598130841121501</v>
      </c>
      <c r="O780" s="13">
        <v>0.45901639344262302</v>
      </c>
      <c r="P780" s="13">
        <v>0.38461538461538503</v>
      </c>
      <c r="Q780" s="13">
        <v>0.40677966101694901</v>
      </c>
      <c r="R780" s="13"/>
      <c r="S780" s="13">
        <v>0.45333333333333298</v>
      </c>
      <c r="T780" s="13">
        <v>0.39534883720930197</v>
      </c>
      <c r="U780" s="13">
        <v>0.5</v>
      </c>
      <c r="V780" s="13">
        <v>0.45614035087719301</v>
      </c>
      <c r="W780" s="13">
        <v>0.5</v>
      </c>
      <c r="X780" s="13">
        <v>0.4375</v>
      </c>
      <c r="Y780" s="13"/>
      <c r="Z780" s="13">
        <v>0.46153846153846201</v>
      </c>
      <c r="AA780" s="13">
        <v>0.42253521126760601</v>
      </c>
      <c r="AB780" s="13"/>
      <c r="AC780" s="13">
        <v>0.485436893203884</v>
      </c>
      <c r="AD780" s="13">
        <v>0.42105263157894701</v>
      </c>
    </row>
    <row r="781" spans="2:30" x14ac:dyDescent="0.3">
      <c r="B781" t="s">
        <v>281</v>
      </c>
      <c r="C781" s="13">
        <v>0.42292490118577097</v>
      </c>
      <c r="D781" s="13">
        <v>0.4</v>
      </c>
      <c r="E781" s="13">
        <v>0.4453125</v>
      </c>
      <c r="F781" s="13"/>
      <c r="G781" s="13">
        <v>0.25</v>
      </c>
      <c r="H781" s="13">
        <v>0.32</v>
      </c>
      <c r="I781" s="13">
        <v>0.314285714285714</v>
      </c>
      <c r="J781" s="13">
        <v>0.512820512820513</v>
      </c>
      <c r="K781" s="13">
        <v>0.50877192982456099</v>
      </c>
      <c r="L781" s="13">
        <v>0.40860215053763399</v>
      </c>
      <c r="M781" s="13"/>
      <c r="N781" s="13">
        <v>0.41121495327102803</v>
      </c>
      <c r="O781" s="13">
        <v>0.39344262295082</v>
      </c>
      <c r="P781" s="13">
        <v>0.65384615384615397</v>
      </c>
      <c r="Q781" s="13">
        <v>0.37288135593220301</v>
      </c>
      <c r="R781" s="13"/>
      <c r="S781" s="13">
        <v>0.38666666666666699</v>
      </c>
      <c r="T781" s="13">
        <v>0.46511627906976699</v>
      </c>
      <c r="U781" s="13">
        <v>0.5</v>
      </c>
      <c r="V781" s="13">
        <v>0.47368421052631599</v>
      </c>
      <c r="W781" s="13">
        <v>0.31818181818181801</v>
      </c>
      <c r="X781" s="13">
        <v>0.5</v>
      </c>
      <c r="Y781" s="13"/>
      <c r="Z781" s="13">
        <v>0.45604395604395598</v>
      </c>
      <c r="AA781" s="13">
        <v>0.338028169014085</v>
      </c>
      <c r="AB781" s="13"/>
      <c r="AC781" s="13">
        <v>0.51456310679611605</v>
      </c>
      <c r="AD781" s="13">
        <v>0.36842105263157898</v>
      </c>
    </row>
    <row r="782" spans="2:30" x14ac:dyDescent="0.3">
      <c r="B782" t="s">
        <v>277</v>
      </c>
      <c r="C782" s="13">
        <v>0.375494071146245</v>
      </c>
      <c r="D782" s="13">
        <v>0.39200000000000002</v>
      </c>
      <c r="E782" s="13">
        <v>0.359375</v>
      </c>
      <c r="F782" s="13"/>
      <c r="G782" s="13">
        <v>0.5</v>
      </c>
      <c r="H782" s="13">
        <v>0.24</v>
      </c>
      <c r="I782" s="13">
        <v>0.4</v>
      </c>
      <c r="J782" s="13">
        <v>0.41025641025641002</v>
      </c>
      <c r="K782" s="13">
        <v>0.33333333333333298</v>
      </c>
      <c r="L782" s="13">
        <v>0.40860215053763399</v>
      </c>
      <c r="M782" s="13"/>
      <c r="N782" s="13">
        <v>0.36448598130841098</v>
      </c>
      <c r="O782" s="13">
        <v>0.36065573770491799</v>
      </c>
      <c r="P782" s="13">
        <v>0.46153846153846201</v>
      </c>
      <c r="Q782" s="13">
        <v>0.37288135593220301</v>
      </c>
      <c r="R782" s="13"/>
      <c r="S782" s="13">
        <v>0.37333333333333302</v>
      </c>
      <c r="T782" s="13">
        <v>0.34883720930232598</v>
      </c>
      <c r="U782" s="13">
        <v>0.5</v>
      </c>
      <c r="V782" s="13">
        <v>0.42105263157894701</v>
      </c>
      <c r="W782" s="13">
        <v>0.27272727272727298</v>
      </c>
      <c r="X782" s="13">
        <v>0.3125</v>
      </c>
      <c r="Y782" s="13"/>
      <c r="Z782" s="13">
        <v>0.41208791208791201</v>
      </c>
      <c r="AA782" s="13">
        <v>0.28169014084506999</v>
      </c>
      <c r="AB782" s="13"/>
      <c r="AC782" s="13">
        <v>0.475728155339806</v>
      </c>
      <c r="AD782" s="13">
        <v>0.30827067669172897</v>
      </c>
    </row>
    <row r="783" spans="2:30" x14ac:dyDescent="0.3">
      <c r="B783" t="s">
        <v>276</v>
      </c>
      <c r="C783" s="13">
        <v>0.36758893280632399</v>
      </c>
      <c r="D783" s="13">
        <v>0.39200000000000002</v>
      </c>
      <c r="E783" s="13">
        <v>0.34375</v>
      </c>
      <c r="F783" s="13"/>
      <c r="G783" s="13">
        <v>0.75</v>
      </c>
      <c r="H783" s="13">
        <v>0.24</v>
      </c>
      <c r="I783" s="13">
        <v>0.371428571428571</v>
      </c>
      <c r="J783" s="13">
        <v>0.35897435897435898</v>
      </c>
      <c r="K783" s="13">
        <v>0.29824561403508798</v>
      </c>
      <c r="L783" s="13">
        <v>0.43010752688171999</v>
      </c>
      <c r="M783" s="13"/>
      <c r="N783" s="13">
        <v>0.401869158878505</v>
      </c>
      <c r="O783" s="13">
        <v>0.34426229508196698</v>
      </c>
      <c r="P783" s="13">
        <v>0.46153846153846201</v>
      </c>
      <c r="Q783" s="13">
        <v>0.28813559322033899</v>
      </c>
      <c r="R783" s="13"/>
      <c r="S783" s="13">
        <v>0.44</v>
      </c>
      <c r="T783" s="13">
        <v>0.30232558139534899</v>
      </c>
      <c r="U783" s="13">
        <v>0.375</v>
      </c>
      <c r="V783" s="13">
        <v>0.31578947368421101</v>
      </c>
      <c r="W783" s="13">
        <v>0.40909090909090901</v>
      </c>
      <c r="X783" s="13">
        <v>0.3125</v>
      </c>
      <c r="Y783" s="13"/>
      <c r="Z783" s="13">
        <v>0.37362637362637402</v>
      </c>
      <c r="AA783" s="13">
        <v>0.352112676056338</v>
      </c>
      <c r="AB783" s="13"/>
      <c r="AC783" s="13">
        <v>0.43689320388349501</v>
      </c>
      <c r="AD783" s="13">
        <v>0.33834586466165401</v>
      </c>
    </row>
    <row r="784" spans="2:30" x14ac:dyDescent="0.3">
      <c r="B784" t="s">
        <v>271</v>
      </c>
      <c r="C784" s="13">
        <v>0.35968379446640297</v>
      </c>
      <c r="D784" s="13">
        <v>0.38400000000000001</v>
      </c>
      <c r="E784" s="13">
        <v>0.3359375</v>
      </c>
      <c r="F784" s="13"/>
      <c r="G784" s="13">
        <v>0.25</v>
      </c>
      <c r="H784" s="13">
        <v>0.36</v>
      </c>
      <c r="I784" s="13">
        <v>0.34285714285714303</v>
      </c>
      <c r="J784" s="13">
        <v>0.43589743589743601</v>
      </c>
      <c r="K784" s="13">
        <v>0.31578947368421101</v>
      </c>
      <c r="L784" s="13">
        <v>0.36559139784946199</v>
      </c>
      <c r="M784" s="13"/>
      <c r="N784" s="13">
        <v>0.34579439252336402</v>
      </c>
      <c r="O784" s="13">
        <v>0.36065573770491799</v>
      </c>
      <c r="P784" s="13">
        <v>0.42307692307692302</v>
      </c>
      <c r="Q784" s="13">
        <v>0.355932203389831</v>
      </c>
      <c r="R784" s="13"/>
      <c r="S784" s="13">
        <v>0.28000000000000003</v>
      </c>
      <c r="T784" s="13">
        <v>0.39534883720930197</v>
      </c>
      <c r="U784" s="13">
        <v>0.375</v>
      </c>
      <c r="V784" s="13">
        <v>0.36842105263157898</v>
      </c>
      <c r="W784" s="13">
        <v>0.59090909090909105</v>
      </c>
      <c r="X784" s="13">
        <v>0.25</v>
      </c>
      <c r="Y784" s="13"/>
      <c r="Z784" s="13">
        <v>0.34615384615384598</v>
      </c>
      <c r="AA784" s="13">
        <v>0.39436619718309901</v>
      </c>
      <c r="AB784" s="13"/>
      <c r="AC784" s="13">
        <v>0.37864077669902901</v>
      </c>
      <c r="AD784" s="13">
        <v>0.33834586466165401</v>
      </c>
    </row>
    <row r="785" spans="2:30" x14ac:dyDescent="0.3">
      <c r="B785" t="s">
        <v>272</v>
      </c>
      <c r="C785" s="13">
        <v>0.32806324110671897</v>
      </c>
      <c r="D785" s="13">
        <v>0.35199999999999998</v>
      </c>
      <c r="E785" s="13">
        <v>0.3046875</v>
      </c>
      <c r="F785" s="13"/>
      <c r="G785" s="13">
        <v>0.25</v>
      </c>
      <c r="H785" s="13">
        <v>0.28000000000000003</v>
      </c>
      <c r="I785" s="13">
        <v>0.28571428571428598</v>
      </c>
      <c r="J785" s="13">
        <v>0.35897435897435898</v>
      </c>
      <c r="K785" s="13">
        <v>0.38596491228070201</v>
      </c>
      <c r="L785" s="13">
        <v>0.31182795698924698</v>
      </c>
      <c r="M785" s="13"/>
      <c r="N785" s="13">
        <v>0.31775700934579398</v>
      </c>
      <c r="O785" s="13">
        <v>0.29508196721311503</v>
      </c>
      <c r="P785" s="13">
        <v>0.42307692307692302</v>
      </c>
      <c r="Q785" s="13">
        <v>0.338983050847458</v>
      </c>
      <c r="R785" s="13"/>
      <c r="S785" s="13">
        <v>0.22666666666666699</v>
      </c>
      <c r="T785" s="13">
        <v>0.44186046511627902</v>
      </c>
      <c r="U785" s="13">
        <v>0.25</v>
      </c>
      <c r="V785" s="13">
        <v>0.38596491228070201</v>
      </c>
      <c r="W785" s="13">
        <v>0.45454545454545497</v>
      </c>
      <c r="X785" s="13">
        <v>0.25</v>
      </c>
      <c r="Y785" s="13"/>
      <c r="Z785" s="13">
        <v>0.33516483516483497</v>
      </c>
      <c r="AA785" s="13">
        <v>0.309859154929577</v>
      </c>
      <c r="AB785" s="13"/>
      <c r="AC785" s="13">
        <v>0.39805825242718401</v>
      </c>
      <c r="AD785" s="13">
        <v>0.27067669172932302</v>
      </c>
    </row>
    <row r="786" spans="2:30" x14ac:dyDescent="0.3">
      <c r="B786" t="s">
        <v>275</v>
      </c>
      <c r="C786" s="13">
        <v>0.32806324110671897</v>
      </c>
      <c r="D786" s="13">
        <v>0.34399999999999997</v>
      </c>
      <c r="E786" s="13">
        <v>0.3125</v>
      </c>
      <c r="F786" s="13"/>
      <c r="G786" s="13">
        <v>0.5</v>
      </c>
      <c r="H786" s="13">
        <v>0.28000000000000003</v>
      </c>
      <c r="I786" s="13">
        <v>0.28571428571428598</v>
      </c>
      <c r="J786" s="13">
        <v>0.20512820512820501</v>
      </c>
      <c r="K786" s="13">
        <v>0.31578947368421101</v>
      </c>
      <c r="L786" s="13">
        <v>0.40860215053763399</v>
      </c>
      <c r="M786" s="13"/>
      <c r="N786" s="13">
        <v>0.25233644859813098</v>
      </c>
      <c r="O786" s="13">
        <v>0.37704918032786899</v>
      </c>
      <c r="P786" s="13">
        <v>0.5</v>
      </c>
      <c r="Q786" s="13">
        <v>0.338983050847458</v>
      </c>
      <c r="R786" s="13"/>
      <c r="S786" s="13">
        <v>0.37333333333333302</v>
      </c>
      <c r="T786" s="13">
        <v>0.209302325581395</v>
      </c>
      <c r="U786" s="13">
        <v>0.41666666666666702</v>
      </c>
      <c r="V786" s="13">
        <v>0.33333333333333298</v>
      </c>
      <c r="W786" s="13">
        <v>0.5</v>
      </c>
      <c r="X786" s="13">
        <v>0.125</v>
      </c>
      <c r="Y786" s="13"/>
      <c r="Z786" s="13">
        <v>0.340659340659341</v>
      </c>
      <c r="AA786" s="13">
        <v>0.29577464788732399</v>
      </c>
      <c r="AB786" s="13"/>
      <c r="AC786" s="13">
        <v>0.33980582524271802</v>
      </c>
      <c r="AD786" s="13">
        <v>0.32330827067669199</v>
      </c>
    </row>
    <row r="787" spans="2:30" x14ac:dyDescent="0.3">
      <c r="B787" t="s">
        <v>282</v>
      </c>
      <c r="C787" s="13">
        <v>0.27272727272727298</v>
      </c>
      <c r="D787" s="13">
        <v>0.27200000000000002</v>
      </c>
      <c r="E787" s="13">
        <v>0.2734375</v>
      </c>
      <c r="F787" s="13"/>
      <c r="G787" s="13">
        <v>0</v>
      </c>
      <c r="H787" s="13">
        <v>0.08</v>
      </c>
      <c r="I787" s="13">
        <v>0.2</v>
      </c>
      <c r="J787" s="13">
        <v>0.38461538461538503</v>
      </c>
      <c r="K787" s="13">
        <v>0.36842105263157898</v>
      </c>
      <c r="L787" s="13">
        <v>0.25806451612903197</v>
      </c>
      <c r="M787" s="13"/>
      <c r="N787" s="13">
        <v>0.25233644859813098</v>
      </c>
      <c r="O787" s="13">
        <v>0.32786885245901598</v>
      </c>
      <c r="P787" s="13">
        <v>0.34615384615384598</v>
      </c>
      <c r="Q787" s="13">
        <v>0.22033898305084701</v>
      </c>
      <c r="R787" s="13"/>
      <c r="S787" s="13">
        <v>0.24</v>
      </c>
      <c r="T787" s="13">
        <v>0.30232558139534899</v>
      </c>
      <c r="U787" s="13">
        <v>0.20833333333333301</v>
      </c>
      <c r="V787" s="13">
        <v>0.33333333333333298</v>
      </c>
      <c r="W787" s="13">
        <v>0.31818181818181801</v>
      </c>
      <c r="X787" s="13">
        <v>0.1875</v>
      </c>
      <c r="Y787" s="13"/>
      <c r="Z787" s="13">
        <v>0.29670329670329698</v>
      </c>
      <c r="AA787" s="13">
        <v>0.21126760563380301</v>
      </c>
      <c r="AB787" s="13"/>
      <c r="AC787" s="13">
        <v>0.35922330097087402</v>
      </c>
      <c r="AD787" s="13">
        <v>0.21804511278195499</v>
      </c>
    </row>
    <row r="788" spans="2:30" x14ac:dyDescent="0.3">
      <c r="B788" t="s">
        <v>270</v>
      </c>
      <c r="C788" s="13">
        <v>0.26086956521739102</v>
      </c>
      <c r="D788" s="13">
        <v>0.26400000000000001</v>
      </c>
      <c r="E788" s="13">
        <v>0.2578125</v>
      </c>
      <c r="F788" s="13"/>
      <c r="G788" s="13">
        <v>0</v>
      </c>
      <c r="H788" s="13">
        <v>0.16</v>
      </c>
      <c r="I788" s="13">
        <v>0.17142857142857101</v>
      </c>
      <c r="J788" s="13">
        <v>0.35897435897435898</v>
      </c>
      <c r="K788" s="13">
        <v>0.29824561403508798</v>
      </c>
      <c r="L788" s="13">
        <v>0.26881720430107497</v>
      </c>
      <c r="M788" s="13"/>
      <c r="N788" s="13">
        <v>0.233644859813084</v>
      </c>
      <c r="O788" s="13">
        <v>0.22950819672131101</v>
      </c>
      <c r="P788" s="13">
        <v>0.38461538461538503</v>
      </c>
      <c r="Q788" s="13">
        <v>0.28813559322033899</v>
      </c>
      <c r="R788" s="13"/>
      <c r="S788" s="13">
        <v>0.21333333333333299</v>
      </c>
      <c r="T788" s="13">
        <v>0.232558139534884</v>
      </c>
      <c r="U788" s="13">
        <v>0.16666666666666699</v>
      </c>
      <c r="V788" s="13">
        <v>0.33333333333333298</v>
      </c>
      <c r="W788" s="13">
        <v>0.40909090909090901</v>
      </c>
      <c r="X788" s="13">
        <v>0.1875</v>
      </c>
      <c r="Y788" s="13"/>
      <c r="Z788" s="13">
        <v>0.269230769230769</v>
      </c>
      <c r="AA788" s="13">
        <v>0.23943661971831001</v>
      </c>
      <c r="AB788" s="13"/>
      <c r="AC788" s="13">
        <v>0.31067961165048502</v>
      </c>
      <c r="AD788" s="13">
        <v>0.21804511278195499</v>
      </c>
    </row>
    <row r="789" spans="2:30" x14ac:dyDescent="0.3">
      <c r="B789" t="s">
        <v>284</v>
      </c>
      <c r="C789" s="13">
        <v>5.5335968379446598E-2</v>
      </c>
      <c r="D789" s="13">
        <v>5.6000000000000001E-2</v>
      </c>
      <c r="E789" s="13">
        <v>5.46875E-2</v>
      </c>
      <c r="F789" s="13"/>
      <c r="G789" s="13">
        <v>0.25</v>
      </c>
      <c r="H789" s="13">
        <v>0</v>
      </c>
      <c r="I789" s="13">
        <v>2.8571428571428598E-2</v>
      </c>
      <c r="J789" s="13">
        <v>5.1282051282051301E-2</v>
      </c>
      <c r="K789" s="13">
        <v>5.2631578947368397E-2</v>
      </c>
      <c r="L789" s="13">
        <v>7.5268817204301106E-2</v>
      </c>
      <c r="M789" s="13"/>
      <c r="N789" s="13">
        <v>5.60747663551402E-2</v>
      </c>
      <c r="O789" s="13">
        <v>4.91803278688525E-2</v>
      </c>
      <c r="P789" s="13">
        <v>0</v>
      </c>
      <c r="Q789" s="13">
        <v>8.4745762711864403E-2</v>
      </c>
      <c r="R789" s="13"/>
      <c r="S789" s="13">
        <v>0.08</v>
      </c>
      <c r="T789" s="13">
        <v>6.9767441860465101E-2</v>
      </c>
      <c r="U789" s="13">
        <v>0</v>
      </c>
      <c r="V789" s="13">
        <v>7.0175438596491196E-2</v>
      </c>
      <c r="W789" s="13">
        <v>4.5454545454545497E-2</v>
      </c>
      <c r="X789" s="13">
        <v>0</v>
      </c>
      <c r="Y789" s="13"/>
      <c r="Z789" s="13">
        <v>3.2967032967033003E-2</v>
      </c>
      <c r="AA789" s="13">
        <v>0.11267605633802801</v>
      </c>
      <c r="AB789" s="13"/>
      <c r="AC789" s="13">
        <v>1.94174757281553E-2</v>
      </c>
      <c r="AD789" s="13">
        <v>9.0225563909774403E-2</v>
      </c>
    </row>
    <row r="790" spans="2:30" x14ac:dyDescent="0.3">
      <c r="B790" t="s">
        <v>56</v>
      </c>
      <c r="C790" s="13">
        <v>5.5335968379446598E-2</v>
      </c>
      <c r="D790" s="13">
        <v>0.04</v>
      </c>
      <c r="E790" s="13">
        <v>7.03125E-2</v>
      </c>
      <c r="F790" s="13"/>
      <c r="G790" s="13">
        <v>0</v>
      </c>
      <c r="H790" s="13">
        <v>0</v>
      </c>
      <c r="I790" s="13">
        <v>5.7142857142857099E-2</v>
      </c>
      <c r="J790" s="13">
        <v>2.5641025641025599E-2</v>
      </c>
      <c r="K790" s="13">
        <v>1.7543859649122799E-2</v>
      </c>
      <c r="L790" s="13">
        <v>0.10752688172043</v>
      </c>
      <c r="M790" s="13"/>
      <c r="N790" s="13">
        <v>2.80373831775701E-2</v>
      </c>
      <c r="O790" s="13">
        <v>8.1967213114754106E-2</v>
      </c>
      <c r="P790" s="13">
        <v>3.8461538461538498E-2</v>
      </c>
      <c r="Q790" s="13">
        <v>8.4745762711864403E-2</v>
      </c>
      <c r="R790" s="13"/>
      <c r="S790" s="13">
        <v>0.10666666666666701</v>
      </c>
      <c r="T790" s="13">
        <v>4.6511627906976702E-2</v>
      </c>
      <c r="U790" s="13">
        <v>0</v>
      </c>
      <c r="V790" s="13">
        <v>1.7543859649122799E-2</v>
      </c>
      <c r="W790" s="13">
        <v>4.5454545454545497E-2</v>
      </c>
      <c r="X790" s="13">
        <v>6.25E-2</v>
      </c>
      <c r="Y790" s="13"/>
      <c r="Z790" s="13">
        <v>4.94505494505494E-2</v>
      </c>
      <c r="AA790" s="13">
        <v>7.0422535211267595E-2</v>
      </c>
      <c r="AB790" s="13"/>
      <c r="AC790" s="13">
        <v>1.94174757281553E-2</v>
      </c>
      <c r="AD790" s="13">
        <v>8.2706766917293201E-2</v>
      </c>
    </row>
    <row r="791" spans="2:30" x14ac:dyDescent="0.3">
      <c r="B791" t="s">
        <v>283</v>
      </c>
      <c r="C791" s="13">
        <v>1.97628458498024E-2</v>
      </c>
      <c r="D791" s="13">
        <v>3.2000000000000001E-2</v>
      </c>
      <c r="E791" s="13">
        <v>7.8125E-3</v>
      </c>
      <c r="F791" s="13"/>
      <c r="G791" s="13">
        <v>0</v>
      </c>
      <c r="H791" s="13">
        <v>0</v>
      </c>
      <c r="I791" s="13">
        <v>2.8571428571428598E-2</v>
      </c>
      <c r="J791" s="13">
        <v>5.1282051282051301E-2</v>
      </c>
      <c r="K791" s="13">
        <v>3.5087719298245598E-2</v>
      </c>
      <c r="L791" s="13">
        <v>0</v>
      </c>
      <c r="M791" s="13"/>
      <c r="N791" s="13">
        <v>1.86915887850467E-2</v>
      </c>
      <c r="O791" s="13">
        <v>1.63934426229508E-2</v>
      </c>
      <c r="P791" s="13">
        <v>0</v>
      </c>
      <c r="Q791" s="13">
        <v>3.3898305084745797E-2</v>
      </c>
      <c r="R791" s="13"/>
      <c r="S791" s="13">
        <v>0</v>
      </c>
      <c r="T791" s="13">
        <v>0</v>
      </c>
      <c r="U791" s="13">
        <v>0</v>
      </c>
      <c r="V791" s="13">
        <v>7.0175438596491196E-2</v>
      </c>
      <c r="W791" s="13">
        <v>0</v>
      </c>
      <c r="X791" s="13">
        <v>6.25E-2</v>
      </c>
      <c r="Y791" s="13"/>
      <c r="Z791" s="13">
        <v>1.0989010989011E-2</v>
      </c>
      <c r="AA791" s="13">
        <v>4.2253521126760597E-2</v>
      </c>
      <c r="AB791" s="13"/>
      <c r="AC791" s="13">
        <v>1.94174757281553E-2</v>
      </c>
      <c r="AD791" s="13">
        <v>1.50375939849624E-2</v>
      </c>
    </row>
    <row r="792" spans="2:30" x14ac:dyDescent="0.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row>
    <row r="793" spans="2:30" x14ac:dyDescent="0.3">
      <c r="B793" s="6" t="s">
        <v>299</v>
      </c>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row>
    <row r="794" spans="2:30" x14ac:dyDescent="0.3">
      <c r="B794" s="23" t="s">
        <v>52</v>
      </c>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row>
    <row r="795" spans="2:30" x14ac:dyDescent="0.3">
      <c r="B795" t="s">
        <v>270</v>
      </c>
      <c r="C795" s="13">
        <v>2.7667984189723299E-2</v>
      </c>
      <c r="D795" s="13">
        <v>2.4E-2</v>
      </c>
      <c r="E795" s="13">
        <v>3.125E-2</v>
      </c>
      <c r="F795" s="13"/>
      <c r="G795" s="13">
        <v>0</v>
      </c>
      <c r="H795" s="13">
        <v>0.04</v>
      </c>
      <c r="I795" s="13">
        <v>2.8571428571428598E-2</v>
      </c>
      <c r="J795" s="13">
        <v>0</v>
      </c>
      <c r="K795" s="13">
        <v>3.5087719298245598E-2</v>
      </c>
      <c r="L795" s="13">
        <v>3.2258064516128997E-2</v>
      </c>
      <c r="M795" s="13"/>
      <c r="N795" s="13">
        <v>2.80373831775701E-2</v>
      </c>
      <c r="O795" s="13">
        <v>1.63934426229508E-2</v>
      </c>
      <c r="P795" s="13">
        <v>7.69230769230769E-2</v>
      </c>
      <c r="Q795" s="13">
        <v>1.6949152542372899E-2</v>
      </c>
      <c r="R795" s="13"/>
      <c r="S795" s="13">
        <v>5.3333333333333302E-2</v>
      </c>
      <c r="T795" s="13">
        <v>2.32558139534884E-2</v>
      </c>
      <c r="U795" s="13">
        <v>4.1666666666666699E-2</v>
      </c>
      <c r="V795" s="13">
        <v>1.7543859649122799E-2</v>
      </c>
      <c r="W795" s="13">
        <v>0</v>
      </c>
      <c r="X795" s="13">
        <v>0</v>
      </c>
      <c r="Y795" s="13"/>
      <c r="Z795" s="13">
        <v>2.1978021978022001E-2</v>
      </c>
      <c r="AA795" s="13">
        <v>4.2253521126760597E-2</v>
      </c>
      <c r="AB795" s="13"/>
      <c r="AC795" s="13">
        <v>3.8834951456310697E-2</v>
      </c>
      <c r="AD795" s="13">
        <v>2.2556390977443601E-2</v>
      </c>
    </row>
    <row r="796" spans="2:30" x14ac:dyDescent="0.3">
      <c r="B796" t="s">
        <v>271</v>
      </c>
      <c r="C796" s="13">
        <v>5.9288537549407098E-2</v>
      </c>
      <c r="D796" s="13">
        <v>6.4000000000000001E-2</v>
      </c>
      <c r="E796" s="13">
        <v>5.46875E-2</v>
      </c>
      <c r="F796" s="13"/>
      <c r="G796" s="13">
        <v>0</v>
      </c>
      <c r="H796" s="13">
        <v>0.08</v>
      </c>
      <c r="I796" s="13">
        <v>2.8571428571428598E-2</v>
      </c>
      <c r="J796" s="13">
        <v>5.1282051282051301E-2</v>
      </c>
      <c r="K796" s="13">
        <v>8.7719298245614002E-2</v>
      </c>
      <c r="L796" s="13">
        <v>5.3763440860215103E-2</v>
      </c>
      <c r="M796" s="13"/>
      <c r="N796" s="13">
        <v>7.4766355140186896E-2</v>
      </c>
      <c r="O796" s="13">
        <v>1.63934426229508E-2</v>
      </c>
      <c r="P796" s="13">
        <v>7.69230769230769E-2</v>
      </c>
      <c r="Q796" s="13">
        <v>6.7796610169491497E-2</v>
      </c>
      <c r="R796" s="13"/>
      <c r="S796" s="13">
        <v>0.04</v>
      </c>
      <c r="T796" s="13">
        <v>0.116279069767442</v>
      </c>
      <c r="U796" s="13">
        <v>4.1666666666666699E-2</v>
      </c>
      <c r="V796" s="13">
        <v>7.0175438596491196E-2</v>
      </c>
      <c r="W796" s="13">
        <v>4.5454545454545497E-2</v>
      </c>
      <c r="X796" s="13">
        <v>0</v>
      </c>
      <c r="Y796" s="13"/>
      <c r="Z796" s="13">
        <v>6.5934065934065894E-2</v>
      </c>
      <c r="AA796" s="13">
        <v>4.2253521126760597E-2</v>
      </c>
      <c r="AB796" s="13"/>
      <c r="AC796" s="13">
        <v>6.7961165048543701E-2</v>
      </c>
      <c r="AD796" s="13">
        <v>4.5112781954887202E-2</v>
      </c>
    </row>
    <row r="797" spans="2:30" x14ac:dyDescent="0.3">
      <c r="B797" t="s">
        <v>272</v>
      </c>
      <c r="C797" s="13">
        <v>4.7430830039525702E-2</v>
      </c>
      <c r="D797" s="13">
        <v>4.8000000000000001E-2</v>
      </c>
      <c r="E797" s="13">
        <v>4.6875E-2</v>
      </c>
      <c r="F797" s="13"/>
      <c r="G797" s="13">
        <v>0</v>
      </c>
      <c r="H797" s="13">
        <v>0.12</v>
      </c>
      <c r="I797" s="13">
        <v>0</v>
      </c>
      <c r="J797" s="13">
        <v>7.69230769230769E-2</v>
      </c>
      <c r="K797" s="13">
        <v>7.0175438596491196E-2</v>
      </c>
      <c r="L797" s="13">
        <v>2.1505376344085999E-2</v>
      </c>
      <c r="M797" s="13"/>
      <c r="N797" s="13">
        <v>3.7383177570093497E-2</v>
      </c>
      <c r="O797" s="13">
        <v>4.91803278688525E-2</v>
      </c>
      <c r="P797" s="13">
        <v>7.69230769230769E-2</v>
      </c>
      <c r="Q797" s="13">
        <v>5.0847457627118599E-2</v>
      </c>
      <c r="R797" s="13"/>
      <c r="S797" s="13">
        <v>5.3333333333333302E-2</v>
      </c>
      <c r="T797" s="13">
        <v>9.3023255813953501E-2</v>
      </c>
      <c r="U797" s="13">
        <v>4.1666666666666699E-2</v>
      </c>
      <c r="V797" s="13">
        <v>3.5087719298245598E-2</v>
      </c>
      <c r="W797" s="13">
        <v>0</v>
      </c>
      <c r="X797" s="13">
        <v>6.25E-2</v>
      </c>
      <c r="Y797" s="13"/>
      <c r="Z797" s="13">
        <v>4.94505494505494E-2</v>
      </c>
      <c r="AA797" s="13">
        <v>4.2253521126760597E-2</v>
      </c>
      <c r="AB797" s="13"/>
      <c r="AC797" s="13">
        <v>8.7378640776699004E-2</v>
      </c>
      <c r="AD797" s="13">
        <v>2.2556390977443601E-2</v>
      </c>
    </row>
    <row r="798" spans="2:30" x14ac:dyDescent="0.3">
      <c r="B798" t="s">
        <v>273</v>
      </c>
      <c r="C798" s="13">
        <v>9.4861660079051405E-2</v>
      </c>
      <c r="D798" s="13">
        <v>0.08</v>
      </c>
      <c r="E798" s="13">
        <v>0.109375</v>
      </c>
      <c r="F798" s="13"/>
      <c r="G798" s="13">
        <v>0.5</v>
      </c>
      <c r="H798" s="13">
        <v>0.08</v>
      </c>
      <c r="I798" s="13">
        <v>5.7142857142857099E-2</v>
      </c>
      <c r="J798" s="13">
        <v>7.69230769230769E-2</v>
      </c>
      <c r="K798" s="13">
        <v>8.7719298245614002E-2</v>
      </c>
      <c r="L798" s="13">
        <v>0.10752688172043</v>
      </c>
      <c r="M798" s="13"/>
      <c r="N798" s="13">
        <v>0.11214953271028</v>
      </c>
      <c r="O798" s="13">
        <v>3.2786885245901599E-2</v>
      </c>
      <c r="P798" s="13">
        <v>7.69230769230769E-2</v>
      </c>
      <c r="Q798" s="13">
        <v>0.13559322033898299</v>
      </c>
      <c r="R798" s="13"/>
      <c r="S798" s="13">
        <v>0.08</v>
      </c>
      <c r="T798" s="13">
        <v>9.3023255813953501E-2</v>
      </c>
      <c r="U798" s="13">
        <v>0.16666666666666699</v>
      </c>
      <c r="V798" s="13">
        <v>7.0175438596491196E-2</v>
      </c>
      <c r="W798" s="13">
        <v>0.13636363636363599</v>
      </c>
      <c r="X798" s="13">
        <v>0.125</v>
      </c>
      <c r="Y798" s="13"/>
      <c r="Z798" s="13">
        <v>8.7912087912087905E-2</v>
      </c>
      <c r="AA798" s="13">
        <v>0.11267605633802801</v>
      </c>
      <c r="AB798" s="13"/>
      <c r="AC798" s="13">
        <v>5.8252427184466E-2</v>
      </c>
      <c r="AD798" s="13">
        <v>0.112781954887218</v>
      </c>
    </row>
    <row r="799" spans="2:30" x14ac:dyDescent="0.3">
      <c r="B799" t="s">
        <v>274</v>
      </c>
      <c r="C799" s="13">
        <v>0.142292490118577</v>
      </c>
      <c r="D799" s="13">
        <v>0.2</v>
      </c>
      <c r="E799" s="13">
        <v>8.59375E-2</v>
      </c>
      <c r="F799" s="13"/>
      <c r="G799" s="13">
        <v>0</v>
      </c>
      <c r="H799" s="13">
        <v>0.24</v>
      </c>
      <c r="I799" s="13">
        <v>0.14285714285714299</v>
      </c>
      <c r="J799" s="13">
        <v>0.128205128205128</v>
      </c>
      <c r="K799" s="13">
        <v>8.7719298245614002E-2</v>
      </c>
      <c r="L799" s="13">
        <v>0.16129032258064499</v>
      </c>
      <c r="M799" s="13"/>
      <c r="N799" s="13">
        <v>0.13084112149532701</v>
      </c>
      <c r="O799" s="13">
        <v>0.19672131147541</v>
      </c>
      <c r="P799" s="13">
        <v>7.69230769230769E-2</v>
      </c>
      <c r="Q799" s="13">
        <v>0.13559322033898299</v>
      </c>
      <c r="R799" s="13"/>
      <c r="S799" s="13">
        <v>0.22666666666666699</v>
      </c>
      <c r="T799" s="13">
        <v>2.32558139534884E-2</v>
      </c>
      <c r="U799" s="13">
        <v>0.125</v>
      </c>
      <c r="V799" s="13">
        <v>3.5087719298245598E-2</v>
      </c>
      <c r="W799" s="13">
        <v>0.27272727272727298</v>
      </c>
      <c r="X799" s="13">
        <v>0.1875</v>
      </c>
      <c r="Y799" s="13"/>
      <c r="Z799" s="13">
        <v>0.14835164835164799</v>
      </c>
      <c r="AA799" s="13">
        <v>0.12676056338028199</v>
      </c>
      <c r="AB799" s="13"/>
      <c r="AC799" s="13">
        <v>0.13592233009708701</v>
      </c>
      <c r="AD799" s="13">
        <v>0.13533834586466201</v>
      </c>
    </row>
    <row r="800" spans="2:30" x14ac:dyDescent="0.3">
      <c r="B800" t="s">
        <v>275</v>
      </c>
      <c r="C800" s="13">
        <v>3.9525691699604702E-2</v>
      </c>
      <c r="D800" s="13">
        <v>5.6000000000000001E-2</v>
      </c>
      <c r="E800" s="13">
        <v>2.34375E-2</v>
      </c>
      <c r="F800" s="13"/>
      <c r="G800" s="13">
        <v>0</v>
      </c>
      <c r="H800" s="13">
        <v>0</v>
      </c>
      <c r="I800" s="13">
        <v>5.7142857142857099E-2</v>
      </c>
      <c r="J800" s="13">
        <v>7.69230769230769E-2</v>
      </c>
      <c r="K800" s="13">
        <v>3.5087719298245598E-2</v>
      </c>
      <c r="L800" s="13">
        <v>3.2258064516128997E-2</v>
      </c>
      <c r="M800" s="13"/>
      <c r="N800" s="13">
        <v>3.7383177570093497E-2</v>
      </c>
      <c r="O800" s="13">
        <v>3.2786885245901599E-2</v>
      </c>
      <c r="P800" s="13">
        <v>3.8461538461538498E-2</v>
      </c>
      <c r="Q800" s="13">
        <v>5.0847457627118599E-2</v>
      </c>
      <c r="R800" s="13"/>
      <c r="S800" s="13">
        <v>2.66666666666667E-2</v>
      </c>
      <c r="T800" s="13">
        <v>4.6511627906976702E-2</v>
      </c>
      <c r="U800" s="13">
        <v>0</v>
      </c>
      <c r="V800" s="13">
        <v>5.2631578947368397E-2</v>
      </c>
      <c r="W800" s="13">
        <v>0.13636363636363599</v>
      </c>
      <c r="X800" s="13">
        <v>0</v>
      </c>
      <c r="Y800" s="13"/>
      <c r="Z800" s="13">
        <v>4.3956043956044001E-2</v>
      </c>
      <c r="AA800" s="13">
        <v>2.8169014084507001E-2</v>
      </c>
      <c r="AB800" s="13"/>
      <c r="AC800" s="13">
        <v>9.7087378640776708E-3</v>
      </c>
      <c r="AD800" s="13">
        <v>6.7669172932330796E-2</v>
      </c>
    </row>
    <row r="801" spans="2:30" x14ac:dyDescent="0.3">
      <c r="B801" t="s">
        <v>296</v>
      </c>
      <c r="C801" s="13">
        <v>4.3478260869565202E-2</v>
      </c>
      <c r="D801" s="13">
        <v>5.6000000000000001E-2</v>
      </c>
      <c r="E801" s="13">
        <v>3.125E-2</v>
      </c>
      <c r="F801" s="13"/>
      <c r="G801" s="13">
        <v>0</v>
      </c>
      <c r="H801" s="13">
        <v>0</v>
      </c>
      <c r="I801" s="13">
        <v>5.7142857142857099E-2</v>
      </c>
      <c r="J801" s="13">
        <v>2.5641025641025599E-2</v>
      </c>
      <c r="K801" s="13">
        <v>1.7543859649122799E-2</v>
      </c>
      <c r="L801" s="13">
        <v>7.5268817204301106E-2</v>
      </c>
      <c r="M801" s="13"/>
      <c r="N801" s="13">
        <v>6.5420560747663503E-2</v>
      </c>
      <c r="O801" s="13">
        <v>1.63934426229508E-2</v>
      </c>
      <c r="P801" s="13">
        <v>3.8461538461538498E-2</v>
      </c>
      <c r="Q801" s="13">
        <v>3.3898305084745797E-2</v>
      </c>
      <c r="R801" s="13"/>
      <c r="S801" s="13">
        <v>0.04</v>
      </c>
      <c r="T801" s="13">
        <v>4.6511627906976702E-2</v>
      </c>
      <c r="U801" s="13">
        <v>4.1666666666666699E-2</v>
      </c>
      <c r="V801" s="13">
        <v>1.7543859649122799E-2</v>
      </c>
      <c r="W801" s="13">
        <v>0.13636363636363599</v>
      </c>
      <c r="X801" s="13">
        <v>0</v>
      </c>
      <c r="Y801" s="13"/>
      <c r="Z801" s="13">
        <v>3.8461538461538498E-2</v>
      </c>
      <c r="AA801" s="13">
        <v>5.63380281690141E-2</v>
      </c>
      <c r="AB801" s="13"/>
      <c r="AC801" s="13">
        <v>3.8834951456310697E-2</v>
      </c>
      <c r="AD801" s="13">
        <v>5.2631578947368397E-2</v>
      </c>
    </row>
    <row r="802" spans="2:30" x14ac:dyDescent="0.3">
      <c r="B802" t="s">
        <v>277</v>
      </c>
      <c r="C802" s="13">
        <v>7.1146245059288502E-2</v>
      </c>
      <c r="D802" s="13">
        <v>2.4E-2</v>
      </c>
      <c r="E802" s="13">
        <v>0.1171875</v>
      </c>
      <c r="F802" s="13"/>
      <c r="G802" s="13">
        <v>0.25</v>
      </c>
      <c r="H802" s="13">
        <v>0</v>
      </c>
      <c r="I802" s="13">
        <v>8.5714285714285701E-2</v>
      </c>
      <c r="J802" s="13">
        <v>0.15384615384615399</v>
      </c>
      <c r="K802" s="13">
        <v>8.7719298245614002E-2</v>
      </c>
      <c r="L802" s="13">
        <v>3.2258064516128997E-2</v>
      </c>
      <c r="M802" s="13"/>
      <c r="N802" s="13">
        <v>6.5420560747663503E-2</v>
      </c>
      <c r="O802" s="13">
        <v>8.1967213114754106E-2</v>
      </c>
      <c r="P802" s="13">
        <v>3.8461538461538498E-2</v>
      </c>
      <c r="Q802" s="13">
        <v>8.4745762711864403E-2</v>
      </c>
      <c r="R802" s="13"/>
      <c r="S802" s="13">
        <v>1.3333333333333299E-2</v>
      </c>
      <c r="T802" s="13">
        <v>4.6511627906976702E-2</v>
      </c>
      <c r="U802" s="13">
        <v>0.20833333333333301</v>
      </c>
      <c r="V802" s="13">
        <v>0.105263157894737</v>
      </c>
      <c r="W802" s="13">
        <v>4.5454545454545497E-2</v>
      </c>
      <c r="X802" s="13">
        <v>0.125</v>
      </c>
      <c r="Y802" s="13"/>
      <c r="Z802" s="13">
        <v>8.7912087912087905E-2</v>
      </c>
      <c r="AA802" s="13">
        <v>2.8169014084507001E-2</v>
      </c>
      <c r="AB802" s="13"/>
      <c r="AC802" s="13">
        <v>0.116504854368932</v>
      </c>
      <c r="AD802" s="13">
        <v>4.5112781954887202E-2</v>
      </c>
    </row>
    <row r="803" spans="2:30" x14ac:dyDescent="0.3">
      <c r="B803" t="s">
        <v>278</v>
      </c>
      <c r="C803" s="13">
        <v>7.1146245059288502E-2</v>
      </c>
      <c r="D803" s="13">
        <v>0.08</v>
      </c>
      <c r="E803" s="13">
        <v>6.25E-2</v>
      </c>
      <c r="F803" s="13"/>
      <c r="G803" s="13">
        <v>0</v>
      </c>
      <c r="H803" s="13">
        <v>0</v>
      </c>
      <c r="I803" s="13">
        <v>0.114285714285714</v>
      </c>
      <c r="J803" s="13">
        <v>7.69230769230769E-2</v>
      </c>
      <c r="K803" s="13">
        <v>8.7719298245614002E-2</v>
      </c>
      <c r="L803" s="13">
        <v>6.4516129032258104E-2</v>
      </c>
      <c r="M803" s="13"/>
      <c r="N803" s="13">
        <v>3.7383177570093497E-2</v>
      </c>
      <c r="O803" s="13">
        <v>6.5573770491803296E-2</v>
      </c>
      <c r="P803" s="13">
        <v>0.15384615384615399</v>
      </c>
      <c r="Q803" s="13">
        <v>0.101694915254237</v>
      </c>
      <c r="R803" s="13"/>
      <c r="S803" s="13">
        <v>0.04</v>
      </c>
      <c r="T803" s="13">
        <v>6.9767441860465101E-2</v>
      </c>
      <c r="U803" s="13">
        <v>4.1666666666666699E-2</v>
      </c>
      <c r="V803" s="13">
        <v>0.157894736842105</v>
      </c>
      <c r="W803" s="13">
        <v>4.5454545454545497E-2</v>
      </c>
      <c r="X803" s="13">
        <v>0</v>
      </c>
      <c r="Y803" s="13"/>
      <c r="Z803" s="13">
        <v>7.69230769230769E-2</v>
      </c>
      <c r="AA803" s="13">
        <v>5.63380281690141E-2</v>
      </c>
      <c r="AB803" s="13"/>
      <c r="AC803" s="13">
        <v>3.8834951456310697E-2</v>
      </c>
      <c r="AD803" s="13">
        <v>8.2706766917293201E-2</v>
      </c>
    </row>
    <row r="804" spans="2:30" x14ac:dyDescent="0.3">
      <c r="B804" t="s">
        <v>279</v>
      </c>
      <c r="C804" s="13">
        <v>8.6956521739130405E-2</v>
      </c>
      <c r="D804" s="13">
        <v>7.1999999999999995E-2</v>
      </c>
      <c r="E804" s="13">
        <v>0.1015625</v>
      </c>
      <c r="F804" s="13"/>
      <c r="G804" s="13">
        <v>0</v>
      </c>
      <c r="H804" s="13">
        <v>0.08</v>
      </c>
      <c r="I804" s="13">
        <v>0.14285714285714299</v>
      </c>
      <c r="J804" s="13">
        <v>2.5641025641025599E-2</v>
      </c>
      <c r="K804" s="13">
        <v>0.105263157894737</v>
      </c>
      <c r="L804" s="13">
        <v>8.6021505376344107E-2</v>
      </c>
      <c r="M804" s="13"/>
      <c r="N804" s="13">
        <v>0.10280373831775701</v>
      </c>
      <c r="O804" s="13">
        <v>9.8360655737704902E-2</v>
      </c>
      <c r="P804" s="13">
        <v>7.69230769230769E-2</v>
      </c>
      <c r="Q804" s="13">
        <v>5.0847457627118599E-2</v>
      </c>
      <c r="R804" s="13"/>
      <c r="S804" s="13">
        <v>9.3333333333333296E-2</v>
      </c>
      <c r="T804" s="13">
        <v>9.3023255813953501E-2</v>
      </c>
      <c r="U804" s="13">
        <v>8.3333333333333301E-2</v>
      </c>
      <c r="V804" s="13">
        <v>0.105263157894737</v>
      </c>
      <c r="W804" s="13">
        <v>0</v>
      </c>
      <c r="X804" s="13">
        <v>6.25E-2</v>
      </c>
      <c r="Y804" s="13"/>
      <c r="Z804" s="13">
        <v>7.1428571428571397E-2</v>
      </c>
      <c r="AA804" s="13">
        <v>0.12676056338028199</v>
      </c>
      <c r="AB804" s="13"/>
      <c r="AC804" s="13">
        <v>0.12621359223301001</v>
      </c>
      <c r="AD804" s="13">
        <v>6.7669172932330796E-2</v>
      </c>
    </row>
    <row r="805" spans="2:30" x14ac:dyDescent="0.3">
      <c r="B805" t="s">
        <v>280</v>
      </c>
      <c r="C805" s="13">
        <v>0.110671936758893</v>
      </c>
      <c r="D805" s="13">
        <v>0.112</v>
      </c>
      <c r="E805" s="13">
        <v>0.109375</v>
      </c>
      <c r="F805" s="13"/>
      <c r="G805" s="13">
        <v>0</v>
      </c>
      <c r="H805" s="13">
        <v>0.16</v>
      </c>
      <c r="I805" s="13">
        <v>0.114285714285714</v>
      </c>
      <c r="J805" s="13">
        <v>0.17948717948717899</v>
      </c>
      <c r="K805" s="13">
        <v>7.0175438596491196E-2</v>
      </c>
      <c r="L805" s="13">
        <v>9.6774193548387094E-2</v>
      </c>
      <c r="M805" s="13"/>
      <c r="N805" s="13">
        <v>0.13084112149532701</v>
      </c>
      <c r="O805" s="13">
        <v>0.13114754098360701</v>
      </c>
      <c r="P805" s="13">
        <v>3.8461538461538498E-2</v>
      </c>
      <c r="Q805" s="13">
        <v>8.4745762711864403E-2</v>
      </c>
      <c r="R805" s="13"/>
      <c r="S805" s="13">
        <v>0.133333333333333</v>
      </c>
      <c r="T805" s="13">
        <v>9.3023255813953501E-2</v>
      </c>
      <c r="U805" s="13">
        <v>0.125</v>
      </c>
      <c r="V805" s="13">
        <v>5.2631578947368397E-2</v>
      </c>
      <c r="W805" s="13">
        <v>9.0909090909090898E-2</v>
      </c>
      <c r="X805" s="13">
        <v>0.25</v>
      </c>
      <c r="Y805" s="13"/>
      <c r="Z805" s="13">
        <v>0.120879120879121</v>
      </c>
      <c r="AA805" s="13">
        <v>8.4507042253521097E-2</v>
      </c>
      <c r="AB805" s="13"/>
      <c r="AC805" s="13">
        <v>0.13592233009708701</v>
      </c>
      <c r="AD805" s="13">
        <v>9.0225563909774403E-2</v>
      </c>
    </row>
    <row r="806" spans="2:30" x14ac:dyDescent="0.3">
      <c r="B806" t="s">
        <v>297</v>
      </c>
      <c r="C806" s="13">
        <v>6.3241106719367599E-2</v>
      </c>
      <c r="D806" s="13">
        <v>4.8000000000000001E-2</v>
      </c>
      <c r="E806" s="13">
        <v>7.8125E-2</v>
      </c>
      <c r="F806" s="13"/>
      <c r="G806" s="13">
        <v>0</v>
      </c>
      <c r="H806" s="13">
        <v>0.08</v>
      </c>
      <c r="I806" s="13">
        <v>2.8571428571428598E-2</v>
      </c>
      <c r="J806" s="13">
        <v>2.5641025641025599E-2</v>
      </c>
      <c r="K806" s="13">
        <v>0.12280701754386</v>
      </c>
      <c r="L806" s="13">
        <v>5.3763440860215103E-2</v>
      </c>
      <c r="M806" s="13"/>
      <c r="N806" s="13">
        <v>7.4766355140186896E-2</v>
      </c>
      <c r="O806" s="13">
        <v>6.5573770491803296E-2</v>
      </c>
      <c r="P806" s="13">
        <v>7.69230769230769E-2</v>
      </c>
      <c r="Q806" s="13">
        <v>3.3898305084745797E-2</v>
      </c>
      <c r="R806" s="13"/>
      <c r="S806" s="13">
        <v>0.04</v>
      </c>
      <c r="T806" s="13">
        <v>9.3023255813953501E-2</v>
      </c>
      <c r="U806" s="13">
        <v>4.1666666666666699E-2</v>
      </c>
      <c r="V806" s="13">
        <v>8.7719298245614002E-2</v>
      </c>
      <c r="W806" s="13">
        <v>0</v>
      </c>
      <c r="X806" s="13">
        <v>0.125</v>
      </c>
      <c r="Y806" s="13"/>
      <c r="Z806" s="13">
        <v>7.69230769230769E-2</v>
      </c>
      <c r="AA806" s="13">
        <v>2.8169014084507001E-2</v>
      </c>
      <c r="AB806" s="13"/>
      <c r="AC806" s="13">
        <v>5.8252427184466E-2</v>
      </c>
      <c r="AD806" s="13">
        <v>6.7669172932330796E-2</v>
      </c>
    </row>
    <row r="807" spans="2:30" x14ac:dyDescent="0.3">
      <c r="B807" t="s">
        <v>282</v>
      </c>
      <c r="C807" s="13">
        <v>3.5573122529644299E-2</v>
      </c>
      <c r="D807" s="13">
        <v>3.2000000000000001E-2</v>
      </c>
      <c r="E807" s="13">
        <v>3.90625E-2</v>
      </c>
      <c r="F807" s="13"/>
      <c r="G807" s="13">
        <v>0</v>
      </c>
      <c r="H807" s="13">
        <v>0.12</v>
      </c>
      <c r="I807" s="13">
        <v>2.8571428571428598E-2</v>
      </c>
      <c r="J807" s="13">
        <v>2.5641025641025599E-2</v>
      </c>
      <c r="K807" s="13">
        <v>3.5087719298245598E-2</v>
      </c>
      <c r="L807" s="13">
        <v>2.1505376344085999E-2</v>
      </c>
      <c r="M807" s="13"/>
      <c r="N807" s="13">
        <v>2.80373831775701E-2</v>
      </c>
      <c r="O807" s="13">
        <v>4.91803278688525E-2</v>
      </c>
      <c r="P807" s="13">
        <v>7.69230769230769E-2</v>
      </c>
      <c r="Q807" s="13">
        <v>1.6949152542372899E-2</v>
      </c>
      <c r="R807" s="13"/>
      <c r="S807" s="13">
        <v>0</v>
      </c>
      <c r="T807" s="13">
        <v>6.9767441860465101E-2</v>
      </c>
      <c r="U807" s="13">
        <v>4.1666666666666699E-2</v>
      </c>
      <c r="V807" s="13">
        <v>5.2631578947368397E-2</v>
      </c>
      <c r="W807" s="13">
        <v>4.5454545454545497E-2</v>
      </c>
      <c r="X807" s="13">
        <v>0</v>
      </c>
      <c r="Y807" s="13"/>
      <c r="Z807" s="13">
        <v>2.74725274725275E-2</v>
      </c>
      <c r="AA807" s="13">
        <v>5.63380281690141E-2</v>
      </c>
      <c r="AB807" s="13"/>
      <c r="AC807" s="13">
        <v>3.8834951456310697E-2</v>
      </c>
      <c r="AD807" s="13">
        <v>3.7593984962405999E-2</v>
      </c>
    </row>
    <row r="808" spans="2:30" x14ac:dyDescent="0.3">
      <c r="B808" t="s">
        <v>283</v>
      </c>
      <c r="C808" s="13">
        <v>1.18577075098814E-2</v>
      </c>
      <c r="D808" s="13">
        <v>2.4E-2</v>
      </c>
      <c r="E808" s="13">
        <v>0</v>
      </c>
      <c r="F808" s="13"/>
      <c r="G808" s="13">
        <v>0</v>
      </c>
      <c r="H808" s="13">
        <v>0</v>
      </c>
      <c r="I808" s="13">
        <v>2.8571428571428598E-2</v>
      </c>
      <c r="J808" s="13">
        <v>2.5641025641025599E-2</v>
      </c>
      <c r="K808" s="13">
        <v>1.7543859649122799E-2</v>
      </c>
      <c r="L808" s="13">
        <v>0</v>
      </c>
      <c r="M808" s="13"/>
      <c r="N808" s="13">
        <v>9.3457943925233603E-3</v>
      </c>
      <c r="O808" s="13">
        <v>1.63934426229508E-2</v>
      </c>
      <c r="P808" s="13">
        <v>0</v>
      </c>
      <c r="Q808" s="13">
        <v>1.6949152542372899E-2</v>
      </c>
      <c r="R808" s="13"/>
      <c r="S808" s="13">
        <v>0</v>
      </c>
      <c r="T808" s="13">
        <v>0</v>
      </c>
      <c r="U808" s="13">
        <v>0</v>
      </c>
      <c r="V808" s="13">
        <v>5.2631578947368397E-2</v>
      </c>
      <c r="W808" s="13">
        <v>0</v>
      </c>
      <c r="X808" s="13">
        <v>0</v>
      </c>
      <c r="Y808" s="13"/>
      <c r="Z808" s="13">
        <v>0</v>
      </c>
      <c r="AA808" s="13">
        <v>4.2253521126760597E-2</v>
      </c>
      <c r="AB808" s="13"/>
      <c r="AC808" s="13">
        <v>9.7087378640776708E-3</v>
      </c>
      <c r="AD808" s="13">
        <v>7.5187969924812E-3</v>
      </c>
    </row>
    <row r="809" spans="2:30" x14ac:dyDescent="0.3">
      <c r="B809" t="s">
        <v>298</v>
      </c>
      <c r="C809" s="13">
        <v>3.9525691699604702E-2</v>
      </c>
      <c r="D809" s="13">
        <v>3.2000000000000001E-2</v>
      </c>
      <c r="E809" s="13">
        <v>4.6875E-2</v>
      </c>
      <c r="F809" s="13"/>
      <c r="G809" s="13">
        <v>0.25</v>
      </c>
      <c r="H809" s="13">
        <v>0</v>
      </c>
      <c r="I809" s="13">
        <v>2.8571428571428598E-2</v>
      </c>
      <c r="J809" s="13">
        <v>2.5641025641025599E-2</v>
      </c>
      <c r="K809" s="13">
        <v>1.7543859649122799E-2</v>
      </c>
      <c r="L809" s="13">
        <v>6.4516129032258104E-2</v>
      </c>
      <c r="M809" s="13"/>
      <c r="N809" s="13">
        <v>3.7383177570093497E-2</v>
      </c>
      <c r="O809" s="13">
        <v>4.91803278688525E-2</v>
      </c>
      <c r="P809" s="13">
        <v>0</v>
      </c>
      <c r="Q809" s="13">
        <v>5.0847457627118599E-2</v>
      </c>
      <c r="R809" s="13"/>
      <c r="S809" s="13">
        <v>5.3333333333333302E-2</v>
      </c>
      <c r="T809" s="13">
        <v>4.6511627906976702E-2</v>
      </c>
      <c r="U809" s="13">
        <v>0</v>
      </c>
      <c r="V809" s="13">
        <v>7.0175438596491196E-2</v>
      </c>
      <c r="W809" s="13">
        <v>0</v>
      </c>
      <c r="X809" s="13">
        <v>0</v>
      </c>
      <c r="Y809" s="13"/>
      <c r="Z809" s="13">
        <v>2.1978021978022001E-2</v>
      </c>
      <c r="AA809" s="13">
        <v>8.4507042253521097E-2</v>
      </c>
      <c r="AB809" s="13"/>
      <c r="AC809" s="13">
        <v>1.94174757281553E-2</v>
      </c>
      <c r="AD809" s="13">
        <v>6.01503759398496E-2</v>
      </c>
    </row>
    <row r="810" spans="2:30" x14ac:dyDescent="0.3">
      <c r="B810" t="s">
        <v>56</v>
      </c>
      <c r="C810" s="13">
        <v>5.5335968379446598E-2</v>
      </c>
      <c r="D810" s="13">
        <v>4.8000000000000001E-2</v>
      </c>
      <c r="E810" s="13">
        <v>6.25E-2</v>
      </c>
      <c r="F810" s="13"/>
      <c r="G810" s="13">
        <v>0</v>
      </c>
      <c r="H810" s="13">
        <v>0</v>
      </c>
      <c r="I810" s="13">
        <v>5.7142857142857099E-2</v>
      </c>
      <c r="J810" s="13">
        <v>2.5641025641025599E-2</v>
      </c>
      <c r="K810" s="13">
        <v>3.5087719298245598E-2</v>
      </c>
      <c r="L810" s="13">
        <v>9.6774193548387094E-2</v>
      </c>
      <c r="M810" s="13"/>
      <c r="N810" s="13">
        <v>2.80373831775701E-2</v>
      </c>
      <c r="O810" s="13">
        <v>8.1967213114754106E-2</v>
      </c>
      <c r="P810" s="13">
        <v>7.69230769230769E-2</v>
      </c>
      <c r="Q810" s="13">
        <v>6.7796610169491497E-2</v>
      </c>
      <c r="R810" s="13"/>
      <c r="S810" s="13">
        <v>0.10666666666666701</v>
      </c>
      <c r="T810" s="13">
        <v>4.6511627906976702E-2</v>
      </c>
      <c r="U810" s="13">
        <v>0</v>
      </c>
      <c r="V810" s="13">
        <v>1.7543859649122799E-2</v>
      </c>
      <c r="W810" s="13">
        <v>4.5454545454545497E-2</v>
      </c>
      <c r="X810" s="13">
        <v>6.25E-2</v>
      </c>
      <c r="Y810" s="13"/>
      <c r="Z810" s="13">
        <v>6.0439560439560398E-2</v>
      </c>
      <c r="AA810" s="13">
        <v>4.2253521126760597E-2</v>
      </c>
      <c r="AB810" s="13"/>
      <c r="AC810" s="13">
        <v>1.94174757281553E-2</v>
      </c>
      <c r="AD810" s="13">
        <v>8.2706766917293201E-2</v>
      </c>
    </row>
    <row r="811" spans="2:30" x14ac:dyDescent="0.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row>
    <row r="812" spans="2:30" x14ac:dyDescent="0.3">
      <c r="B812" s="6" t="s">
        <v>322</v>
      </c>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row>
    <row r="813" spans="2:30" x14ac:dyDescent="0.3">
      <c r="B813" s="23" t="s">
        <v>321</v>
      </c>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row>
    <row r="814" spans="2:30" x14ac:dyDescent="0.3">
      <c r="B814" t="s">
        <v>316</v>
      </c>
      <c r="C814" s="13">
        <v>0.44705882352941201</v>
      </c>
      <c r="D814" s="13">
        <v>0.4</v>
      </c>
      <c r="E814" s="13">
        <v>0.5</v>
      </c>
      <c r="F814" s="13"/>
      <c r="G814" s="13" t="s">
        <v>238</v>
      </c>
      <c r="H814" s="13">
        <v>0.75</v>
      </c>
      <c r="I814" s="13">
        <v>0.38461538461538503</v>
      </c>
      <c r="J814" s="13">
        <v>0.5</v>
      </c>
      <c r="K814" s="13">
        <v>0.38888888888888901</v>
      </c>
      <c r="L814" s="13">
        <v>0.44444444444444398</v>
      </c>
      <c r="M814" s="13"/>
      <c r="N814" s="13">
        <v>0.40909090909090901</v>
      </c>
      <c r="O814" s="13">
        <v>0.33333333333333298</v>
      </c>
      <c r="P814" s="13">
        <v>0.72727272727272696</v>
      </c>
      <c r="Q814" s="13">
        <v>0.5</v>
      </c>
      <c r="R814" s="13"/>
      <c r="S814" s="13">
        <v>0.48</v>
      </c>
      <c r="T814" s="13">
        <v>0.4</v>
      </c>
      <c r="U814" s="13">
        <v>0.4</v>
      </c>
      <c r="V814" s="13">
        <v>0.52380952380952395</v>
      </c>
      <c r="W814" s="13">
        <v>0.16666666666666699</v>
      </c>
      <c r="X814" s="13">
        <v>0.33333333333333298</v>
      </c>
      <c r="Y814" s="13"/>
      <c r="Z814" s="13">
        <v>0.492307692307692</v>
      </c>
      <c r="AA814" s="13">
        <v>0.3</v>
      </c>
      <c r="AB814" s="13"/>
      <c r="AC814" s="13">
        <v>0.38461538461538503</v>
      </c>
      <c r="AD814" s="13">
        <v>0.52500000000000002</v>
      </c>
    </row>
    <row r="815" spans="2:30" x14ac:dyDescent="0.3">
      <c r="B815" t="s">
        <v>317</v>
      </c>
      <c r="C815" s="13">
        <v>0.32941176470588202</v>
      </c>
      <c r="D815" s="13">
        <v>0.422222222222222</v>
      </c>
      <c r="E815" s="13">
        <v>0.22500000000000001</v>
      </c>
      <c r="F815" s="13"/>
      <c r="G815" s="13" t="s">
        <v>238</v>
      </c>
      <c r="H815" s="13">
        <v>0</v>
      </c>
      <c r="I815" s="13">
        <v>0.38461538461538503</v>
      </c>
      <c r="J815" s="13">
        <v>0.42857142857142899</v>
      </c>
      <c r="K815" s="13">
        <v>0.5</v>
      </c>
      <c r="L815" s="13">
        <v>0.22222222222222199</v>
      </c>
      <c r="M815" s="13"/>
      <c r="N815" s="13">
        <v>0.36363636363636398</v>
      </c>
      <c r="O815" s="13">
        <v>0.27777777777777801</v>
      </c>
      <c r="P815" s="13">
        <v>0.27272727272727298</v>
      </c>
      <c r="Q815" s="13">
        <v>0.33333333333333298</v>
      </c>
      <c r="R815" s="13"/>
      <c r="S815" s="13">
        <v>0.4</v>
      </c>
      <c r="T815" s="13">
        <v>0.33333333333333298</v>
      </c>
      <c r="U815" s="13">
        <v>0.3</v>
      </c>
      <c r="V815" s="13">
        <v>0.28571428571428598</v>
      </c>
      <c r="W815" s="13">
        <v>0.33333333333333298</v>
      </c>
      <c r="X815" s="13">
        <v>0.33333333333333298</v>
      </c>
      <c r="Y815" s="13"/>
      <c r="Z815" s="13">
        <v>0.36923076923076897</v>
      </c>
      <c r="AA815" s="13">
        <v>0.2</v>
      </c>
      <c r="AB815" s="13"/>
      <c r="AC815" s="13">
        <v>0.41025641025641002</v>
      </c>
      <c r="AD815" s="13">
        <v>0.27500000000000002</v>
      </c>
    </row>
    <row r="816" spans="2:30" x14ac:dyDescent="0.3">
      <c r="B816" t="s">
        <v>318</v>
      </c>
      <c r="C816" s="13">
        <v>0.14117647058823499</v>
      </c>
      <c r="D816" s="13">
        <v>8.8888888888888906E-2</v>
      </c>
      <c r="E816" s="13">
        <v>0.2</v>
      </c>
      <c r="F816" s="13"/>
      <c r="G816" s="13" t="s">
        <v>238</v>
      </c>
      <c r="H816" s="13">
        <v>0.25</v>
      </c>
      <c r="I816" s="13">
        <v>0.15384615384615399</v>
      </c>
      <c r="J816" s="13">
        <v>7.1428571428571397E-2</v>
      </c>
      <c r="K816" s="13">
        <v>5.5555555555555601E-2</v>
      </c>
      <c r="L816" s="13">
        <v>0.194444444444444</v>
      </c>
      <c r="M816" s="13"/>
      <c r="N816" s="13">
        <v>0.13636363636363599</v>
      </c>
      <c r="O816" s="13">
        <v>0.27777777777777801</v>
      </c>
      <c r="P816" s="13">
        <v>0</v>
      </c>
      <c r="Q816" s="13">
        <v>8.3333333333333301E-2</v>
      </c>
      <c r="R816" s="13"/>
      <c r="S816" s="13">
        <v>0.12</v>
      </c>
      <c r="T816" s="13">
        <v>6.6666666666666693E-2</v>
      </c>
      <c r="U816" s="13">
        <v>0.2</v>
      </c>
      <c r="V816" s="13">
        <v>9.5238095238095205E-2</v>
      </c>
      <c r="W816" s="13">
        <v>0.5</v>
      </c>
      <c r="X816" s="13">
        <v>0.16666666666666699</v>
      </c>
      <c r="Y816" s="13"/>
      <c r="Z816" s="13">
        <v>0.107692307692308</v>
      </c>
      <c r="AA816" s="13">
        <v>0.25</v>
      </c>
      <c r="AB816" s="13"/>
      <c r="AC816" s="13">
        <v>0.17948717948717899</v>
      </c>
      <c r="AD816" s="13">
        <v>0.1</v>
      </c>
    </row>
    <row r="817" spans="2:30" x14ac:dyDescent="0.3">
      <c r="B817" t="s">
        <v>319</v>
      </c>
      <c r="C817" s="13">
        <v>4.7058823529411799E-2</v>
      </c>
      <c r="D817" s="13">
        <v>6.6666666666666693E-2</v>
      </c>
      <c r="E817" s="13">
        <v>2.5000000000000001E-2</v>
      </c>
      <c r="F817" s="13"/>
      <c r="G817" s="13" t="s">
        <v>238</v>
      </c>
      <c r="H817" s="13">
        <v>0</v>
      </c>
      <c r="I817" s="13">
        <v>7.69230769230769E-2</v>
      </c>
      <c r="J817" s="13">
        <v>0</v>
      </c>
      <c r="K817" s="13">
        <v>0</v>
      </c>
      <c r="L817" s="13">
        <v>8.3333333333333301E-2</v>
      </c>
      <c r="M817" s="13"/>
      <c r="N817" s="13">
        <v>6.8181818181818205E-2</v>
      </c>
      <c r="O817" s="13">
        <v>5.5555555555555601E-2</v>
      </c>
      <c r="P817" s="13">
        <v>0</v>
      </c>
      <c r="Q817" s="13">
        <v>0</v>
      </c>
      <c r="R817" s="13"/>
      <c r="S817" s="13">
        <v>0</v>
      </c>
      <c r="T817" s="13">
        <v>0.133333333333333</v>
      </c>
      <c r="U817" s="13">
        <v>0</v>
      </c>
      <c r="V817" s="13">
        <v>9.5238095238095205E-2</v>
      </c>
      <c r="W817" s="13">
        <v>0</v>
      </c>
      <c r="X817" s="13">
        <v>0</v>
      </c>
      <c r="Y817" s="13"/>
      <c r="Z817" s="13">
        <v>0</v>
      </c>
      <c r="AA817" s="13">
        <v>0.2</v>
      </c>
      <c r="AB817" s="13"/>
      <c r="AC817" s="13">
        <v>0</v>
      </c>
      <c r="AD817" s="13">
        <v>0.1</v>
      </c>
    </row>
    <row r="818" spans="2:30" x14ac:dyDescent="0.3">
      <c r="B818" t="s">
        <v>56</v>
      </c>
      <c r="C818" s="13">
        <v>3.5294117647058802E-2</v>
      </c>
      <c r="D818" s="13">
        <v>2.2222222222222199E-2</v>
      </c>
      <c r="E818" s="13">
        <v>0.05</v>
      </c>
      <c r="F818" s="13"/>
      <c r="G818" s="13" t="s">
        <v>238</v>
      </c>
      <c r="H818" s="13">
        <v>0</v>
      </c>
      <c r="I818" s="13">
        <v>0</v>
      </c>
      <c r="J818" s="13">
        <v>0</v>
      </c>
      <c r="K818" s="13">
        <v>5.5555555555555601E-2</v>
      </c>
      <c r="L818" s="13">
        <v>5.5555555555555601E-2</v>
      </c>
      <c r="M818" s="13"/>
      <c r="N818" s="13">
        <v>2.27272727272727E-2</v>
      </c>
      <c r="O818" s="13">
        <v>5.5555555555555601E-2</v>
      </c>
      <c r="P818" s="13">
        <v>0</v>
      </c>
      <c r="Q818" s="13">
        <v>8.3333333333333301E-2</v>
      </c>
      <c r="R818" s="13"/>
      <c r="S818" s="13">
        <v>0</v>
      </c>
      <c r="T818" s="13">
        <v>6.6666666666666693E-2</v>
      </c>
      <c r="U818" s="13">
        <v>0.1</v>
      </c>
      <c r="V818" s="13">
        <v>0</v>
      </c>
      <c r="W818" s="13">
        <v>0</v>
      </c>
      <c r="X818" s="13">
        <v>0.16666666666666699</v>
      </c>
      <c r="Y818" s="13"/>
      <c r="Z818" s="13">
        <v>3.0769230769230799E-2</v>
      </c>
      <c r="AA818" s="13">
        <v>0.05</v>
      </c>
      <c r="AB818" s="13"/>
      <c r="AC818" s="13">
        <v>2.5641025641025599E-2</v>
      </c>
      <c r="AD818" s="13">
        <v>0</v>
      </c>
    </row>
    <row r="819" spans="2:30" x14ac:dyDescent="0.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row>
    <row r="820" spans="2:30" x14ac:dyDescent="0.3">
      <c r="B820" s="6" t="s">
        <v>323</v>
      </c>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row>
    <row r="821" spans="2:30" x14ac:dyDescent="0.3">
      <c r="B821" s="23" t="s">
        <v>321</v>
      </c>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row>
    <row r="822" spans="2:30" x14ac:dyDescent="0.3">
      <c r="B822" t="s">
        <v>316</v>
      </c>
      <c r="C822" s="13">
        <v>0.130769230769231</v>
      </c>
      <c r="D822" s="13">
        <v>0.11764705882352899</v>
      </c>
      <c r="E822" s="13">
        <v>0.14516129032258099</v>
      </c>
      <c r="F822" s="13"/>
      <c r="G822" s="13">
        <v>0</v>
      </c>
      <c r="H822" s="13">
        <v>0.33333333333333298</v>
      </c>
      <c r="I822" s="13">
        <v>0.16666666666666699</v>
      </c>
      <c r="J822" s="13">
        <v>0.1</v>
      </c>
      <c r="K822" s="13">
        <v>7.69230769230769E-2</v>
      </c>
      <c r="L822" s="13">
        <v>0.10638297872340401</v>
      </c>
      <c r="M822" s="13"/>
      <c r="N822" s="13">
        <v>6.8965517241379296E-2</v>
      </c>
      <c r="O822" s="13">
        <v>0.133333333333333</v>
      </c>
      <c r="P822" s="13">
        <v>0.133333333333333</v>
      </c>
      <c r="Q822" s="13">
        <v>0.25925925925925902</v>
      </c>
      <c r="R822" s="13"/>
      <c r="S822" s="13">
        <v>0.162162162162162</v>
      </c>
      <c r="T822" s="13">
        <v>9.5238095238095205E-2</v>
      </c>
      <c r="U822" s="13">
        <v>6.6666666666666693E-2</v>
      </c>
      <c r="V822" s="13">
        <v>0.17241379310344801</v>
      </c>
      <c r="W822" s="13">
        <v>0.15384615384615399</v>
      </c>
      <c r="X822" s="13">
        <v>0</v>
      </c>
      <c r="Y822" s="13"/>
      <c r="Z822" s="13">
        <v>0.168421052631579</v>
      </c>
      <c r="AA822" s="13">
        <v>2.8571428571428598E-2</v>
      </c>
      <c r="AB822" s="13"/>
      <c r="AC822" s="13">
        <v>0.102040816326531</v>
      </c>
      <c r="AD822" s="13">
        <v>0.14285714285714299</v>
      </c>
    </row>
    <row r="823" spans="2:30" x14ac:dyDescent="0.3">
      <c r="B823" t="s">
        <v>317</v>
      </c>
      <c r="C823" s="13">
        <v>0.42307692307692302</v>
      </c>
      <c r="D823" s="13">
        <v>0.39705882352941202</v>
      </c>
      <c r="E823" s="13">
        <v>0.45161290322580599</v>
      </c>
      <c r="F823" s="13"/>
      <c r="G823" s="13">
        <v>0</v>
      </c>
      <c r="H823" s="13">
        <v>0.33333333333333298</v>
      </c>
      <c r="I823" s="13">
        <v>0.29166666666666702</v>
      </c>
      <c r="J823" s="13">
        <v>0.5</v>
      </c>
      <c r="K823" s="13">
        <v>0.65384615384615397</v>
      </c>
      <c r="L823" s="13">
        <v>0.36170212765957399</v>
      </c>
      <c r="M823" s="13"/>
      <c r="N823" s="13">
        <v>0.39655172413793099</v>
      </c>
      <c r="O823" s="13">
        <v>0.266666666666667</v>
      </c>
      <c r="P823" s="13">
        <v>0.73333333333333295</v>
      </c>
      <c r="Q823" s="13">
        <v>0.48148148148148101</v>
      </c>
      <c r="R823" s="13"/>
      <c r="S823" s="13">
        <v>0.43243243243243201</v>
      </c>
      <c r="T823" s="13">
        <v>0.42857142857142899</v>
      </c>
      <c r="U823" s="13">
        <v>0.4</v>
      </c>
      <c r="V823" s="13">
        <v>0.51724137931034497</v>
      </c>
      <c r="W823" s="13">
        <v>0.230769230769231</v>
      </c>
      <c r="X823" s="13">
        <v>0.42857142857142899</v>
      </c>
      <c r="Y823" s="13"/>
      <c r="Z823" s="13">
        <v>0.43157894736842101</v>
      </c>
      <c r="AA823" s="13">
        <v>0.4</v>
      </c>
      <c r="AB823" s="13"/>
      <c r="AC823" s="13">
        <v>0.38775510204081598</v>
      </c>
      <c r="AD823" s="13">
        <v>0.442857142857143</v>
      </c>
    </row>
    <row r="824" spans="2:30" x14ac:dyDescent="0.3">
      <c r="B824" t="s">
        <v>318</v>
      </c>
      <c r="C824" s="13">
        <v>0.31538461538461499</v>
      </c>
      <c r="D824" s="13">
        <v>0.36764705882352899</v>
      </c>
      <c r="E824" s="13">
        <v>0.25806451612903197</v>
      </c>
      <c r="F824" s="13"/>
      <c r="G824" s="13">
        <v>1</v>
      </c>
      <c r="H824" s="13">
        <v>0.16666666666666699</v>
      </c>
      <c r="I824" s="13">
        <v>0.41666666666666702</v>
      </c>
      <c r="J824" s="13">
        <v>0.3</v>
      </c>
      <c r="K824" s="13">
        <v>0.19230769230769201</v>
      </c>
      <c r="L824" s="13">
        <v>0.36170212765957399</v>
      </c>
      <c r="M824" s="13"/>
      <c r="N824" s="13">
        <v>0.37931034482758602</v>
      </c>
      <c r="O824" s="13">
        <v>0.36666666666666697</v>
      </c>
      <c r="P824" s="13">
        <v>0.133333333333333</v>
      </c>
      <c r="Q824" s="13">
        <v>0.22222222222222199</v>
      </c>
      <c r="R824" s="13"/>
      <c r="S824" s="13">
        <v>0.29729729729729698</v>
      </c>
      <c r="T824" s="13">
        <v>0.38095238095238099</v>
      </c>
      <c r="U824" s="13">
        <v>0.33333333333333298</v>
      </c>
      <c r="V824" s="13">
        <v>0.13793103448275901</v>
      </c>
      <c r="W824" s="13">
        <v>0.53846153846153799</v>
      </c>
      <c r="X824" s="13">
        <v>0.42857142857142899</v>
      </c>
      <c r="Y824" s="13"/>
      <c r="Z824" s="13">
        <v>0.29473684210526302</v>
      </c>
      <c r="AA824" s="13">
        <v>0.371428571428571</v>
      </c>
      <c r="AB824" s="13"/>
      <c r="AC824" s="13">
        <v>0.42857142857142899</v>
      </c>
      <c r="AD824" s="13">
        <v>0.25714285714285701</v>
      </c>
    </row>
    <row r="825" spans="2:30" x14ac:dyDescent="0.3">
      <c r="B825" t="s">
        <v>319</v>
      </c>
      <c r="C825" s="13">
        <v>8.4615384615384606E-2</v>
      </c>
      <c r="D825" s="13">
        <v>8.8235294117647106E-2</v>
      </c>
      <c r="E825" s="13">
        <v>8.0645161290322606E-2</v>
      </c>
      <c r="F825" s="13"/>
      <c r="G825" s="13">
        <v>0</v>
      </c>
      <c r="H825" s="13">
        <v>0.16666666666666699</v>
      </c>
      <c r="I825" s="13">
        <v>8.3333333333333301E-2</v>
      </c>
      <c r="J825" s="13">
        <v>0.1</v>
      </c>
      <c r="K825" s="13">
        <v>3.8461538461538498E-2</v>
      </c>
      <c r="L825" s="13">
        <v>8.5106382978723402E-2</v>
      </c>
      <c r="M825" s="13"/>
      <c r="N825" s="13">
        <v>0.12068965517241401</v>
      </c>
      <c r="O825" s="13">
        <v>0.1</v>
      </c>
      <c r="P825" s="13">
        <v>0</v>
      </c>
      <c r="Q825" s="13">
        <v>3.7037037037037E-2</v>
      </c>
      <c r="R825" s="13"/>
      <c r="S825" s="13">
        <v>8.1081081081081099E-2</v>
      </c>
      <c r="T825" s="13">
        <v>4.7619047619047603E-2</v>
      </c>
      <c r="U825" s="13">
        <v>0.133333333333333</v>
      </c>
      <c r="V825" s="13">
        <v>0.13793103448275901</v>
      </c>
      <c r="W825" s="13">
        <v>7.69230769230769E-2</v>
      </c>
      <c r="X825" s="13">
        <v>0</v>
      </c>
      <c r="Y825" s="13"/>
      <c r="Z825" s="13">
        <v>5.2631578947368397E-2</v>
      </c>
      <c r="AA825" s="13">
        <v>0.17142857142857101</v>
      </c>
      <c r="AB825" s="13"/>
      <c r="AC825" s="13">
        <v>6.1224489795918401E-2</v>
      </c>
      <c r="AD825" s="13">
        <v>0.1</v>
      </c>
    </row>
    <row r="826" spans="2:30" x14ac:dyDescent="0.3">
      <c r="B826" t="s">
        <v>56</v>
      </c>
      <c r="C826" s="13">
        <v>4.6153846153846198E-2</v>
      </c>
      <c r="D826" s="13">
        <v>2.9411764705882401E-2</v>
      </c>
      <c r="E826" s="13">
        <v>6.4516129032258104E-2</v>
      </c>
      <c r="F826" s="13"/>
      <c r="G826" s="13">
        <v>0</v>
      </c>
      <c r="H826" s="13">
        <v>0</v>
      </c>
      <c r="I826" s="13">
        <v>4.1666666666666699E-2</v>
      </c>
      <c r="J826" s="13">
        <v>0</v>
      </c>
      <c r="K826" s="13">
        <v>3.8461538461538498E-2</v>
      </c>
      <c r="L826" s="13">
        <v>8.5106382978723402E-2</v>
      </c>
      <c r="M826" s="13"/>
      <c r="N826" s="13">
        <v>3.4482758620689703E-2</v>
      </c>
      <c r="O826" s="13">
        <v>0.133333333333333</v>
      </c>
      <c r="P826" s="13">
        <v>0</v>
      </c>
      <c r="Q826" s="13">
        <v>0</v>
      </c>
      <c r="R826" s="13"/>
      <c r="S826" s="13">
        <v>2.7027027027027001E-2</v>
      </c>
      <c r="T826" s="13">
        <v>4.7619047619047603E-2</v>
      </c>
      <c r="U826" s="13">
        <v>6.6666666666666693E-2</v>
      </c>
      <c r="V826" s="13">
        <v>3.4482758620689703E-2</v>
      </c>
      <c r="W826" s="13">
        <v>0</v>
      </c>
      <c r="X826" s="13">
        <v>0.14285714285714299</v>
      </c>
      <c r="Y826" s="13"/>
      <c r="Z826" s="13">
        <v>5.2631578947368397E-2</v>
      </c>
      <c r="AA826" s="13">
        <v>2.8571428571428598E-2</v>
      </c>
      <c r="AB826" s="13"/>
      <c r="AC826" s="13">
        <v>2.04081632653061E-2</v>
      </c>
      <c r="AD826" s="13">
        <v>5.7142857142857099E-2</v>
      </c>
    </row>
    <row r="827" spans="2:30" x14ac:dyDescent="0.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row>
    <row r="828" spans="2:30" x14ac:dyDescent="0.3">
      <c r="B828" s="6" t="s">
        <v>324</v>
      </c>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row>
    <row r="829" spans="2:30" x14ac:dyDescent="0.3">
      <c r="B829" s="23" t="s">
        <v>321</v>
      </c>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row>
    <row r="830" spans="2:30" x14ac:dyDescent="0.3">
      <c r="B830" t="s">
        <v>316</v>
      </c>
      <c r="C830" s="13">
        <v>0.36923076923076897</v>
      </c>
      <c r="D830" s="13">
        <v>0.32352941176470601</v>
      </c>
      <c r="E830" s="13">
        <v>0.41935483870967699</v>
      </c>
      <c r="F830" s="13"/>
      <c r="G830" s="13">
        <v>0</v>
      </c>
      <c r="H830" s="13">
        <v>0.66666666666666696</v>
      </c>
      <c r="I830" s="13">
        <v>0.375</v>
      </c>
      <c r="J830" s="13">
        <v>0.3</v>
      </c>
      <c r="K830" s="13">
        <v>0.38461538461538503</v>
      </c>
      <c r="L830" s="13">
        <v>0.319148936170213</v>
      </c>
      <c r="M830" s="13"/>
      <c r="N830" s="13">
        <v>0.32758620689655199</v>
      </c>
      <c r="O830" s="13">
        <v>0.36666666666666697</v>
      </c>
      <c r="P830" s="13">
        <v>0.4</v>
      </c>
      <c r="Q830" s="13">
        <v>0.44444444444444398</v>
      </c>
      <c r="R830" s="13"/>
      <c r="S830" s="13">
        <v>0.40540540540540498</v>
      </c>
      <c r="T830" s="13">
        <v>0.28571428571428598</v>
      </c>
      <c r="U830" s="13">
        <v>0.53333333333333299</v>
      </c>
      <c r="V830" s="13">
        <v>0.37931034482758602</v>
      </c>
      <c r="W830" s="13">
        <v>0.15384615384615399</v>
      </c>
      <c r="X830" s="13">
        <v>0.14285714285714299</v>
      </c>
      <c r="Y830" s="13"/>
      <c r="Z830" s="13">
        <v>0.42105263157894701</v>
      </c>
      <c r="AA830" s="13">
        <v>0.22857142857142901</v>
      </c>
      <c r="AB830" s="13"/>
      <c r="AC830" s="13">
        <v>0.32653061224489799</v>
      </c>
      <c r="AD830" s="13">
        <v>0.371428571428571</v>
      </c>
    </row>
    <row r="831" spans="2:30" x14ac:dyDescent="0.3">
      <c r="B831" t="s">
        <v>317</v>
      </c>
      <c r="C831" s="13">
        <v>0.29230769230769199</v>
      </c>
      <c r="D831" s="13">
        <v>0.35294117647058798</v>
      </c>
      <c r="E831" s="13">
        <v>0.225806451612903</v>
      </c>
      <c r="F831" s="13"/>
      <c r="G831" s="13">
        <v>1</v>
      </c>
      <c r="H831" s="13">
        <v>8.3333333333333301E-2</v>
      </c>
      <c r="I831" s="13">
        <v>0.41666666666666702</v>
      </c>
      <c r="J831" s="13">
        <v>0.35</v>
      </c>
      <c r="K831" s="13">
        <v>0.30769230769230799</v>
      </c>
      <c r="L831" s="13">
        <v>0.23404255319148901</v>
      </c>
      <c r="M831" s="13"/>
      <c r="N831" s="13">
        <v>0.34482758620689702</v>
      </c>
      <c r="O831" s="13">
        <v>0.2</v>
      </c>
      <c r="P831" s="13">
        <v>0.4</v>
      </c>
      <c r="Q831" s="13">
        <v>0.22222222222222199</v>
      </c>
      <c r="R831" s="13"/>
      <c r="S831" s="13">
        <v>0.27027027027027001</v>
      </c>
      <c r="T831" s="13">
        <v>0.42857142857142899</v>
      </c>
      <c r="U831" s="13">
        <v>6.6666666666666693E-2</v>
      </c>
      <c r="V831" s="13">
        <v>0.24137931034482801</v>
      </c>
      <c r="W831" s="13">
        <v>0.53846153846153799</v>
      </c>
      <c r="X831" s="13">
        <v>0.28571428571428598</v>
      </c>
      <c r="Y831" s="13"/>
      <c r="Z831" s="13">
        <v>0.29473684210526302</v>
      </c>
      <c r="AA831" s="13">
        <v>0.28571428571428598</v>
      </c>
      <c r="AB831" s="13"/>
      <c r="AC831" s="13">
        <v>0.28571428571428598</v>
      </c>
      <c r="AD831" s="13">
        <v>0.314285714285714</v>
      </c>
    </row>
    <row r="832" spans="2:30" x14ac:dyDescent="0.3">
      <c r="B832" t="s">
        <v>318</v>
      </c>
      <c r="C832" s="13">
        <v>0.2</v>
      </c>
      <c r="D832" s="13">
        <v>0.17647058823529399</v>
      </c>
      <c r="E832" s="13">
        <v>0.225806451612903</v>
      </c>
      <c r="F832" s="13"/>
      <c r="G832" s="13">
        <v>0</v>
      </c>
      <c r="H832" s="13">
        <v>0.16666666666666699</v>
      </c>
      <c r="I832" s="13">
        <v>0.16666666666666699</v>
      </c>
      <c r="J832" s="13">
        <v>0.2</v>
      </c>
      <c r="K832" s="13">
        <v>0.15384615384615399</v>
      </c>
      <c r="L832" s="13">
        <v>0.25531914893617003</v>
      </c>
      <c r="M832" s="13"/>
      <c r="N832" s="13">
        <v>0.18965517241379301</v>
      </c>
      <c r="O832" s="13">
        <v>0.3</v>
      </c>
      <c r="P832" s="13">
        <v>0.133333333333333</v>
      </c>
      <c r="Q832" s="13">
        <v>0.148148148148148</v>
      </c>
      <c r="R832" s="13"/>
      <c r="S832" s="13">
        <v>0.21621621621621601</v>
      </c>
      <c r="T832" s="13">
        <v>0.14285714285714299</v>
      </c>
      <c r="U832" s="13">
        <v>0.33333333333333298</v>
      </c>
      <c r="V832" s="13">
        <v>0.17241379310344801</v>
      </c>
      <c r="W832" s="13">
        <v>0.15384615384615399</v>
      </c>
      <c r="X832" s="13">
        <v>0.42857142857142899</v>
      </c>
      <c r="Y832" s="13"/>
      <c r="Z832" s="13">
        <v>0.2</v>
      </c>
      <c r="AA832" s="13">
        <v>0.2</v>
      </c>
      <c r="AB832" s="13"/>
      <c r="AC832" s="13">
        <v>0.28571428571428598</v>
      </c>
      <c r="AD832" s="13">
        <v>0.157142857142857</v>
      </c>
    </row>
    <row r="833" spans="2:30" x14ac:dyDescent="0.3">
      <c r="B833" t="s">
        <v>319</v>
      </c>
      <c r="C833" s="13">
        <v>0.115384615384615</v>
      </c>
      <c r="D833" s="13">
        <v>0.13235294117647101</v>
      </c>
      <c r="E833" s="13">
        <v>9.6774193548387094E-2</v>
      </c>
      <c r="F833" s="13"/>
      <c r="G833" s="13">
        <v>0</v>
      </c>
      <c r="H833" s="13">
        <v>8.3333333333333301E-2</v>
      </c>
      <c r="I833" s="13">
        <v>4.1666666666666699E-2</v>
      </c>
      <c r="J833" s="13">
        <v>0.15</v>
      </c>
      <c r="K833" s="13">
        <v>0.115384615384615</v>
      </c>
      <c r="L833" s="13">
        <v>0.14893617021276601</v>
      </c>
      <c r="M833" s="13"/>
      <c r="N833" s="13">
        <v>0.10344827586206901</v>
      </c>
      <c r="O833" s="13">
        <v>0.1</v>
      </c>
      <c r="P833" s="13">
        <v>6.6666666666666693E-2</v>
      </c>
      <c r="Q833" s="13">
        <v>0.18518518518518501</v>
      </c>
      <c r="R833" s="13"/>
      <c r="S833" s="13">
        <v>8.1081081081081099E-2</v>
      </c>
      <c r="T833" s="13">
        <v>9.5238095238095205E-2</v>
      </c>
      <c r="U833" s="13">
        <v>6.6666666666666693E-2</v>
      </c>
      <c r="V833" s="13">
        <v>0.20689655172413801</v>
      </c>
      <c r="W833" s="13">
        <v>0.15384615384615399</v>
      </c>
      <c r="X833" s="13">
        <v>0</v>
      </c>
      <c r="Y833" s="13"/>
      <c r="Z833" s="13">
        <v>6.3157894736842093E-2</v>
      </c>
      <c r="AA833" s="13">
        <v>0.25714285714285701</v>
      </c>
      <c r="AB833" s="13"/>
      <c r="AC833" s="13">
        <v>8.1632653061224497E-2</v>
      </c>
      <c r="AD833" s="13">
        <v>0.14285714285714299</v>
      </c>
    </row>
    <row r="834" spans="2:30" x14ac:dyDescent="0.3">
      <c r="B834" t="s">
        <v>56</v>
      </c>
      <c r="C834" s="13">
        <v>2.3076923076923099E-2</v>
      </c>
      <c r="D834" s="13">
        <v>1.4705882352941201E-2</v>
      </c>
      <c r="E834" s="13">
        <v>3.2258064516128997E-2</v>
      </c>
      <c r="F834" s="13"/>
      <c r="G834" s="13">
        <v>0</v>
      </c>
      <c r="H834" s="13">
        <v>0</v>
      </c>
      <c r="I834" s="13">
        <v>0</v>
      </c>
      <c r="J834" s="13">
        <v>0</v>
      </c>
      <c r="K834" s="13">
        <v>3.8461538461538498E-2</v>
      </c>
      <c r="L834" s="13">
        <v>4.2553191489361701E-2</v>
      </c>
      <c r="M834" s="13"/>
      <c r="N834" s="13">
        <v>3.4482758620689703E-2</v>
      </c>
      <c r="O834" s="13">
        <v>3.3333333333333298E-2</v>
      </c>
      <c r="P834" s="13">
        <v>0</v>
      </c>
      <c r="Q834" s="13">
        <v>0</v>
      </c>
      <c r="R834" s="13"/>
      <c r="S834" s="13">
        <v>2.7027027027027001E-2</v>
      </c>
      <c r="T834" s="13">
        <v>4.7619047619047603E-2</v>
      </c>
      <c r="U834" s="13">
        <v>0</v>
      </c>
      <c r="V834" s="13">
        <v>0</v>
      </c>
      <c r="W834" s="13">
        <v>0</v>
      </c>
      <c r="X834" s="13">
        <v>0.14285714285714299</v>
      </c>
      <c r="Y834" s="13"/>
      <c r="Z834" s="13">
        <v>2.1052631578947399E-2</v>
      </c>
      <c r="AA834" s="13">
        <v>2.8571428571428598E-2</v>
      </c>
      <c r="AB834" s="13"/>
      <c r="AC834" s="13">
        <v>2.04081632653061E-2</v>
      </c>
      <c r="AD834" s="13">
        <v>1.4285714285714299E-2</v>
      </c>
    </row>
    <row r="835" spans="2:30" x14ac:dyDescent="0.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row>
    <row r="836" spans="2:30" x14ac:dyDescent="0.3">
      <c r="B836" s="6" t="s">
        <v>325</v>
      </c>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row>
    <row r="837" spans="2:30" x14ac:dyDescent="0.3">
      <c r="B837" s="23" t="s">
        <v>321</v>
      </c>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row>
    <row r="838" spans="2:30" x14ac:dyDescent="0.3">
      <c r="B838" t="s">
        <v>316</v>
      </c>
      <c r="C838" s="13">
        <v>0.32307692307692298</v>
      </c>
      <c r="D838" s="13">
        <v>0.25</v>
      </c>
      <c r="E838" s="13">
        <v>0.40322580645161299</v>
      </c>
      <c r="F838" s="13"/>
      <c r="G838" s="13">
        <v>0</v>
      </c>
      <c r="H838" s="13">
        <v>0.58333333333333304</v>
      </c>
      <c r="I838" s="13">
        <v>0.33333333333333298</v>
      </c>
      <c r="J838" s="13">
        <v>0.3</v>
      </c>
      <c r="K838" s="13">
        <v>0.269230769230769</v>
      </c>
      <c r="L838" s="13">
        <v>0.29787234042553201</v>
      </c>
      <c r="M838" s="13"/>
      <c r="N838" s="13">
        <v>0.27586206896551702</v>
      </c>
      <c r="O838" s="13">
        <v>0.266666666666667</v>
      </c>
      <c r="P838" s="13">
        <v>0.4</v>
      </c>
      <c r="Q838" s="13">
        <v>0.44444444444444398</v>
      </c>
      <c r="R838" s="13"/>
      <c r="S838" s="13">
        <v>0.40540540540540498</v>
      </c>
      <c r="T838" s="13">
        <v>0.28571428571428598</v>
      </c>
      <c r="U838" s="13">
        <v>0.4</v>
      </c>
      <c r="V838" s="13">
        <v>0.27586206896551702</v>
      </c>
      <c r="W838" s="13">
        <v>0.15384615384615399</v>
      </c>
      <c r="X838" s="13">
        <v>0.28571428571428598</v>
      </c>
      <c r="Y838" s="13"/>
      <c r="Z838" s="13">
        <v>0.35789473684210499</v>
      </c>
      <c r="AA838" s="13">
        <v>0.22857142857142901</v>
      </c>
      <c r="AB838" s="13"/>
      <c r="AC838" s="13">
        <v>0.28571428571428598</v>
      </c>
      <c r="AD838" s="13">
        <v>0.314285714285714</v>
      </c>
    </row>
    <row r="839" spans="2:30" x14ac:dyDescent="0.3">
      <c r="B839" t="s">
        <v>317</v>
      </c>
      <c r="C839" s="13">
        <v>0.29230769230769199</v>
      </c>
      <c r="D839" s="13">
        <v>0.33823529411764702</v>
      </c>
      <c r="E839" s="13">
        <v>0.241935483870968</v>
      </c>
      <c r="F839" s="13"/>
      <c r="G839" s="13">
        <v>1</v>
      </c>
      <c r="H839" s="13">
        <v>0.16666666666666699</v>
      </c>
      <c r="I839" s="13">
        <v>0.375</v>
      </c>
      <c r="J839" s="13">
        <v>0.35</v>
      </c>
      <c r="K839" s="13">
        <v>0.34615384615384598</v>
      </c>
      <c r="L839" s="13">
        <v>0.21276595744680901</v>
      </c>
      <c r="M839" s="13"/>
      <c r="N839" s="13">
        <v>0.32758620689655199</v>
      </c>
      <c r="O839" s="13">
        <v>0.33333333333333298</v>
      </c>
      <c r="P839" s="13">
        <v>0.266666666666667</v>
      </c>
      <c r="Q839" s="13">
        <v>0.18518518518518501</v>
      </c>
      <c r="R839" s="13"/>
      <c r="S839" s="13">
        <v>0.27027027027027001</v>
      </c>
      <c r="T839" s="13">
        <v>0.33333333333333298</v>
      </c>
      <c r="U839" s="13">
        <v>0.2</v>
      </c>
      <c r="V839" s="13">
        <v>0.27586206896551702</v>
      </c>
      <c r="W839" s="13">
        <v>0.38461538461538503</v>
      </c>
      <c r="X839" s="13">
        <v>0.14285714285714299</v>
      </c>
      <c r="Y839" s="13"/>
      <c r="Z839" s="13">
        <v>0.31578947368421101</v>
      </c>
      <c r="AA839" s="13">
        <v>0.22857142857142901</v>
      </c>
      <c r="AB839" s="13"/>
      <c r="AC839" s="13">
        <v>0.32653061224489799</v>
      </c>
      <c r="AD839" s="13">
        <v>0.28571428571428598</v>
      </c>
    </row>
    <row r="840" spans="2:30" x14ac:dyDescent="0.3">
      <c r="B840" t="s">
        <v>318</v>
      </c>
      <c r="C840" s="13">
        <v>0.21538461538461501</v>
      </c>
      <c r="D840" s="13">
        <v>0.20588235294117599</v>
      </c>
      <c r="E840" s="13">
        <v>0.225806451612903</v>
      </c>
      <c r="F840" s="13"/>
      <c r="G840" s="13">
        <v>0</v>
      </c>
      <c r="H840" s="13">
        <v>0.16666666666666699</v>
      </c>
      <c r="I840" s="13">
        <v>0.20833333333333301</v>
      </c>
      <c r="J840" s="13">
        <v>0.15</v>
      </c>
      <c r="K840" s="13">
        <v>0.30769230769230799</v>
      </c>
      <c r="L840" s="13">
        <v>0.21276595744680901</v>
      </c>
      <c r="M840" s="13"/>
      <c r="N840" s="13">
        <v>0.22413793103448301</v>
      </c>
      <c r="O840" s="13">
        <v>0.233333333333333</v>
      </c>
      <c r="P840" s="13">
        <v>0.2</v>
      </c>
      <c r="Q840" s="13">
        <v>0.18518518518518501</v>
      </c>
      <c r="R840" s="13"/>
      <c r="S840" s="13">
        <v>0.18918918918918901</v>
      </c>
      <c r="T840" s="13">
        <v>0.238095238095238</v>
      </c>
      <c r="U840" s="13">
        <v>0.33333333333333298</v>
      </c>
      <c r="V840" s="13">
        <v>0.20689655172413801</v>
      </c>
      <c r="W840" s="13">
        <v>0.230769230769231</v>
      </c>
      <c r="X840" s="13">
        <v>0.14285714285714299</v>
      </c>
      <c r="Y840" s="13"/>
      <c r="Z840" s="13">
        <v>0.21052631578947401</v>
      </c>
      <c r="AA840" s="13">
        <v>0.22857142857142901</v>
      </c>
      <c r="AB840" s="13"/>
      <c r="AC840" s="13">
        <v>0.24489795918367299</v>
      </c>
      <c r="AD840" s="13">
        <v>0.214285714285714</v>
      </c>
    </row>
    <row r="841" spans="2:30" x14ac:dyDescent="0.3">
      <c r="B841" t="s">
        <v>319</v>
      </c>
      <c r="C841" s="13">
        <v>0.138461538461538</v>
      </c>
      <c r="D841" s="13">
        <v>0.191176470588235</v>
      </c>
      <c r="E841" s="13">
        <v>8.0645161290322606E-2</v>
      </c>
      <c r="F841" s="13"/>
      <c r="G841" s="13">
        <v>0</v>
      </c>
      <c r="H841" s="13">
        <v>8.3333333333333301E-2</v>
      </c>
      <c r="I841" s="13">
        <v>4.1666666666666699E-2</v>
      </c>
      <c r="J841" s="13">
        <v>0.2</v>
      </c>
      <c r="K841" s="13">
        <v>3.8461538461538498E-2</v>
      </c>
      <c r="L841" s="13">
        <v>0.23404255319148901</v>
      </c>
      <c r="M841" s="13"/>
      <c r="N841" s="13">
        <v>0.13793103448275901</v>
      </c>
      <c r="O841" s="13">
        <v>0.1</v>
      </c>
      <c r="P841" s="13">
        <v>0.133333333333333</v>
      </c>
      <c r="Q841" s="13">
        <v>0.18518518518518501</v>
      </c>
      <c r="R841" s="13"/>
      <c r="S841" s="13">
        <v>0.108108108108108</v>
      </c>
      <c r="T841" s="13">
        <v>9.5238095238095205E-2</v>
      </c>
      <c r="U841" s="13">
        <v>6.6666666666666693E-2</v>
      </c>
      <c r="V841" s="13">
        <v>0.20689655172413801</v>
      </c>
      <c r="W841" s="13">
        <v>0.230769230769231</v>
      </c>
      <c r="X841" s="13">
        <v>0.28571428571428598</v>
      </c>
      <c r="Y841" s="13"/>
      <c r="Z841" s="13">
        <v>8.42105263157895E-2</v>
      </c>
      <c r="AA841" s="13">
        <v>0.28571428571428598</v>
      </c>
      <c r="AB841" s="13"/>
      <c r="AC841" s="13">
        <v>0.102040816326531</v>
      </c>
      <c r="AD841" s="13">
        <v>0.17142857142857101</v>
      </c>
    </row>
    <row r="842" spans="2:30" x14ac:dyDescent="0.3">
      <c r="B842" t="s">
        <v>56</v>
      </c>
      <c r="C842" s="13">
        <v>3.0769230769230799E-2</v>
      </c>
      <c r="D842" s="13">
        <v>1.4705882352941201E-2</v>
      </c>
      <c r="E842" s="13">
        <v>4.8387096774193498E-2</v>
      </c>
      <c r="F842" s="13"/>
      <c r="G842" s="13">
        <v>0</v>
      </c>
      <c r="H842" s="13">
        <v>0</v>
      </c>
      <c r="I842" s="13">
        <v>4.1666666666666699E-2</v>
      </c>
      <c r="J842" s="13">
        <v>0</v>
      </c>
      <c r="K842" s="13">
        <v>3.8461538461538498E-2</v>
      </c>
      <c r="L842" s="13">
        <v>4.2553191489361701E-2</v>
      </c>
      <c r="M842" s="13"/>
      <c r="N842" s="13">
        <v>3.4482758620689703E-2</v>
      </c>
      <c r="O842" s="13">
        <v>6.6666666666666693E-2</v>
      </c>
      <c r="P842" s="13">
        <v>0</v>
      </c>
      <c r="Q842" s="13">
        <v>0</v>
      </c>
      <c r="R842" s="13"/>
      <c r="S842" s="13">
        <v>2.7027027027027001E-2</v>
      </c>
      <c r="T842" s="13">
        <v>4.7619047619047603E-2</v>
      </c>
      <c r="U842" s="13">
        <v>0</v>
      </c>
      <c r="V842" s="13">
        <v>3.4482758620689703E-2</v>
      </c>
      <c r="W842" s="13">
        <v>0</v>
      </c>
      <c r="X842" s="13">
        <v>0.14285714285714299</v>
      </c>
      <c r="Y842" s="13"/>
      <c r="Z842" s="13">
        <v>3.1578947368421102E-2</v>
      </c>
      <c r="AA842" s="13">
        <v>2.8571428571428598E-2</v>
      </c>
      <c r="AB842" s="13"/>
      <c r="AC842" s="13">
        <v>4.08163265306122E-2</v>
      </c>
      <c r="AD842" s="13">
        <v>1.4285714285714299E-2</v>
      </c>
    </row>
    <row r="843" spans="2:30" x14ac:dyDescent="0.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row>
    <row r="844" spans="2:30" x14ac:dyDescent="0.3">
      <c r="B844" s="6" t="s">
        <v>326</v>
      </c>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row>
    <row r="845" spans="2:30" x14ac:dyDescent="0.3">
      <c r="B845" s="23" t="s">
        <v>321</v>
      </c>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row>
    <row r="846" spans="2:30" x14ac:dyDescent="0.3">
      <c r="B846" t="s">
        <v>316</v>
      </c>
      <c r="C846" s="13">
        <v>0.16923076923076899</v>
      </c>
      <c r="D846" s="13">
        <v>0.17647058823529399</v>
      </c>
      <c r="E846" s="13">
        <v>0.16129032258064499</v>
      </c>
      <c r="F846" s="13"/>
      <c r="G846" s="13">
        <v>0</v>
      </c>
      <c r="H846" s="13">
        <v>0.33333333333333298</v>
      </c>
      <c r="I846" s="13">
        <v>0.20833333333333301</v>
      </c>
      <c r="J846" s="13">
        <v>0.15</v>
      </c>
      <c r="K846" s="13">
        <v>0.15384615384615399</v>
      </c>
      <c r="L846" s="13">
        <v>0.12765957446808501</v>
      </c>
      <c r="M846" s="13"/>
      <c r="N846" s="13">
        <v>0.17241379310344801</v>
      </c>
      <c r="O846" s="13">
        <v>0.133333333333333</v>
      </c>
      <c r="P846" s="13">
        <v>0.133333333333333</v>
      </c>
      <c r="Q846" s="13">
        <v>0.22222222222222199</v>
      </c>
      <c r="R846" s="13"/>
      <c r="S846" s="13">
        <v>0.21621621621621601</v>
      </c>
      <c r="T846" s="13">
        <v>9.5238095238095205E-2</v>
      </c>
      <c r="U846" s="13">
        <v>0.2</v>
      </c>
      <c r="V846" s="13">
        <v>0.13793103448275901</v>
      </c>
      <c r="W846" s="13">
        <v>0.15384615384615399</v>
      </c>
      <c r="X846" s="13">
        <v>0.14285714285714299</v>
      </c>
      <c r="Y846" s="13"/>
      <c r="Z846" s="13">
        <v>0.21052631578947401</v>
      </c>
      <c r="AA846" s="13">
        <v>5.7142857142857099E-2</v>
      </c>
      <c r="AB846" s="13"/>
      <c r="AC846" s="13">
        <v>0.183673469387755</v>
      </c>
      <c r="AD846" s="13">
        <v>0.128571428571429</v>
      </c>
    </row>
    <row r="847" spans="2:30" x14ac:dyDescent="0.3">
      <c r="B847" t="s">
        <v>317</v>
      </c>
      <c r="C847" s="13">
        <v>0.43846153846153801</v>
      </c>
      <c r="D847" s="13">
        <v>0.42647058823529399</v>
      </c>
      <c r="E847" s="13">
        <v>0.45161290322580599</v>
      </c>
      <c r="F847" s="13"/>
      <c r="G847" s="13">
        <v>0</v>
      </c>
      <c r="H847" s="13">
        <v>0.33333333333333298</v>
      </c>
      <c r="I847" s="13">
        <v>0.45833333333333298</v>
      </c>
      <c r="J847" s="13">
        <v>0.45</v>
      </c>
      <c r="K847" s="13">
        <v>0.5</v>
      </c>
      <c r="L847" s="13">
        <v>0.42553191489361702</v>
      </c>
      <c r="M847" s="13"/>
      <c r="N847" s="13">
        <v>0.37931034482758602</v>
      </c>
      <c r="O847" s="13">
        <v>0.36666666666666697</v>
      </c>
      <c r="P847" s="13">
        <v>0.66666666666666696</v>
      </c>
      <c r="Q847" s="13">
        <v>0.51851851851851805</v>
      </c>
      <c r="R847" s="13"/>
      <c r="S847" s="13">
        <v>0.43243243243243201</v>
      </c>
      <c r="T847" s="13">
        <v>0.52380952380952395</v>
      </c>
      <c r="U847" s="13">
        <v>0.46666666666666701</v>
      </c>
      <c r="V847" s="13">
        <v>0.48275862068965503</v>
      </c>
      <c r="W847" s="13">
        <v>0.46153846153846201</v>
      </c>
      <c r="X847" s="13">
        <v>0.14285714285714299</v>
      </c>
      <c r="Y847" s="13"/>
      <c r="Z847" s="13">
        <v>0.35789473684210499</v>
      </c>
      <c r="AA847" s="13">
        <v>0.65714285714285703</v>
      </c>
      <c r="AB847" s="13"/>
      <c r="AC847" s="13">
        <v>0.48979591836734698</v>
      </c>
      <c r="AD847" s="13">
        <v>0.442857142857143</v>
      </c>
    </row>
    <row r="848" spans="2:30" x14ac:dyDescent="0.3">
      <c r="B848" t="s">
        <v>318</v>
      </c>
      <c r="C848" s="13">
        <v>0.230769230769231</v>
      </c>
      <c r="D848" s="13">
        <v>0.308823529411765</v>
      </c>
      <c r="E848" s="13">
        <v>0.14516129032258099</v>
      </c>
      <c r="F848" s="13"/>
      <c r="G848" s="13">
        <v>1</v>
      </c>
      <c r="H848" s="13">
        <v>0.16666666666666699</v>
      </c>
      <c r="I848" s="13">
        <v>0.20833333333333301</v>
      </c>
      <c r="J848" s="13">
        <v>0.25</v>
      </c>
      <c r="K848" s="13">
        <v>0.269230769230769</v>
      </c>
      <c r="L848" s="13">
        <v>0.21276595744680901</v>
      </c>
      <c r="M848" s="13"/>
      <c r="N848" s="13">
        <v>0.25862068965517199</v>
      </c>
      <c r="O848" s="13">
        <v>0.233333333333333</v>
      </c>
      <c r="P848" s="13">
        <v>0.2</v>
      </c>
      <c r="Q848" s="13">
        <v>0.18518518518518501</v>
      </c>
      <c r="R848" s="13"/>
      <c r="S848" s="13">
        <v>0.18918918918918901</v>
      </c>
      <c r="T848" s="13">
        <v>0.238095238095238</v>
      </c>
      <c r="U848" s="13">
        <v>0.2</v>
      </c>
      <c r="V848" s="13">
        <v>0.24137931034482801</v>
      </c>
      <c r="W848" s="13">
        <v>0.230769230769231</v>
      </c>
      <c r="X848" s="13">
        <v>0.28571428571428598</v>
      </c>
      <c r="Y848" s="13"/>
      <c r="Z848" s="13">
        <v>0.25263157894736799</v>
      </c>
      <c r="AA848" s="13">
        <v>0.17142857142857101</v>
      </c>
      <c r="AB848" s="13"/>
      <c r="AC848" s="13">
        <v>0.22448979591836701</v>
      </c>
      <c r="AD848" s="13">
        <v>0.24285714285714299</v>
      </c>
    </row>
    <row r="849" spans="2:30" x14ac:dyDescent="0.3">
      <c r="B849" t="s">
        <v>319</v>
      </c>
      <c r="C849" s="13">
        <v>7.69230769230769E-2</v>
      </c>
      <c r="D849" s="13">
        <v>7.3529411764705899E-2</v>
      </c>
      <c r="E849" s="13">
        <v>8.0645161290322606E-2</v>
      </c>
      <c r="F849" s="13"/>
      <c r="G849" s="13">
        <v>0</v>
      </c>
      <c r="H849" s="13">
        <v>8.3333333333333301E-2</v>
      </c>
      <c r="I849" s="13">
        <v>8.3333333333333301E-2</v>
      </c>
      <c r="J849" s="13">
        <v>0.1</v>
      </c>
      <c r="K849" s="13">
        <v>3.8461538461538498E-2</v>
      </c>
      <c r="L849" s="13">
        <v>8.5106382978723402E-2</v>
      </c>
      <c r="M849" s="13"/>
      <c r="N849" s="13">
        <v>0.12068965517241401</v>
      </c>
      <c r="O849" s="13">
        <v>0.1</v>
      </c>
      <c r="P849" s="13">
        <v>0</v>
      </c>
      <c r="Q849" s="13">
        <v>0</v>
      </c>
      <c r="R849" s="13"/>
      <c r="S849" s="13">
        <v>8.1081081081081099E-2</v>
      </c>
      <c r="T849" s="13">
        <v>4.7619047619047603E-2</v>
      </c>
      <c r="U849" s="13">
        <v>0</v>
      </c>
      <c r="V849" s="13">
        <v>0.10344827586206901</v>
      </c>
      <c r="W849" s="13">
        <v>0.15384615384615399</v>
      </c>
      <c r="X849" s="13">
        <v>0</v>
      </c>
      <c r="Y849" s="13"/>
      <c r="Z849" s="13">
        <v>7.3684210526315796E-2</v>
      </c>
      <c r="AA849" s="13">
        <v>8.5714285714285701E-2</v>
      </c>
      <c r="AB849" s="13"/>
      <c r="AC849" s="13">
        <v>6.1224489795918401E-2</v>
      </c>
      <c r="AD849" s="13">
        <v>0.1</v>
      </c>
    </row>
    <row r="850" spans="2:30" x14ac:dyDescent="0.3">
      <c r="B850" t="s">
        <v>56</v>
      </c>
      <c r="C850" s="13">
        <v>8.4615384615384606E-2</v>
      </c>
      <c r="D850" s="13">
        <v>1.4705882352941201E-2</v>
      </c>
      <c r="E850" s="13">
        <v>0.16129032258064499</v>
      </c>
      <c r="F850" s="13"/>
      <c r="G850" s="13">
        <v>0</v>
      </c>
      <c r="H850" s="13">
        <v>8.3333333333333301E-2</v>
      </c>
      <c r="I850" s="13">
        <v>4.1666666666666699E-2</v>
      </c>
      <c r="J850" s="13">
        <v>0.05</v>
      </c>
      <c r="K850" s="13">
        <v>3.8461538461538498E-2</v>
      </c>
      <c r="L850" s="13">
        <v>0.14893617021276601</v>
      </c>
      <c r="M850" s="13"/>
      <c r="N850" s="13">
        <v>6.8965517241379296E-2</v>
      </c>
      <c r="O850" s="13">
        <v>0.16666666666666699</v>
      </c>
      <c r="P850" s="13">
        <v>0</v>
      </c>
      <c r="Q850" s="13">
        <v>7.4074074074074098E-2</v>
      </c>
      <c r="R850" s="13"/>
      <c r="S850" s="13">
        <v>8.1081081081081099E-2</v>
      </c>
      <c r="T850" s="13">
        <v>9.5238095238095205E-2</v>
      </c>
      <c r="U850" s="13">
        <v>0.133333333333333</v>
      </c>
      <c r="V850" s="13">
        <v>3.4482758620689703E-2</v>
      </c>
      <c r="W850" s="13">
        <v>0</v>
      </c>
      <c r="X850" s="13">
        <v>0.42857142857142899</v>
      </c>
      <c r="Y850" s="13"/>
      <c r="Z850" s="13">
        <v>0.105263157894737</v>
      </c>
      <c r="AA850" s="13">
        <v>2.8571428571428598E-2</v>
      </c>
      <c r="AB850" s="13"/>
      <c r="AC850" s="13">
        <v>4.08163265306122E-2</v>
      </c>
      <c r="AD850" s="13">
        <v>8.5714285714285701E-2</v>
      </c>
    </row>
    <row r="851" spans="2:30" x14ac:dyDescent="0.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row>
    <row r="852" spans="2:30" x14ac:dyDescent="0.3">
      <c r="B852" s="6" t="s">
        <v>327</v>
      </c>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row>
    <row r="853" spans="2:30" x14ac:dyDescent="0.3">
      <c r="B853" s="23" t="s">
        <v>321</v>
      </c>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row>
    <row r="854" spans="2:30" x14ac:dyDescent="0.3">
      <c r="B854" t="s">
        <v>316</v>
      </c>
      <c r="C854" s="13">
        <v>0.46153846153846201</v>
      </c>
      <c r="D854" s="13">
        <v>0.42647058823529399</v>
      </c>
      <c r="E854" s="13">
        <v>0.5</v>
      </c>
      <c r="F854" s="13"/>
      <c r="G854" s="13">
        <v>0</v>
      </c>
      <c r="H854" s="13">
        <v>0.5</v>
      </c>
      <c r="I854" s="13">
        <v>0.54166666666666696</v>
      </c>
      <c r="J854" s="13">
        <v>0.5</v>
      </c>
      <c r="K854" s="13">
        <v>0.53846153846153799</v>
      </c>
      <c r="L854" s="13">
        <v>0.36170212765957399</v>
      </c>
      <c r="M854" s="13"/>
      <c r="N854" s="13">
        <v>0.36206896551724099</v>
      </c>
      <c r="O854" s="13">
        <v>0.46666666666666701</v>
      </c>
      <c r="P854" s="13">
        <v>0.66666666666666696</v>
      </c>
      <c r="Q854" s="13">
        <v>0.55555555555555602</v>
      </c>
      <c r="R854" s="13"/>
      <c r="S854" s="13">
        <v>0.40540540540540498</v>
      </c>
      <c r="T854" s="13">
        <v>0.52380952380952395</v>
      </c>
      <c r="U854" s="13">
        <v>0.46666666666666701</v>
      </c>
      <c r="V854" s="13">
        <v>0.65517241379310298</v>
      </c>
      <c r="W854" s="13">
        <v>0.15384615384615399</v>
      </c>
      <c r="X854" s="13">
        <v>0.42857142857142899</v>
      </c>
      <c r="Y854" s="13"/>
      <c r="Z854" s="13">
        <v>0.50526315789473697</v>
      </c>
      <c r="AA854" s="13">
        <v>0.34285714285714303</v>
      </c>
      <c r="AB854" s="13"/>
      <c r="AC854" s="13">
        <v>0.530612244897959</v>
      </c>
      <c r="AD854" s="13">
        <v>0.4</v>
      </c>
    </row>
    <row r="855" spans="2:30" x14ac:dyDescent="0.3">
      <c r="B855" t="s">
        <v>317</v>
      </c>
      <c r="C855" s="13">
        <v>0.29230769230769199</v>
      </c>
      <c r="D855" s="13">
        <v>0.308823529411765</v>
      </c>
      <c r="E855" s="13">
        <v>0.27419354838709697</v>
      </c>
      <c r="F855" s="13"/>
      <c r="G855" s="13">
        <v>1</v>
      </c>
      <c r="H855" s="13">
        <v>0.41666666666666702</v>
      </c>
      <c r="I855" s="13">
        <v>0.29166666666666702</v>
      </c>
      <c r="J855" s="13">
        <v>0.25</v>
      </c>
      <c r="K855" s="13">
        <v>0.269230769230769</v>
      </c>
      <c r="L855" s="13">
        <v>0.27659574468085102</v>
      </c>
      <c r="M855" s="13"/>
      <c r="N855" s="13">
        <v>0.37931034482758602</v>
      </c>
      <c r="O855" s="13">
        <v>0.233333333333333</v>
      </c>
      <c r="P855" s="13">
        <v>0.2</v>
      </c>
      <c r="Q855" s="13">
        <v>0.22222222222222199</v>
      </c>
      <c r="R855" s="13"/>
      <c r="S855" s="13">
        <v>0.29729729729729698</v>
      </c>
      <c r="T855" s="13">
        <v>0.28571428571428598</v>
      </c>
      <c r="U855" s="13">
        <v>0.2</v>
      </c>
      <c r="V855" s="13">
        <v>0.20689655172413801</v>
      </c>
      <c r="W855" s="13">
        <v>0.69230769230769196</v>
      </c>
      <c r="X855" s="13">
        <v>0</v>
      </c>
      <c r="Y855" s="13"/>
      <c r="Z855" s="13">
        <v>0.31578947368421101</v>
      </c>
      <c r="AA855" s="13">
        <v>0.22857142857142901</v>
      </c>
      <c r="AB855" s="13"/>
      <c r="AC855" s="13">
        <v>0.24489795918367299</v>
      </c>
      <c r="AD855" s="13">
        <v>0.34285714285714303</v>
      </c>
    </row>
    <row r="856" spans="2:30" x14ac:dyDescent="0.3">
      <c r="B856" t="s">
        <v>318</v>
      </c>
      <c r="C856" s="13">
        <v>0.15384615384615399</v>
      </c>
      <c r="D856" s="13">
        <v>0.161764705882353</v>
      </c>
      <c r="E856" s="13">
        <v>0.14516129032258099</v>
      </c>
      <c r="F856" s="13"/>
      <c r="G856" s="13">
        <v>0</v>
      </c>
      <c r="H856" s="13">
        <v>8.3333333333333301E-2</v>
      </c>
      <c r="I856" s="13">
        <v>0.125</v>
      </c>
      <c r="J856" s="13">
        <v>0.15</v>
      </c>
      <c r="K856" s="13">
        <v>7.69230769230769E-2</v>
      </c>
      <c r="L856" s="13">
        <v>0.23404255319148901</v>
      </c>
      <c r="M856" s="13"/>
      <c r="N856" s="13">
        <v>0.13793103448275901</v>
      </c>
      <c r="O856" s="13">
        <v>0.2</v>
      </c>
      <c r="P856" s="13">
        <v>0.133333333333333</v>
      </c>
      <c r="Q856" s="13">
        <v>0.148148148148148</v>
      </c>
      <c r="R856" s="13"/>
      <c r="S856" s="13">
        <v>0.27027027027027001</v>
      </c>
      <c r="T856" s="13">
        <v>0</v>
      </c>
      <c r="U856" s="13">
        <v>0.33333333333333298</v>
      </c>
      <c r="V856" s="13">
        <v>3.4482758620689703E-2</v>
      </c>
      <c r="W856" s="13">
        <v>7.69230769230769E-2</v>
      </c>
      <c r="X856" s="13">
        <v>0.28571428571428598</v>
      </c>
      <c r="Y856" s="13"/>
      <c r="Z856" s="13">
        <v>0.13684210526315799</v>
      </c>
      <c r="AA856" s="13">
        <v>0.2</v>
      </c>
      <c r="AB856" s="13"/>
      <c r="AC856" s="13">
        <v>0.20408163265306101</v>
      </c>
      <c r="AD856" s="13">
        <v>0.14285714285714299</v>
      </c>
    </row>
    <row r="857" spans="2:30" x14ac:dyDescent="0.3">
      <c r="B857" t="s">
        <v>319</v>
      </c>
      <c r="C857" s="13">
        <v>6.9230769230769207E-2</v>
      </c>
      <c r="D857" s="13">
        <v>8.8235294117647106E-2</v>
      </c>
      <c r="E857" s="13">
        <v>4.8387096774193498E-2</v>
      </c>
      <c r="F857" s="13"/>
      <c r="G857" s="13">
        <v>0</v>
      </c>
      <c r="H857" s="13">
        <v>0</v>
      </c>
      <c r="I857" s="13">
        <v>4.1666666666666699E-2</v>
      </c>
      <c r="J857" s="13">
        <v>0.1</v>
      </c>
      <c r="K857" s="13">
        <v>7.69230769230769E-2</v>
      </c>
      <c r="L857" s="13">
        <v>8.5106382978723402E-2</v>
      </c>
      <c r="M857" s="13"/>
      <c r="N857" s="13">
        <v>8.6206896551724102E-2</v>
      </c>
      <c r="O857" s="13">
        <v>6.6666666666666693E-2</v>
      </c>
      <c r="P857" s="13">
        <v>0</v>
      </c>
      <c r="Q857" s="13">
        <v>7.4074074074074098E-2</v>
      </c>
      <c r="R857" s="13"/>
      <c r="S857" s="13">
        <v>0</v>
      </c>
      <c r="T857" s="13">
        <v>0.14285714285714299</v>
      </c>
      <c r="U857" s="13">
        <v>0</v>
      </c>
      <c r="V857" s="13">
        <v>0.10344827586206901</v>
      </c>
      <c r="W857" s="13">
        <v>7.69230769230769E-2</v>
      </c>
      <c r="X857" s="13">
        <v>0.14285714285714299</v>
      </c>
      <c r="Y857" s="13"/>
      <c r="Z857" s="13">
        <v>2.1052631578947399E-2</v>
      </c>
      <c r="AA857" s="13">
        <v>0.2</v>
      </c>
      <c r="AB857" s="13"/>
      <c r="AC857" s="13">
        <v>0</v>
      </c>
      <c r="AD857" s="13">
        <v>0.1</v>
      </c>
    </row>
    <row r="858" spans="2:30" x14ac:dyDescent="0.3">
      <c r="B858" t="s">
        <v>56</v>
      </c>
      <c r="C858" s="13">
        <v>2.3076923076923099E-2</v>
      </c>
      <c r="D858" s="13">
        <v>1.4705882352941201E-2</v>
      </c>
      <c r="E858" s="13">
        <v>3.2258064516128997E-2</v>
      </c>
      <c r="F858" s="13"/>
      <c r="G858" s="13">
        <v>0</v>
      </c>
      <c r="H858" s="13">
        <v>0</v>
      </c>
      <c r="I858" s="13">
        <v>0</v>
      </c>
      <c r="J858" s="13">
        <v>0</v>
      </c>
      <c r="K858" s="13">
        <v>3.8461538461538498E-2</v>
      </c>
      <c r="L858" s="13">
        <v>4.2553191489361701E-2</v>
      </c>
      <c r="M858" s="13"/>
      <c r="N858" s="13">
        <v>3.4482758620689703E-2</v>
      </c>
      <c r="O858" s="13">
        <v>3.3333333333333298E-2</v>
      </c>
      <c r="P858" s="13">
        <v>0</v>
      </c>
      <c r="Q858" s="13">
        <v>0</v>
      </c>
      <c r="R858" s="13"/>
      <c r="S858" s="13">
        <v>2.7027027027027001E-2</v>
      </c>
      <c r="T858" s="13">
        <v>4.7619047619047603E-2</v>
      </c>
      <c r="U858" s="13">
        <v>0</v>
      </c>
      <c r="V858" s="13">
        <v>0</v>
      </c>
      <c r="W858" s="13">
        <v>0</v>
      </c>
      <c r="X858" s="13">
        <v>0.14285714285714299</v>
      </c>
      <c r="Y858" s="13"/>
      <c r="Z858" s="13">
        <v>2.1052631578947399E-2</v>
      </c>
      <c r="AA858" s="13">
        <v>2.8571428571428598E-2</v>
      </c>
      <c r="AB858" s="13"/>
      <c r="AC858" s="13">
        <v>2.04081632653061E-2</v>
      </c>
      <c r="AD858" s="13">
        <v>1.4285714285714299E-2</v>
      </c>
    </row>
    <row r="859" spans="2:30" x14ac:dyDescent="0.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row>
    <row r="860" spans="2:30" x14ac:dyDescent="0.3">
      <c r="B860" s="6" t="s">
        <v>328</v>
      </c>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row>
    <row r="861" spans="2:30" x14ac:dyDescent="0.3">
      <c r="B861" s="23" t="s">
        <v>321</v>
      </c>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row>
    <row r="862" spans="2:30" x14ac:dyDescent="0.3">
      <c r="B862" t="s">
        <v>316</v>
      </c>
      <c r="C862" s="13">
        <v>0.34615384615384598</v>
      </c>
      <c r="D862" s="13">
        <v>0.35294117647058798</v>
      </c>
      <c r="E862" s="13">
        <v>0.33870967741935498</v>
      </c>
      <c r="F862" s="13"/>
      <c r="G862" s="13">
        <v>0</v>
      </c>
      <c r="H862" s="13">
        <v>0.33333333333333298</v>
      </c>
      <c r="I862" s="13">
        <v>0.29166666666666702</v>
      </c>
      <c r="J862" s="13">
        <v>0.4</v>
      </c>
      <c r="K862" s="13">
        <v>0.5</v>
      </c>
      <c r="L862" s="13">
        <v>0.27659574468085102</v>
      </c>
      <c r="M862" s="13"/>
      <c r="N862" s="13">
        <v>0.31034482758620702</v>
      </c>
      <c r="O862" s="13">
        <v>0.3</v>
      </c>
      <c r="P862" s="13">
        <v>0.6</v>
      </c>
      <c r="Q862" s="13">
        <v>0.33333333333333298</v>
      </c>
      <c r="R862" s="13"/>
      <c r="S862" s="13">
        <v>0.32432432432432401</v>
      </c>
      <c r="T862" s="13">
        <v>0.238095238095238</v>
      </c>
      <c r="U862" s="13">
        <v>0.33333333333333298</v>
      </c>
      <c r="V862" s="13">
        <v>0.58620689655172398</v>
      </c>
      <c r="W862" s="13">
        <v>0.15384615384615399</v>
      </c>
      <c r="X862" s="13">
        <v>0.42857142857142899</v>
      </c>
      <c r="Y862" s="13"/>
      <c r="Z862" s="13">
        <v>0.4</v>
      </c>
      <c r="AA862" s="13">
        <v>0.2</v>
      </c>
      <c r="AB862" s="13"/>
      <c r="AC862" s="13">
        <v>0.42857142857142899</v>
      </c>
      <c r="AD862" s="13">
        <v>0.28571428571428598</v>
      </c>
    </row>
    <row r="863" spans="2:30" x14ac:dyDescent="0.3">
      <c r="B863" t="s">
        <v>317</v>
      </c>
      <c r="C863" s="13">
        <v>0.36923076923076897</v>
      </c>
      <c r="D863" s="13">
        <v>0.33823529411764702</v>
      </c>
      <c r="E863" s="13">
        <v>0.40322580645161299</v>
      </c>
      <c r="F863" s="13"/>
      <c r="G863" s="13">
        <v>1</v>
      </c>
      <c r="H863" s="13">
        <v>0.25</v>
      </c>
      <c r="I863" s="13">
        <v>0.45833333333333298</v>
      </c>
      <c r="J863" s="13">
        <v>0.45</v>
      </c>
      <c r="K863" s="13">
        <v>0.34615384615384598</v>
      </c>
      <c r="L863" s="13">
        <v>0.319148936170213</v>
      </c>
      <c r="M863" s="13"/>
      <c r="N863" s="13">
        <v>0.41379310344827602</v>
      </c>
      <c r="O863" s="13">
        <v>0.3</v>
      </c>
      <c r="P863" s="13">
        <v>0.266666666666667</v>
      </c>
      <c r="Q863" s="13">
        <v>0.407407407407407</v>
      </c>
      <c r="R863" s="13"/>
      <c r="S863" s="13">
        <v>0.43243243243243201</v>
      </c>
      <c r="T863" s="13">
        <v>0.57142857142857095</v>
      </c>
      <c r="U863" s="13">
        <v>0.33333333333333298</v>
      </c>
      <c r="V863" s="13">
        <v>0.13793103448275901</v>
      </c>
      <c r="W863" s="13">
        <v>0.53846153846153799</v>
      </c>
      <c r="X863" s="13">
        <v>0.14285714285714299</v>
      </c>
      <c r="Y863" s="13"/>
      <c r="Z863" s="13">
        <v>0.35789473684210499</v>
      </c>
      <c r="AA863" s="13">
        <v>0.4</v>
      </c>
      <c r="AB863" s="13"/>
      <c r="AC863" s="13">
        <v>0.40816326530612201</v>
      </c>
      <c r="AD863" s="13">
        <v>0.35714285714285698</v>
      </c>
    </row>
    <row r="864" spans="2:30" x14ac:dyDescent="0.3">
      <c r="B864" t="s">
        <v>318</v>
      </c>
      <c r="C864" s="13">
        <v>0.16153846153846199</v>
      </c>
      <c r="D864" s="13">
        <v>0.17647058823529399</v>
      </c>
      <c r="E864" s="13">
        <v>0.14516129032258099</v>
      </c>
      <c r="F864" s="13"/>
      <c r="G864" s="13">
        <v>0</v>
      </c>
      <c r="H864" s="13">
        <v>0.25</v>
      </c>
      <c r="I864" s="13">
        <v>0.16666666666666699</v>
      </c>
      <c r="J864" s="13">
        <v>0.05</v>
      </c>
      <c r="K864" s="13">
        <v>3.8461538461538498E-2</v>
      </c>
      <c r="L864" s="13">
        <v>0.25531914893617003</v>
      </c>
      <c r="M864" s="13"/>
      <c r="N864" s="13">
        <v>0.17241379310344801</v>
      </c>
      <c r="O864" s="13">
        <v>0.266666666666667</v>
      </c>
      <c r="P864" s="13">
        <v>0</v>
      </c>
      <c r="Q864" s="13">
        <v>0.11111111111111099</v>
      </c>
      <c r="R864" s="13"/>
      <c r="S864" s="13">
        <v>0.18918918918918901</v>
      </c>
      <c r="T864" s="13">
        <v>9.5238095238095205E-2</v>
      </c>
      <c r="U864" s="13">
        <v>0.266666666666667</v>
      </c>
      <c r="V864" s="13">
        <v>0.10344827586206901</v>
      </c>
      <c r="W864" s="13">
        <v>7.69230769230769E-2</v>
      </c>
      <c r="X864" s="13">
        <v>0.28571428571428598</v>
      </c>
      <c r="Y864" s="13"/>
      <c r="Z864" s="13">
        <v>0.157894736842105</v>
      </c>
      <c r="AA864" s="13">
        <v>0.17142857142857101</v>
      </c>
      <c r="AB864" s="13"/>
      <c r="AC864" s="13">
        <v>0.122448979591837</v>
      </c>
      <c r="AD864" s="13">
        <v>0.185714285714286</v>
      </c>
    </row>
    <row r="865" spans="2:30" x14ac:dyDescent="0.3">
      <c r="B865" t="s">
        <v>319</v>
      </c>
      <c r="C865" s="13">
        <v>8.4615384615384606E-2</v>
      </c>
      <c r="D865" s="13">
        <v>8.8235294117647106E-2</v>
      </c>
      <c r="E865" s="13">
        <v>8.0645161290322606E-2</v>
      </c>
      <c r="F865" s="13"/>
      <c r="G865" s="13">
        <v>0</v>
      </c>
      <c r="H865" s="13">
        <v>8.3333333333333301E-2</v>
      </c>
      <c r="I865" s="13">
        <v>4.1666666666666699E-2</v>
      </c>
      <c r="J865" s="13">
        <v>0.1</v>
      </c>
      <c r="K865" s="13">
        <v>7.69230769230769E-2</v>
      </c>
      <c r="L865" s="13">
        <v>0.10638297872340401</v>
      </c>
      <c r="M865" s="13"/>
      <c r="N865" s="13">
        <v>6.8965517241379296E-2</v>
      </c>
      <c r="O865" s="13">
        <v>6.6666666666666693E-2</v>
      </c>
      <c r="P865" s="13">
        <v>0.133333333333333</v>
      </c>
      <c r="Q865" s="13">
        <v>0.11111111111111099</v>
      </c>
      <c r="R865" s="13"/>
      <c r="S865" s="13">
        <v>2.7027027027027001E-2</v>
      </c>
      <c r="T865" s="13">
        <v>4.7619047619047603E-2</v>
      </c>
      <c r="U865" s="13">
        <v>6.6666666666666693E-2</v>
      </c>
      <c r="V865" s="13">
        <v>0.17241379310344801</v>
      </c>
      <c r="W865" s="13">
        <v>0.15384615384615399</v>
      </c>
      <c r="X865" s="13">
        <v>0</v>
      </c>
      <c r="Y865" s="13"/>
      <c r="Z865" s="13">
        <v>4.2105263157894701E-2</v>
      </c>
      <c r="AA865" s="13">
        <v>0.2</v>
      </c>
      <c r="AB865" s="13"/>
      <c r="AC865" s="13">
        <v>2.04081632653061E-2</v>
      </c>
      <c r="AD865" s="13">
        <v>0.14285714285714299</v>
      </c>
    </row>
    <row r="866" spans="2:30" x14ac:dyDescent="0.3">
      <c r="B866" t="s">
        <v>56</v>
      </c>
      <c r="C866" s="13">
        <v>3.8461538461538498E-2</v>
      </c>
      <c r="D866" s="13">
        <v>4.4117647058823498E-2</v>
      </c>
      <c r="E866" s="13">
        <v>3.2258064516128997E-2</v>
      </c>
      <c r="F866" s="13"/>
      <c r="G866" s="13">
        <v>0</v>
      </c>
      <c r="H866" s="13">
        <v>8.3333333333333301E-2</v>
      </c>
      <c r="I866" s="13">
        <v>4.1666666666666699E-2</v>
      </c>
      <c r="J866" s="13">
        <v>0</v>
      </c>
      <c r="K866" s="13">
        <v>3.8461538461538498E-2</v>
      </c>
      <c r="L866" s="13">
        <v>4.2553191489361701E-2</v>
      </c>
      <c r="M866" s="13"/>
      <c r="N866" s="13">
        <v>3.4482758620689703E-2</v>
      </c>
      <c r="O866" s="13">
        <v>6.6666666666666693E-2</v>
      </c>
      <c r="P866" s="13">
        <v>0</v>
      </c>
      <c r="Q866" s="13">
        <v>3.7037037037037E-2</v>
      </c>
      <c r="R866" s="13"/>
      <c r="S866" s="13">
        <v>2.7027027027027001E-2</v>
      </c>
      <c r="T866" s="13">
        <v>4.7619047619047603E-2</v>
      </c>
      <c r="U866" s="13">
        <v>0</v>
      </c>
      <c r="V866" s="13">
        <v>0</v>
      </c>
      <c r="W866" s="13">
        <v>7.69230769230769E-2</v>
      </c>
      <c r="X866" s="13">
        <v>0.14285714285714299</v>
      </c>
      <c r="Y866" s="13"/>
      <c r="Z866" s="13">
        <v>4.2105263157894701E-2</v>
      </c>
      <c r="AA866" s="13">
        <v>2.8571428571428598E-2</v>
      </c>
      <c r="AB866" s="13"/>
      <c r="AC866" s="13">
        <v>2.04081632653061E-2</v>
      </c>
      <c r="AD866" s="13">
        <v>2.8571428571428598E-2</v>
      </c>
    </row>
    <row r="867" spans="2:30" x14ac:dyDescent="0.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row>
    <row r="868" spans="2:30" x14ac:dyDescent="0.3">
      <c r="B868" s="6" t="s">
        <v>329</v>
      </c>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row>
    <row r="869" spans="2:30" x14ac:dyDescent="0.3">
      <c r="B869" s="23" t="s">
        <v>321</v>
      </c>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row>
    <row r="870" spans="2:30" x14ac:dyDescent="0.3">
      <c r="B870" t="s">
        <v>316</v>
      </c>
      <c r="C870" s="13">
        <v>0.29230769230769199</v>
      </c>
      <c r="D870" s="13">
        <v>0.26470588235294101</v>
      </c>
      <c r="E870" s="13">
        <v>0.32258064516128998</v>
      </c>
      <c r="F870" s="13"/>
      <c r="G870" s="13">
        <v>1</v>
      </c>
      <c r="H870" s="13">
        <v>0.58333333333333304</v>
      </c>
      <c r="I870" s="13">
        <v>0.375</v>
      </c>
      <c r="J870" s="13">
        <v>0.35</v>
      </c>
      <c r="K870" s="13">
        <v>0.15384615384615399</v>
      </c>
      <c r="L870" s="13">
        <v>0.21276595744680901</v>
      </c>
      <c r="M870" s="13"/>
      <c r="N870" s="13">
        <v>0.24137931034482801</v>
      </c>
      <c r="O870" s="13">
        <v>0.33333333333333298</v>
      </c>
      <c r="P870" s="13">
        <v>0.266666666666667</v>
      </c>
      <c r="Q870" s="13">
        <v>0.37037037037037002</v>
      </c>
      <c r="R870" s="13"/>
      <c r="S870" s="13">
        <v>0.32432432432432401</v>
      </c>
      <c r="T870" s="13">
        <v>0.19047619047618999</v>
      </c>
      <c r="U870" s="13">
        <v>0.2</v>
      </c>
      <c r="V870" s="13">
        <v>0.27586206896551702</v>
      </c>
      <c r="W870" s="13">
        <v>0.38461538461538503</v>
      </c>
      <c r="X870" s="13">
        <v>0.42857142857142899</v>
      </c>
      <c r="Y870" s="13"/>
      <c r="Z870" s="13">
        <v>0.31578947368421101</v>
      </c>
      <c r="AA870" s="13">
        <v>0.22857142857142901</v>
      </c>
      <c r="AB870" s="13"/>
      <c r="AC870" s="13">
        <v>0.30612244897959201</v>
      </c>
      <c r="AD870" s="13">
        <v>0.24285714285714299</v>
      </c>
    </row>
    <row r="871" spans="2:30" x14ac:dyDescent="0.3">
      <c r="B871" t="s">
        <v>317</v>
      </c>
      <c r="C871" s="13">
        <v>0.484615384615385</v>
      </c>
      <c r="D871" s="13">
        <v>0.54411764705882304</v>
      </c>
      <c r="E871" s="13">
        <v>0.41935483870967699</v>
      </c>
      <c r="F871" s="13"/>
      <c r="G871" s="13">
        <v>0</v>
      </c>
      <c r="H871" s="13">
        <v>0.16666666666666699</v>
      </c>
      <c r="I871" s="13">
        <v>0.45833333333333298</v>
      </c>
      <c r="J871" s="13">
        <v>0.45</v>
      </c>
      <c r="K871" s="13">
        <v>0.73076923076923095</v>
      </c>
      <c r="L871" s="13">
        <v>0.46808510638297901</v>
      </c>
      <c r="M871" s="13"/>
      <c r="N871" s="13">
        <v>0.48275862068965503</v>
      </c>
      <c r="O871" s="13">
        <v>0.4</v>
      </c>
      <c r="P871" s="13">
        <v>0.53333333333333299</v>
      </c>
      <c r="Q871" s="13">
        <v>0.55555555555555602</v>
      </c>
      <c r="R871" s="13"/>
      <c r="S871" s="13">
        <v>0.51351351351351304</v>
      </c>
      <c r="T871" s="13">
        <v>0.57142857142857095</v>
      </c>
      <c r="U871" s="13">
        <v>0.6</v>
      </c>
      <c r="V871" s="13">
        <v>0.44827586206896602</v>
      </c>
      <c r="W871" s="13">
        <v>0.30769230769230799</v>
      </c>
      <c r="X871" s="13">
        <v>0.14285714285714299</v>
      </c>
      <c r="Y871" s="13"/>
      <c r="Z871" s="13">
        <v>0.452631578947368</v>
      </c>
      <c r="AA871" s="13">
        <v>0.57142857142857095</v>
      </c>
      <c r="AB871" s="13"/>
      <c r="AC871" s="13">
        <v>0.51020408163265296</v>
      </c>
      <c r="AD871" s="13">
        <v>0.51428571428571401</v>
      </c>
    </row>
    <row r="872" spans="2:30" x14ac:dyDescent="0.3">
      <c r="B872" t="s">
        <v>318</v>
      </c>
      <c r="C872" s="13">
        <v>0.138461538461538</v>
      </c>
      <c r="D872" s="13">
        <v>7.3529411764705899E-2</v>
      </c>
      <c r="E872" s="13">
        <v>0.209677419354839</v>
      </c>
      <c r="F872" s="13"/>
      <c r="G872" s="13">
        <v>0</v>
      </c>
      <c r="H872" s="13">
        <v>0.16666666666666699</v>
      </c>
      <c r="I872" s="13">
        <v>8.3333333333333301E-2</v>
      </c>
      <c r="J872" s="13">
        <v>0.1</v>
      </c>
      <c r="K872" s="13">
        <v>7.69230769230769E-2</v>
      </c>
      <c r="L872" s="13">
        <v>0.21276595744680901</v>
      </c>
      <c r="M872" s="13"/>
      <c r="N872" s="13">
        <v>0.15517241379310301</v>
      </c>
      <c r="O872" s="13">
        <v>0.16666666666666699</v>
      </c>
      <c r="P872" s="13">
        <v>0.2</v>
      </c>
      <c r="Q872" s="13">
        <v>3.7037037037037E-2</v>
      </c>
      <c r="R872" s="13"/>
      <c r="S872" s="13">
        <v>5.4054054054054099E-2</v>
      </c>
      <c r="T872" s="13">
        <v>0.14285714285714299</v>
      </c>
      <c r="U872" s="13">
        <v>0.2</v>
      </c>
      <c r="V872" s="13">
        <v>0.13793103448275901</v>
      </c>
      <c r="W872" s="13">
        <v>0.30769230769230799</v>
      </c>
      <c r="X872" s="13">
        <v>0.28571428571428598</v>
      </c>
      <c r="Y872" s="13"/>
      <c r="Z872" s="13">
        <v>0.168421052631579</v>
      </c>
      <c r="AA872" s="13">
        <v>5.7142857142857099E-2</v>
      </c>
      <c r="AB872" s="13"/>
      <c r="AC872" s="13">
        <v>0.14285714285714299</v>
      </c>
      <c r="AD872" s="13">
        <v>0.128571428571429</v>
      </c>
    </row>
    <row r="873" spans="2:30" x14ac:dyDescent="0.3">
      <c r="B873" t="s">
        <v>319</v>
      </c>
      <c r="C873" s="13">
        <v>3.8461538461538498E-2</v>
      </c>
      <c r="D873" s="13">
        <v>5.8823529411764698E-2</v>
      </c>
      <c r="E873" s="13">
        <v>1.6129032258064498E-2</v>
      </c>
      <c r="F873" s="13"/>
      <c r="G873" s="13">
        <v>0</v>
      </c>
      <c r="H873" s="13">
        <v>8.3333333333333301E-2</v>
      </c>
      <c r="I873" s="13">
        <v>4.1666666666666699E-2</v>
      </c>
      <c r="J873" s="13">
        <v>0.05</v>
      </c>
      <c r="K873" s="13">
        <v>0</v>
      </c>
      <c r="L873" s="13">
        <v>4.2553191489361701E-2</v>
      </c>
      <c r="M873" s="13"/>
      <c r="N873" s="13">
        <v>6.8965517241379296E-2</v>
      </c>
      <c r="O873" s="13">
        <v>3.3333333333333298E-2</v>
      </c>
      <c r="P873" s="13">
        <v>0</v>
      </c>
      <c r="Q873" s="13">
        <v>0</v>
      </c>
      <c r="R873" s="13"/>
      <c r="S873" s="13">
        <v>2.7027027027027001E-2</v>
      </c>
      <c r="T873" s="13">
        <v>4.7619047619047603E-2</v>
      </c>
      <c r="U873" s="13">
        <v>0</v>
      </c>
      <c r="V873" s="13">
        <v>0.10344827586206901</v>
      </c>
      <c r="W873" s="13">
        <v>0</v>
      </c>
      <c r="X873" s="13">
        <v>0</v>
      </c>
      <c r="Y873" s="13"/>
      <c r="Z873" s="13">
        <v>2.1052631578947399E-2</v>
      </c>
      <c r="AA873" s="13">
        <v>8.5714285714285701E-2</v>
      </c>
      <c r="AB873" s="13"/>
      <c r="AC873" s="13">
        <v>0</v>
      </c>
      <c r="AD873" s="13">
        <v>7.1428571428571397E-2</v>
      </c>
    </row>
    <row r="874" spans="2:30" x14ac:dyDescent="0.3">
      <c r="B874" t="s">
        <v>56</v>
      </c>
      <c r="C874" s="13">
        <v>4.6153846153846198E-2</v>
      </c>
      <c r="D874" s="13">
        <v>5.8823529411764698E-2</v>
      </c>
      <c r="E874" s="13">
        <v>3.2258064516128997E-2</v>
      </c>
      <c r="F874" s="13"/>
      <c r="G874" s="13">
        <v>0</v>
      </c>
      <c r="H874" s="13">
        <v>0</v>
      </c>
      <c r="I874" s="13">
        <v>4.1666666666666699E-2</v>
      </c>
      <c r="J874" s="13">
        <v>0.05</v>
      </c>
      <c r="K874" s="13">
        <v>3.8461538461538498E-2</v>
      </c>
      <c r="L874" s="13">
        <v>6.3829787234042507E-2</v>
      </c>
      <c r="M874" s="13"/>
      <c r="N874" s="13">
        <v>5.1724137931034503E-2</v>
      </c>
      <c r="O874" s="13">
        <v>6.6666666666666693E-2</v>
      </c>
      <c r="P874" s="13">
        <v>0</v>
      </c>
      <c r="Q874" s="13">
        <v>3.7037037037037E-2</v>
      </c>
      <c r="R874" s="13"/>
      <c r="S874" s="13">
        <v>8.1081081081081099E-2</v>
      </c>
      <c r="T874" s="13">
        <v>4.7619047619047603E-2</v>
      </c>
      <c r="U874" s="13">
        <v>0</v>
      </c>
      <c r="V874" s="13">
        <v>3.4482758620689703E-2</v>
      </c>
      <c r="W874" s="13">
        <v>0</v>
      </c>
      <c r="X874" s="13">
        <v>0.14285714285714299</v>
      </c>
      <c r="Y874" s="13"/>
      <c r="Z874" s="13">
        <v>4.2105263157894701E-2</v>
      </c>
      <c r="AA874" s="13">
        <v>5.7142857142857099E-2</v>
      </c>
      <c r="AB874" s="13"/>
      <c r="AC874" s="13">
        <v>4.08163265306122E-2</v>
      </c>
      <c r="AD874" s="13">
        <v>4.2857142857142899E-2</v>
      </c>
    </row>
    <row r="875" spans="2:30" x14ac:dyDescent="0.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row>
    <row r="876" spans="2:30" x14ac:dyDescent="0.3">
      <c r="B876" s="6" t="s">
        <v>330</v>
      </c>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row>
    <row r="877" spans="2:30" x14ac:dyDescent="0.3">
      <c r="B877" s="23" t="s">
        <v>321</v>
      </c>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row>
    <row r="878" spans="2:30" x14ac:dyDescent="0.3">
      <c r="B878" t="s">
        <v>316</v>
      </c>
      <c r="C878" s="13">
        <v>0.21538461538461501</v>
      </c>
      <c r="D878" s="13">
        <v>0.20588235294117599</v>
      </c>
      <c r="E878" s="13">
        <v>0.225806451612903</v>
      </c>
      <c r="F878" s="13"/>
      <c r="G878" s="13">
        <v>1</v>
      </c>
      <c r="H878" s="13">
        <v>0.5</v>
      </c>
      <c r="I878" s="13">
        <v>0.29166666666666702</v>
      </c>
      <c r="J878" s="13">
        <v>0.2</v>
      </c>
      <c r="K878" s="13">
        <v>0.269230769230769</v>
      </c>
      <c r="L878" s="13">
        <v>6.3829787234042507E-2</v>
      </c>
      <c r="M878" s="13"/>
      <c r="N878" s="13">
        <v>0.18965517241379301</v>
      </c>
      <c r="O878" s="13">
        <v>0.16666666666666699</v>
      </c>
      <c r="P878" s="13">
        <v>0.266666666666667</v>
      </c>
      <c r="Q878" s="13">
        <v>0.296296296296296</v>
      </c>
      <c r="R878" s="13"/>
      <c r="S878" s="13">
        <v>0.162162162162162</v>
      </c>
      <c r="T878" s="13">
        <v>0.28571428571428598</v>
      </c>
      <c r="U878" s="13">
        <v>0.266666666666667</v>
      </c>
      <c r="V878" s="13">
        <v>0.24137931034482801</v>
      </c>
      <c r="W878" s="13">
        <v>0.15384615384615399</v>
      </c>
      <c r="X878" s="13">
        <v>0.42857142857142899</v>
      </c>
      <c r="Y878" s="13"/>
      <c r="Z878" s="13">
        <v>0.25263157894736799</v>
      </c>
      <c r="AA878" s="13">
        <v>0.114285714285714</v>
      </c>
      <c r="AB878" s="13"/>
      <c r="AC878" s="13">
        <v>0.26530612244898</v>
      </c>
      <c r="AD878" s="13">
        <v>0.17142857142857101</v>
      </c>
    </row>
    <row r="879" spans="2:30" x14ac:dyDescent="0.3">
      <c r="B879" t="s">
        <v>317</v>
      </c>
      <c r="C879" s="13">
        <v>0.33846153846153798</v>
      </c>
      <c r="D879" s="13">
        <v>0.27941176470588203</v>
      </c>
      <c r="E879" s="13">
        <v>0.40322580645161299</v>
      </c>
      <c r="F879" s="13"/>
      <c r="G879" s="13">
        <v>0</v>
      </c>
      <c r="H879" s="13">
        <v>0.41666666666666702</v>
      </c>
      <c r="I879" s="13">
        <v>0.33333333333333298</v>
      </c>
      <c r="J879" s="13">
        <v>0.3</v>
      </c>
      <c r="K879" s="13">
        <v>0.269230769230769</v>
      </c>
      <c r="L879" s="13">
        <v>0.38297872340425498</v>
      </c>
      <c r="M879" s="13"/>
      <c r="N879" s="13">
        <v>0.24137931034482801</v>
      </c>
      <c r="O879" s="13">
        <v>0.46666666666666701</v>
      </c>
      <c r="P879" s="13">
        <v>0.4</v>
      </c>
      <c r="Q879" s="13">
        <v>0.37037037037037002</v>
      </c>
      <c r="R879" s="13"/>
      <c r="S879" s="13">
        <v>0.29729729729729698</v>
      </c>
      <c r="T879" s="13">
        <v>0.28571428571428598</v>
      </c>
      <c r="U879" s="13">
        <v>0.33333333333333298</v>
      </c>
      <c r="V879" s="13">
        <v>0.44827586206896602</v>
      </c>
      <c r="W879" s="13">
        <v>0.30769230769230799</v>
      </c>
      <c r="X879" s="13">
        <v>0.14285714285714299</v>
      </c>
      <c r="Y879" s="13"/>
      <c r="Z879" s="13">
        <v>0.35789473684210499</v>
      </c>
      <c r="AA879" s="13">
        <v>0.28571428571428598</v>
      </c>
      <c r="AB879" s="13"/>
      <c r="AC879" s="13">
        <v>0.26530612244898</v>
      </c>
      <c r="AD879" s="13">
        <v>0.38571428571428601</v>
      </c>
    </row>
    <row r="880" spans="2:30" x14ac:dyDescent="0.3">
      <c r="B880" t="s">
        <v>318</v>
      </c>
      <c r="C880" s="13">
        <v>0.3</v>
      </c>
      <c r="D880" s="13">
        <v>0.35294117647058798</v>
      </c>
      <c r="E880" s="13">
        <v>0.241935483870968</v>
      </c>
      <c r="F880" s="13"/>
      <c r="G880" s="13">
        <v>0</v>
      </c>
      <c r="H880" s="13">
        <v>0</v>
      </c>
      <c r="I880" s="13">
        <v>0.25</v>
      </c>
      <c r="J880" s="13">
        <v>0.35</v>
      </c>
      <c r="K880" s="13">
        <v>0.38461538461538503</v>
      </c>
      <c r="L880" s="13">
        <v>0.340425531914894</v>
      </c>
      <c r="M880" s="13"/>
      <c r="N880" s="13">
        <v>0.36206896551724099</v>
      </c>
      <c r="O880" s="13">
        <v>0.233333333333333</v>
      </c>
      <c r="P880" s="13">
        <v>0.33333333333333298</v>
      </c>
      <c r="Q880" s="13">
        <v>0.22222222222222199</v>
      </c>
      <c r="R880" s="13"/>
      <c r="S880" s="13">
        <v>0.40540540540540498</v>
      </c>
      <c r="T880" s="13">
        <v>0.28571428571428598</v>
      </c>
      <c r="U880" s="13">
        <v>0.33333333333333298</v>
      </c>
      <c r="V880" s="13">
        <v>0.10344827586206901</v>
      </c>
      <c r="W880" s="13">
        <v>0.46153846153846201</v>
      </c>
      <c r="X880" s="13">
        <v>0</v>
      </c>
      <c r="Y880" s="13"/>
      <c r="Z880" s="13">
        <v>0.26315789473684198</v>
      </c>
      <c r="AA880" s="13">
        <v>0.4</v>
      </c>
      <c r="AB880" s="13"/>
      <c r="AC880" s="13">
        <v>0.34693877551020402</v>
      </c>
      <c r="AD880" s="13">
        <v>0.28571428571428598</v>
      </c>
    </row>
    <row r="881" spans="2:30" x14ac:dyDescent="0.3">
      <c r="B881" t="s">
        <v>319</v>
      </c>
      <c r="C881" s="13">
        <v>0.1</v>
      </c>
      <c r="D881" s="13">
        <v>0.10294117647058799</v>
      </c>
      <c r="E881" s="13">
        <v>9.6774193548387094E-2</v>
      </c>
      <c r="F881" s="13"/>
      <c r="G881" s="13">
        <v>0</v>
      </c>
      <c r="H881" s="13">
        <v>8.3333333333333301E-2</v>
      </c>
      <c r="I881" s="13">
        <v>8.3333333333333301E-2</v>
      </c>
      <c r="J881" s="13">
        <v>0.1</v>
      </c>
      <c r="K881" s="13">
        <v>3.8461538461538498E-2</v>
      </c>
      <c r="L881" s="13">
        <v>0.14893617021276601</v>
      </c>
      <c r="M881" s="13"/>
      <c r="N881" s="13">
        <v>0.15517241379310301</v>
      </c>
      <c r="O881" s="13">
        <v>6.6666666666666693E-2</v>
      </c>
      <c r="P881" s="13">
        <v>0</v>
      </c>
      <c r="Q881" s="13">
        <v>7.4074074074074098E-2</v>
      </c>
      <c r="R881" s="13"/>
      <c r="S881" s="13">
        <v>5.4054054054054099E-2</v>
      </c>
      <c r="T881" s="13">
        <v>9.5238095238095205E-2</v>
      </c>
      <c r="U881" s="13">
        <v>6.6666666666666693E-2</v>
      </c>
      <c r="V881" s="13">
        <v>0.17241379310344801</v>
      </c>
      <c r="W881" s="13">
        <v>7.69230769230769E-2</v>
      </c>
      <c r="X881" s="13">
        <v>0.28571428571428598</v>
      </c>
      <c r="Y881" s="13"/>
      <c r="Z881" s="13">
        <v>8.42105263157895E-2</v>
      </c>
      <c r="AA881" s="13">
        <v>0.14285714285714299</v>
      </c>
      <c r="AB881" s="13"/>
      <c r="AC881" s="13">
        <v>8.1632653061224497E-2</v>
      </c>
      <c r="AD881" s="13">
        <v>0.114285714285714</v>
      </c>
    </row>
    <row r="882" spans="2:30" x14ac:dyDescent="0.3">
      <c r="B882" t="s">
        <v>56</v>
      </c>
      <c r="C882" s="13">
        <v>4.6153846153846198E-2</v>
      </c>
      <c r="D882" s="13">
        <v>5.8823529411764698E-2</v>
      </c>
      <c r="E882" s="13">
        <v>3.2258064516128997E-2</v>
      </c>
      <c r="F882" s="13"/>
      <c r="G882" s="13">
        <v>0</v>
      </c>
      <c r="H882" s="13">
        <v>0</v>
      </c>
      <c r="I882" s="13">
        <v>4.1666666666666699E-2</v>
      </c>
      <c r="J882" s="13">
        <v>0.05</v>
      </c>
      <c r="K882" s="13">
        <v>3.8461538461538498E-2</v>
      </c>
      <c r="L882" s="13">
        <v>6.3829787234042507E-2</v>
      </c>
      <c r="M882" s="13"/>
      <c r="N882" s="13">
        <v>5.1724137931034503E-2</v>
      </c>
      <c r="O882" s="13">
        <v>6.6666666666666693E-2</v>
      </c>
      <c r="P882" s="13">
        <v>0</v>
      </c>
      <c r="Q882" s="13">
        <v>3.7037037037037E-2</v>
      </c>
      <c r="R882" s="13"/>
      <c r="S882" s="13">
        <v>8.1081081081081099E-2</v>
      </c>
      <c r="T882" s="13">
        <v>4.7619047619047603E-2</v>
      </c>
      <c r="U882" s="13">
        <v>0</v>
      </c>
      <c r="V882" s="13">
        <v>3.4482758620689703E-2</v>
      </c>
      <c r="W882" s="13">
        <v>0</v>
      </c>
      <c r="X882" s="13">
        <v>0.14285714285714299</v>
      </c>
      <c r="Y882" s="13"/>
      <c r="Z882" s="13">
        <v>4.2105263157894701E-2</v>
      </c>
      <c r="AA882" s="13">
        <v>5.7142857142857099E-2</v>
      </c>
      <c r="AB882" s="13"/>
      <c r="AC882" s="13">
        <v>4.08163265306122E-2</v>
      </c>
      <c r="AD882" s="13">
        <v>4.2857142857142899E-2</v>
      </c>
    </row>
    <row r="883" spans="2:30" x14ac:dyDescent="0.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row>
    <row r="884" spans="2:30" x14ac:dyDescent="0.3">
      <c r="B884" s="6" t="s">
        <v>331</v>
      </c>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row>
    <row r="885" spans="2:30" x14ac:dyDescent="0.3">
      <c r="B885" s="23" t="s">
        <v>321</v>
      </c>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row>
    <row r="886" spans="2:30" x14ac:dyDescent="0.3">
      <c r="B886" t="s">
        <v>316</v>
      </c>
      <c r="C886" s="13">
        <v>0.16923076923076899</v>
      </c>
      <c r="D886" s="13">
        <v>0.14705882352941199</v>
      </c>
      <c r="E886" s="13">
        <v>0.19354838709677399</v>
      </c>
      <c r="F886" s="13"/>
      <c r="G886" s="13">
        <v>0</v>
      </c>
      <c r="H886" s="13">
        <v>0.5</v>
      </c>
      <c r="I886" s="13">
        <v>0.16666666666666699</v>
      </c>
      <c r="J886" s="13">
        <v>0.25</v>
      </c>
      <c r="K886" s="13">
        <v>7.69230769230769E-2</v>
      </c>
      <c r="L886" s="13">
        <v>0.10638297872340401</v>
      </c>
      <c r="M886" s="13"/>
      <c r="N886" s="13">
        <v>0.15517241379310301</v>
      </c>
      <c r="O886" s="13">
        <v>0.133333333333333</v>
      </c>
      <c r="P886" s="13">
        <v>6.6666666666666693E-2</v>
      </c>
      <c r="Q886" s="13">
        <v>0.296296296296296</v>
      </c>
      <c r="R886" s="13"/>
      <c r="S886" s="13">
        <v>0.18918918918918901</v>
      </c>
      <c r="T886" s="13">
        <v>9.5238095238095205E-2</v>
      </c>
      <c r="U886" s="13">
        <v>0.133333333333333</v>
      </c>
      <c r="V886" s="13">
        <v>0.24137931034482801</v>
      </c>
      <c r="W886" s="13">
        <v>0.15384615384615399</v>
      </c>
      <c r="X886" s="13">
        <v>0.14285714285714299</v>
      </c>
      <c r="Y886" s="13"/>
      <c r="Z886" s="13">
        <v>0.2</v>
      </c>
      <c r="AA886" s="13">
        <v>8.5714285714285701E-2</v>
      </c>
      <c r="AB886" s="13"/>
      <c r="AC886" s="13">
        <v>0.16326530612244899</v>
      </c>
      <c r="AD886" s="13">
        <v>0.157142857142857</v>
      </c>
    </row>
    <row r="887" spans="2:30" x14ac:dyDescent="0.3">
      <c r="B887" t="s">
        <v>317</v>
      </c>
      <c r="C887" s="13">
        <v>0.31538461538461499</v>
      </c>
      <c r="D887" s="13">
        <v>0.32352941176470601</v>
      </c>
      <c r="E887" s="13">
        <v>0.30645161290322598</v>
      </c>
      <c r="F887" s="13"/>
      <c r="G887" s="13">
        <v>0</v>
      </c>
      <c r="H887" s="13">
        <v>0.25</v>
      </c>
      <c r="I887" s="13">
        <v>0.41666666666666702</v>
      </c>
      <c r="J887" s="13">
        <v>0.4</v>
      </c>
      <c r="K887" s="13">
        <v>0.34615384615384598</v>
      </c>
      <c r="L887" s="13">
        <v>0.23404255319148901</v>
      </c>
      <c r="M887" s="13"/>
      <c r="N887" s="13">
        <v>0.27586206896551702</v>
      </c>
      <c r="O887" s="13">
        <v>0.33333333333333298</v>
      </c>
      <c r="P887" s="13">
        <v>0.4</v>
      </c>
      <c r="Q887" s="13">
        <v>0.33333333333333298</v>
      </c>
      <c r="R887" s="13"/>
      <c r="S887" s="13">
        <v>0.29729729729729698</v>
      </c>
      <c r="T887" s="13">
        <v>0.38095238095238099</v>
      </c>
      <c r="U887" s="13">
        <v>0.33333333333333298</v>
      </c>
      <c r="V887" s="13">
        <v>0.24137931034482801</v>
      </c>
      <c r="W887" s="13">
        <v>0.38461538461538503</v>
      </c>
      <c r="X887" s="13">
        <v>0.28571428571428598</v>
      </c>
      <c r="Y887" s="13"/>
      <c r="Z887" s="13">
        <v>0.28421052631578902</v>
      </c>
      <c r="AA887" s="13">
        <v>0.4</v>
      </c>
      <c r="AB887" s="13"/>
      <c r="AC887" s="13">
        <v>0.26530612244898</v>
      </c>
      <c r="AD887" s="13">
        <v>0.32857142857142901</v>
      </c>
    </row>
    <row r="888" spans="2:30" x14ac:dyDescent="0.3">
      <c r="B888" t="s">
        <v>318</v>
      </c>
      <c r="C888" s="13">
        <v>0.33846153846153798</v>
      </c>
      <c r="D888" s="13">
        <v>0.38235294117647101</v>
      </c>
      <c r="E888" s="13">
        <v>0.29032258064516098</v>
      </c>
      <c r="F888" s="13"/>
      <c r="G888" s="13">
        <v>1</v>
      </c>
      <c r="H888" s="13">
        <v>8.3333333333333301E-2</v>
      </c>
      <c r="I888" s="13">
        <v>0.25</v>
      </c>
      <c r="J888" s="13">
        <v>0.25</v>
      </c>
      <c r="K888" s="13">
        <v>0.42307692307692302</v>
      </c>
      <c r="L888" s="13">
        <v>0.42553191489361702</v>
      </c>
      <c r="M888" s="13"/>
      <c r="N888" s="13">
        <v>0.39655172413793099</v>
      </c>
      <c r="O888" s="13">
        <v>0.36666666666666697</v>
      </c>
      <c r="P888" s="13">
        <v>0.33333333333333298</v>
      </c>
      <c r="Q888" s="13">
        <v>0.18518518518518501</v>
      </c>
      <c r="R888" s="13"/>
      <c r="S888" s="13">
        <v>0.37837837837837801</v>
      </c>
      <c r="T888" s="13">
        <v>0.33333333333333298</v>
      </c>
      <c r="U888" s="13">
        <v>0.4</v>
      </c>
      <c r="V888" s="13">
        <v>0.24137931034482801</v>
      </c>
      <c r="W888" s="13">
        <v>0.38461538461538503</v>
      </c>
      <c r="X888" s="13">
        <v>0.42857142857142899</v>
      </c>
      <c r="Y888" s="13"/>
      <c r="Z888" s="13">
        <v>0.34736842105263199</v>
      </c>
      <c r="AA888" s="13">
        <v>0.314285714285714</v>
      </c>
      <c r="AB888" s="13"/>
      <c r="AC888" s="13">
        <v>0.38775510204081598</v>
      </c>
      <c r="AD888" s="13">
        <v>0.32857142857142901</v>
      </c>
    </row>
    <row r="889" spans="2:30" x14ac:dyDescent="0.3">
      <c r="B889" t="s">
        <v>319</v>
      </c>
      <c r="C889" s="13">
        <v>0.130769230769231</v>
      </c>
      <c r="D889" s="13">
        <v>0.10294117647058799</v>
      </c>
      <c r="E889" s="13">
        <v>0.16129032258064499</v>
      </c>
      <c r="F889" s="13"/>
      <c r="G889" s="13">
        <v>0</v>
      </c>
      <c r="H889" s="13">
        <v>0.16666666666666699</v>
      </c>
      <c r="I889" s="13">
        <v>0.125</v>
      </c>
      <c r="J889" s="13">
        <v>0.05</v>
      </c>
      <c r="K889" s="13">
        <v>0.115384615384615</v>
      </c>
      <c r="L889" s="13">
        <v>0.170212765957447</v>
      </c>
      <c r="M889" s="13"/>
      <c r="N889" s="13">
        <v>0.10344827586206901</v>
      </c>
      <c r="O889" s="13">
        <v>0.1</v>
      </c>
      <c r="P889" s="13">
        <v>0.2</v>
      </c>
      <c r="Q889" s="13">
        <v>0.18518518518518501</v>
      </c>
      <c r="R889" s="13"/>
      <c r="S889" s="13">
        <v>8.1081081081081099E-2</v>
      </c>
      <c r="T889" s="13">
        <v>9.5238095238095205E-2</v>
      </c>
      <c r="U889" s="13">
        <v>0.133333333333333</v>
      </c>
      <c r="V889" s="13">
        <v>0.27586206896551702</v>
      </c>
      <c r="W889" s="13">
        <v>7.69230769230769E-2</v>
      </c>
      <c r="X889" s="13">
        <v>0</v>
      </c>
      <c r="Y889" s="13"/>
      <c r="Z889" s="13">
        <v>0.115789473684211</v>
      </c>
      <c r="AA889" s="13">
        <v>0.17142857142857101</v>
      </c>
      <c r="AB889" s="13"/>
      <c r="AC889" s="13">
        <v>0.122448979591837</v>
      </c>
      <c r="AD889" s="13">
        <v>0.157142857142857</v>
      </c>
    </row>
    <row r="890" spans="2:30" x14ac:dyDescent="0.3">
      <c r="B890" t="s">
        <v>56</v>
      </c>
      <c r="C890" s="13">
        <v>4.6153846153846198E-2</v>
      </c>
      <c r="D890" s="13">
        <v>4.4117647058823498E-2</v>
      </c>
      <c r="E890" s="13">
        <v>4.8387096774193498E-2</v>
      </c>
      <c r="F890" s="13"/>
      <c r="G890" s="13">
        <v>0</v>
      </c>
      <c r="H890" s="13">
        <v>0</v>
      </c>
      <c r="I890" s="13">
        <v>4.1666666666666699E-2</v>
      </c>
      <c r="J890" s="13">
        <v>0.05</v>
      </c>
      <c r="K890" s="13">
        <v>3.8461538461538498E-2</v>
      </c>
      <c r="L890" s="13">
        <v>6.3829787234042507E-2</v>
      </c>
      <c r="M890" s="13"/>
      <c r="N890" s="13">
        <v>6.8965517241379296E-2</v>
      </c>
      <c r="O890" s="13">
        <v>6.6666666666666693E-2</v>
      </c>
      <c r="P890" s="13">
        <v>0</v>
      </c>
      <c r="Q890" s="13">
        <v>0</v>
      </c>
      <c r="R890" s="13"/>
      <c r="S890" s="13">
        <v>5.4054054054054099E-2</v>
      </c>
      <c r="T890" s="13">
        <v>9.5238095238095205E-2</v>
      </c>
      <c r="U890" s="13">
        <v>0</v>
      </c>
      <c r="V890" s="13">
        <v>0</v>
      </c>
      <c r="W890" s="13">
        <v>0</v>
      </c>
      <c r="X890" s="13">
        <v>0.14285714285714299</v>
      </c>
      <c r="Y890" s="13"/>
      <c r="Z890" s="13">
        <v>5.2631578947368397E-2</v>
      </c>
      <c r="AA890" s="13">
        <v>2.8571428571428598E-2</v>
      </c>
      <c r="AB890" s="13"/>
      <c r="AC890" s="13">
        <v>6.1224489795918401E-2</v>
      </c>
      <c r="AD890" s="13">
        <v>2.8571428571428598E-2</v>
      </c>
    </row>
    <row r="891" spans="2:30" x14ac:dyDescent="0.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row>
    <row r="892" spans="2:30" x14ac:dyDescent="0.3">
      <c r="B892" s="6" t="s">
        <v>332</v>
      </c>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row>
    <row r="893" spans="2:30" x14ac:dyDescent="0.3">
      <c r="B893" s="23" t="s">
        <v>321</v>
      </c>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row>
    <row r="894" spans="2:30" x14ac:dyDescent="0.3">
      <c r="B894" t="s">
        <v>316</v>
      </c>
      <c r="C894" s="13">
        <v>0.33076923076923098</v>
      </c>
      <c r="D894" s="13">
        <v>0.27941176470588203</v>
      </c>
      <c r="E894" s="13">
        <v>0.38709677419354799</v>
      </c>
      <c r="F894" s="13"/>
      <c r="G894" s="13">
        <v>0</v>
      </c>
      <c r="H894" s="13">
        <v>0.5</v>
      </c>
      <c r="I894" s="13">
        <v>0.45833333333333298</v>
      </c>
      <c r="J894" s="13">
        <v>0.25</v>
      </c>
      <c r="K894" s="13">
        <v>0.30769230769230799</v>
      </c>
      <c r="L894" s="13">
        <v>0.27659574468085102</v>
      </c>
      <c r="M894" s="13"/>
      <c r="N894" s="13">
        <v>0.24137931034482801</v>
      </c>
      <c r="O894" s="13">
        <v>0.36666666666666697</v>
      </c>
      <c r="P894" s="13">
        <v>0.46666666666666701</v>
      </c>
      <c r="Q894" s="13">
        <v>0.407407407407407</v>
      </c>
      <c r="R894" s="13"/>
      <c r="S894" s="13">
        <v>0.32432432432432401</v>
      </c>
      <c r="T894" s="13">
        <v>0.19047619047618999</v>
      </c>
      <c r="U894" s="13">
        <v>0.4</v>
      </c>
      <c r="V894" s="13">
        <v>0.41379310344827602</v>
      </c>
      <c r="W894" s="13">
        <v>0.30769230769230799</v>
      </c>
      <c r="X894" s="13">
        <v>0.42857142857142899</v>
      </c>
      <c r="Y894" s="13"/>
      <c r="Z894" s="13">
        <v>0.35789473684210499</v>
      </c>
      <c r="AA894" s="13">
        <v>0.25714285714285701</v>
      </c>
      <c r="AB894" s="13"/>
      <c r="AC894" s="13">
        <v>0.28571428571428598</v>
      </c>
      <c r="AD894" s="13">
        <v>0.32857142857142901</v>
      </c>
    </row>
    <row r="895" spans="2:30" x14ac:dyDescent="0.3">
      <c r="B895" t="s">
        <v>317</v>
      </c>
      <c r="C895" s="13">
        <v>0.35384615384615398</v>
      </c>
      <c r="D895" s="13">
        <v>0.39705882352941202</v>
      </c>
      <c r="E895" s="13">
        <v>0.30645161290322598</v>
      </c>
      <c r="F895" s="13"/>
      <c r="G895" s="13">
        <v>1</v>
      </c>
      <c r="H895" s="13">
        <v>0.16666666666666699</v>
      </c>
      <c r="I895" s="13">
        <v>0.29166666666666702</v>
      </c>
      <c r="J895" s="13">
        <v>0.35</v>
      </c>
      <c r="K895" s="13">
        <v>0.30769230769230799</v>
      </c>
      <c r="L895" s="13">
        <v>0.44680851063829802</v>
      </c>
      <c r="M895" s="13"/>
      <c r="N895" s="13">
        <v>0.37931034482758602</v>
      </c>
      <c r="O895" s="13">
        <v>0.266666666666667</v>
      </c>
      <c r="P895" s="13">
        <v>0.33333333333333298</v>
      </c>
      <c r="Q895" s="13">
        <v>0.407407407407407</v>
      </c>
      <c r="R895" s="13"/>
      <c r="S895" s="13">
        <v>0.35135135135135098</v>
      </c>
      <c r="T895" s="13">
        <v>0.42857142857142899</v>
      </c>
      <c r="U895" s="13">
        <v>0.33333333333333298</v>
      </c>
      <c r="V895" s="13">
        <v>0.27586206896551702</v>
      </c>
      <c r="W895" s="13">
        <v>0.46153846153846201</v>
      </c>
      <c r="X895" s="13">
        <v>0.28571428571428598</v>
      </c>
      <c r="Y895" s="13"/>
      <c r="Z895" s="13">
        <v>0.35789473684210499</v>
      </c>
      <c r="AA895" s="13">
        <v>0.34285714285714303</v>
      </c>
      <c r="AB895" s="13"/>
      <c r="AC895" s="13">
        <v>0.38775510204081598</v>
      </c>
      <c r="AD895" s="13">
        <v>0.34285714285714303</v>
      </c>
    </row>
    <row r="896" spans="2:30" x14ac:dyDescent="0.3">
      <c r="B896" t="s">
        <v>318</v>
      </c>
      <c r="C896" s="13">
        <v>0.19230769230769201</v>
      </c>
      <c r="D896" s="13">
        <v>0.191176470588235</v>
      </c>
      <c r="E896" s="13">
        <v>0.19354838709677399</v>
      </c>
      <c r="F896" s="13"/>
      <c r="G896" s="13">
        <v>0</v>
      </c>
      <c r="H896" s="13">
        <v>0.25</v>
      </c>
      <c r="I896" s="13">
        <v>0.125</v>
      </c>
      <c r="J896" s="13">
        <v>0.25</v>
      </c>
      <c r="K896" s="13">
        <v>0.269230769230769</v>
      </c>
      <c r="L896" s="13">
        <v>0.14893617021276601</v>
      </c>
      <c r="M896" s="13"/>
      <c r="N896" s="13">
        <v>0.20689655172413801</v>
      </c>
      <c r="O896" s="13">
        <v>0.233333333333333</v>
      </c>
      <c r="P896" s="13">
        <v>0.2</v>
      </c>
      <c r="Q896" s="13">
        <v>0.11111111111111099</v>
      </c>
      <c r="R896" s="13"/>
      <c r="S896" s="13">
        <v>0.21621621621621601</v>
      </c>
      <c r="T896" s="13">
        <v>0.14285714285714299</v>
      </c>
      <c r="U896" s="13">
        <v>0.266666666666667</v>
      </c>
      <c r="V896" s="13">
        <v>0.17241379310344801</v>
      </c>
      <c r="W896" s="13">
        <v>0.230769230769231</v>
      </c>
      <c r="X896" s="13">
        <v>0.14285714285714299</v>
      </c>
      <c r="Y896" s="13"/>
      <c r="Z896" s="13">
        <v>0.17894736842105299</v>
      </c>
      <c r="AA896" s="13">
        <v>0.22857142857142901</v>
      </c>
      <c r="AB896" s="13"/>
      <c r="AC896" s="13">
        <v>0.22448979591836701</v>
      </c>
      <c r="AD896" s="13">
        <v>0.185714285714286</v>
      </c>
    </row>
    <row r="897" spans="2:30" x14ac:dyDescent="0.3">
      <c r="B897" t="s">
        <v>319</v>
      </c>
      <c r="C897" s="13">
        <v>7.69230769230769E-2</v>
      </c>
      <c r="D897" s="13">
        <v>8.8235294117647106E-2</v>
      </c>
      <c r="E897" s="13">
        <v>6.4516129032258104E-2</v>
      </c>
      <c r="F897" s="13"/>
      <c r="G897" s="13">
        <v>0</v>
      </c>
      <c r="H897" s="13">
        <v>8.3333333333333301E-2</v>
      </c>
      <c r="I897" s="13">
        <v>4.1666666666666699E-2</v>
      </c>
      <c r="J897" s="13">
        <v>0.15</v>
      </c>
      <c r="K897" s="13">
        <v>3.8461538461538498E-2</v>
      </c>
      <c r="L897" s="13">
        <v>8.5106382978723402E-2</v>
      </c>
      <c r="M897" s="13"/>
      <c r="N897" s="13">
        <v>0.13793103448275901</v>
      </c>
      <c r="O897" s="13">
        <v>3.3333333333333298E-2</v>
      </c>
      <c r="P897" s="13">
        <v>0</v>
      </c>
      <c r="Q897" s="13">
        <v>3.7037037037037E-2</v>
      </c>
      <c r="R897" s="13"/>
      <c r="S897" s="13">
        <v>5.4054054054054099E-2</v>
      </c>
      <c r="T897" s="13">
        <v>0.19047619047618999</v>
      </c>
      <c r="U897" s="13">
        <v>0</v>
      </c>
      <c r="V897" s="13">
        <v>0.13793103448275901</v>
      </c>
      <c r="W897" s="13">
        <v>0</v>
      </c>
      <c r="X897" s="13">
        <v>0</v>
      </c>
      <c r="Y897" s="13"/>
      <c r="Z897" s="13">
        <v>7.3684210526315796E-2</v>
      </c>
      <c r="AA897" s="13">
        <v>8.5714285714285701E-2</v>
      </c>
      <c r="AB897" s="13"/>
      <c r="AC897" s="13">
        <v>8.1632653061224497E-2</v>
      </c>
      <c r="AD897" s="13">
        <v>8.5714285714285701E-2</v>
      </c>
    </row>
    <row r="898" spans="2:30" x14ac:dyDescent="0.3">
      <c r="B898" t="s">
        <v>56</v>
      </c>
      <c r="C898" s="13">
        <v>4.6153846153846198E-2</v>
      </c>
      <c r="D898" s="13">
        <v>4.4117647058823498E-2</v>
      </c>
      <c r="E898" s="13">
        <v>4.8387096774193498E-2</v>
      </c>
      <c r="F898" s="13"/>
      <c r="G898" s="13">
        <v>0</v>
      </c>
      <c r="H898" s="13">
        <v>0</v>
      </c>
      <c r="I898" s="13">
        <v>8.3333333333333301E-2</v>
      </c>
      <c r="J898" s="13">
        <v>0</v>
      </c>
      <c r="K898" s="13">
        <v>7.69230769230769E-2</v>
      </c>
      <c r="L898" s="13">
        <v>4.2553191489361701E-2</v>
      </c>
      <c r="M898" s="13"/>
      <c r="N898" s="13">
        <v>3.4482758620689703E-2</v>
      </c>
      <c r="O898" s="13">
        <v>0.1</v>
      </c>
      <c r="P898" s="13">
        <v>0</v>
      </c>
      <c r="Q898" s="13">
        <v>3.7037037037037E-2</v>
      </c>
      <c r="R898" s="13"/>
      <c r="S898" s="13">
        <v>5.4054054054054099E-2</v>
      </c>
      <c r="T898" s="13">
        <v>4.7619047619047603E-2</v>
      </c>
      <c r="U898" s="13">
        <v>0</v>
      </c>
      <c r="V898" s="13">
        <v>0</v>
      </c>
      <c r="W898" s="13">
        <v>0</v>
      </c>
      <c r="X898" s="13">
        <v>0.14285714285714299</v>
      </c>
      <c r="Y898" s="13"/>
      <c r="Z898" s="13">
        <v>3.1578947368421102E-2</v>
      </c>
      <c r="AA898" s="13">
        <v>8.5714285714285701E-2</v>
      </c>
      <c r="AB898" s="13"/>
      <c r="AC898" s="13">
        <v>2.04081632653061E-2</v>
      </c>
      <c r="AD898" s="13">
        <v>5.7142857142857099E-2</v>
      </c>
    </row>
    <row r="899" spans="2:30" x14ac:dyDescent="0.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row>
    <row r="900" spans="2:30" x14ac:dyDescent="0.3">
      <c r="B900" s="6" t="s">
        <v>333</v>
      </c>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row>
    <row r="901" spans="2:30" x14ac:dyDescent="0.3">
      <c r="B901" s="23" t="s">
        <v>321</v>
      </c>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row>
    <row r="902" spans="2:30" x14ac:dyDescent="0.3">
      <c r="B902" t="s">
        <v>316</v>
      </c>
      <c r="C902" s="13">
        <v>0.28461538461538499</v>
      </c>
      <c r="D902" s="13">
        <v>0.23529411764705899</v>
      </c>
      <c r="E902" s="13">
        <v>0.33870967741935498</v>
      </c>
      <c r="F902" s="13"/>
      <c r="G902" s="13">
        <v>0</v>
      </c>
      <c r="H902" s="13">
        <v>0.5</v>
      </c>
      <c r="I902" s="13">
        <v>0.375</v>
      </c>
      <c r="J902" s="13">
        <v>0.25</v>
      </c>
      <c r="K902" s="13">
        <v>0.230769230769231</v>
      </c>
      <c r="L902" s="13">
        <v>0.23404255319148901</v>
      </c>
      <c r="M902" s="13"/>
      <c r="N902" s="13">
        <v>0.18965517241379301</v>
      </c>
      <c r="O902" s="13">
        <v>0.36666666666666697</v>
      </c>
      <c r="P902" s="13">
        <v>0.2</v>
      </c>
      <c r="Q902" s="13">
        <v>0.44444444444444398</v>
      </c>
      <c r="R902" s="13"/>
      <c r="S902" s="13">
        <v>0.27027027027027001</v>
      </c>
      <c r="T902" s="13">
        <v>0.238095238095238</v>
      </c>
      <c r="U902" s="13">
        <v>0.33333333333333298</v>
      </c>
      <c r="V902" s="13">
        <v>0.34482758620689702</v>
      </c>
      <c r="W902" s="13">
        <v>0.15384615384615399</v>
      </c>
      <c r="X902" s="13">
        <v>0.28571428571428598</v>
      </c>
      <c r="Y902" s="13"/>
      <c r="Z902" s="13">
        <v>0.31578947368421101</v>
      </c>
      <c r="AA902" s="13">
        <v>0.2</v>
      </c>
      <c r="AB902" s="13"/>
      <c r="AC902" s="13">
        <v>0.26530612244898</v>
      </c>
      <c r="AD902" s="13">
        <v>0.28571428571428598</v>
      </c>
    </row>
    <row r="903" spans="2:30" x14ac:dyDescent="0.3">
      <c r="B903" t="s">
        <v>317</v>
      </c>
      <c r="C903" s="13">
        <v>0.41538461538461502</v>
      </c>
      <c r="D903" s="13">
        <v>0.48529411764705899</v>
      </c>
      <c r="E903" s="13">
        <v>0.33870967741935498</v>
      </c>
      <c r="F903" s="13"/>
      <c r="G903" s="13">
        <v>1</v>
      </c>
      <c r="H903" s="13">
        <v>0.16666666666666699</v>
      </c>
      <c r="I903" s="13">
        <v>0.29166666666666702</v>
      </c>
      <c r="J903" s="13">
        <v>0.45</v>
      </c>
      <c r="K903" s="13">
        <v>0.53846153846153799</v>
      </c>
      <c r="L903" s="13">
        <v>0.44680851063829802</v>
      </c>
      <c r="M903" s="13"/>
      <c r="N903" s="13">
        <v>0.39655172413793099</v>
      </c>
      <c r="O903" s="13">
        <v>0.33333333333333298</v>
      </c>
      <c r="P903" s="13">
        <v>0.6</v>
      </c>
      <c r="Q903" s="13">
        <v>0.44444444444444398</v>
      </c>
      <c r="R903" s="13"/>
      <c r="S903" s="13">
        <v>0.43243243243243201</v>
      </c>
      <c r="T903" s="13">
        <v>0.42857142857142899</v>
      </c>
      <c r="U903" s="13">
        <v>0.4</v>
      </c>
      <c r="V903" s="13">
        <v>0.37931034482758602</v>
      </c>
      <c r="W903" s="13">
        <v>0.38461538461538503</v>
      </c>
      <c r="X903" s="13">
        <v>0.28571428571428598</v>
      </c>
      <c r="Y903" s="13"/>
      <c r="Z903" s="13">
        <v>0.42105263157894701</v>
      </c>
      <c r="AA903" s="13">
        <v>0.4</v>
      </c>
      <c r="AB903" s="13"/>
      <c r="AC903" s="13">
        <v>0.42857142857142899</v>
      </c>
      <c r="AD903" s="13">
        <v>0.41428571428571398</v>
      </c>
    </row>
    <row r="904" spans="2:30" x14ac:dyDescent="0.3">
      <c r="B904" t="s">
        <v>318</v>
      </c>
      <c r="C904" s="13">
        <v>0.22307692307692301</v>
      </c>
      <c r="D904" s="13">
        <v>0.191176470588235</v>
      </c>
      <c r="E904" s="13">
        <v>0.25806451612903197</v>
      </c>
      <c r="F904" s="13"/>
      <c r="G904" s="13">
        <v>0</v>
      </c>
      <c r="H904" s="13">
        <v>0.25</v>
      </c>
      <c r="I904" s="13">
        <v>0.25</v>
      </c>
      <c r="J904" s="13">
        <v>0.25</v>
      </c>
      <c r="K904" s="13">
        <v>0.19230769230769201</v>
      </c>
      <c r="L904" s="13">
        <v>0.21276595744680901</v>
      </c>
      <c r="M904" s="13"/>
      <c r="N904" s="13">
        <v>0.29310344827586199</v>
      </c>
      <c r="O904" s="13">
        <v>0.2</v>
      </c>
      <c r="P904" s="13">
        <v>0.2</v>
      </c>
      <c r="Q904" s="13">
        <v>0.11111111111111099</v>
      </c>
      <c r="R904" s="13"/>
      <c r="S904" s="13">
        <v>0.21621621621621601</v>
      </c>
      <c r="T904" s="13">
        <v>0.238095238095238</v>
      </c>
      <c r="U904" s="13">
        <v>0.266666666666667</v>
      </c>
      <c r="V904" s="13">
        <v>0.17241379310344801</v>
      </c>
      <c r="W904" s="13">
        <v>0.38461538461538503</v>
      </c>
      <c r="X904" s="13">
        <v>0.28571428571428598</v>
      </c>
      <c r="Y904" s="13"/>
      <c r="Z904" s="13">
        <v>0.21052631578947401</v>
      </c>
      <c r="AA904" s="13">
        <v>0.25714285714285701</v>
      </c>
      <c r="AB904" s="13"/>
      <c r="AC904" s="13">
        <v>0.26530612244898</v>
      </c>
      <c r="AD904" s="13">
        <v>0.2</v>
      </c>
    </row>
    <row r="905" spans="2:30" x14ac:dyDescent="0.3">
      <c r="B905" t="s">
        <v>319</v>
      </c>
      <c r="C905" s="13">
        <v>4.6153846153846198E-2</v>
      </c>
      <c r="D905" s="13">
        <v>5.8823529411764698E-2</v>
      </c>
      <c r="E905" s="13">
        <v>3.2258064516128997E-2</v>
      </c>
      <c r="F905" s="13"/>
      <c r="G905" s="13">
        <v>0</v>
      </c>
      <c r="H905" s="13">
        <v>8.3333333333333301E-2</v>
      </c>
      <c r="I905" s="13">
        <v>4.1666666666666699E-2</v>
      </c>
      <c r="J905" s="13">
        <v>0.05</v>
      </c>
      <c r="K905" s="13">
        <v>0</v>
      </c>
      <c r="L905" s="13">
        <v>6.3829787234042507E-2</v>
      </c>
      <c r="M905" s="13"/>
      <c r="N905" s="13">
        <v>8.6206896551724102E-2</v>
      </c>
      <c r="O905" s="13">
        <v>3.3333333333333298E-2</v>
      </c>
      <c r="P905" s="13">
        <v>0</v>
      </c>
      <c r="Q905" s="13">
        <v>0</v>
      </c>
      <c r="R905" s="13"/>
      <c r="S905" s="13">
        <v>2.7027027027027001E-2</v>
      </c>
      <c r="T905" s="13">
        <v>4.7619047619047603E-2</v>
      </c>
      <c r="U905" s="13">
        <v>0</v>
      </c>
      <c r="V905" s="13">
        <v>0.10344827586206901</v>
      </c>
      <c r="W905" s="13">
        <v>7.69230769230769E-2</v>
      </c>
      <c r="X905" s="13">
        <v>0</v>
      </c>
      <c r="Y905" s="13"/>
      <c r="Z905" s="13">
        <v>3.1578947368421102E-2</v>
      </c>
      <c r="AA905" s="13">
        <v>8.5714285714285701E-2</v>
      </c>
      <c r="AB905" s="13"/>
      <c r="AC905" s="13">
        <v>2.04081632653061E-2</v>
      </c>
      <c r="AD905" s="13">
        <v>7.1428571428571397E-2</v>
      </c>
    </row>
    <row r="906" spans="2:30" x14ac:dyDescent="0.3">
      <c r="B906" t="s">
        <v>56</v>
      </c>
      <c r="C906" s="13">
        <v>3.0769230769230799E-2</v>
      </c>
      <c r="D906" s="13">
        <v>2.9411764705882401E-2</v>
      </c>
      <c r="E906" s="13">
        <v>3.2258064516128997E-2</v>
      </c>
      <c r="F906" s="13"/>
      <c r="G906" s="13">
        <v>0</v>
      </c>
      <c r="H906" s="13">
        <v>0</v>
      </c>
      <c r="I906" s="13">
        <v>4.1666666666666699E-2</v>
      </c>
      <c r="J906" s="13">
        <v>0</v>
      </c>
      <c r="K906" s="13">
        <v>3.8461538461538498E-2</v>
      </c>
      <c r="L906" s="13">
        <v>4.2553191489361701E-2</v>
      </c>
      <c r="M906" s="13"/>
      <c r="N906" s="13">
        <v>3.4482758620689703E-2</v>
      </c>
      <c r="O906" s="13">
        <v>6.6666666666666693E-2</v>
      </c>
      <c r="P906" s="13">
        <v>0</v>
      </c>
      <c r="Q906" s="13">
        <v>0</v>
      </c>
      <c r="R906" s="13"/>
      <c r="S906" s="13">
        <v>5.4054054054054099E-2</v>
      </c>
      <c r="T906" s="13">
        <v>4.7619047619047603E-2</v>
      </c>
      <c r="U906" s="13">
        <v>0</v>
      </c>
      <c r="V906" s="13">
        <v>0</v>
      </c>
      <c r="W906" s="13">
        <v>0</v>
      </c>
      <c r="X906" s="13">
        <v>0.14285714285714299</v>
      </c>
      <c r="Y906" s="13"/>
      <c r="Z906" s="13">
        <v>2.1052631578947399E-2</v>
      </c>
      <c r="AA906" s="13">
        <v>5.7142857142857099E-2</v>
      </c>
      <c r="AB906" s="13"/>
      <c r="AC906" s="13">
        <v>2.04081632653061E-2</v>
      </c>
      <c r="AD906" s="13">
        <v>2.8571428571428598E-2</v>
      </c>
    </row>
    <row r="907" spans="2:30" x14ac:dyDescent="0.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row>
    <row r="908" spans="2:30" x14ac:dyDescent="0.3">
      <c r="B908" s="6" t="s">
        <v>334</v>
      </c>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row>
    <row r="909" spans="2:30" x14ac:dyDescent="0.3">
      <c r="B909" s="23" t="s">
        <v>321</v>
      </c>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row>
    <row r="910" spans="2:30" x14ac:dyDescent="0.3">
      <c r="B910" t="s">
        <v>316</v>
      </c>
      <c r="C910" s="13">
        <v>0.16923076923076899</v>
      </c>
      <c r="D910" s="13">
        <v>0.14705882352941199</v>
      </c>
      <c r="E910" s="13">
        <v>0.19354838709677399</v>
      </c>
      <c r="F910" s="13"/>
      <c r="G910" s="13">
        <v>0</v>
      </c>
      <c r="H910" s="13">
        <v>0.41666666666666702</v>
      </c>
      <c r="I910" s="13">
        <v>0.20833333333333301</v>
      </c>
      <c r="J910" s="13">
        <v>0.25</v>
      </c>
      <c r="K910" s="13">
        <v>0.115384615384615</v>
      </c>
      <c r="L910" s="13">
        <v>8.5106382978723402E-2</v>
      </c>
      <c r="M910" s="13"/>
      <c r="N910" s="13">
        <v>0.15517241379310301</v>
      </c>
      <c r="O910" s="13">
        <v>0.16666666666666699</v>
      </c>
      <c r="P910" s="13">
        <v>6.6666666666666693E-2</v>
      </c>
      <c r="Q910" s="13">
        <v>0.25925925925925902</v>
      </c>
      <c r="R910" s="13"/>
      <c r="S910" s="13">
        <v>0.21621621621621601</v>
      </c>
      <c r="T910" s="13">
        <v>9.5238095238095205E-2</v>
      </c>
      <c r="U910" s="13">
        <v>0.266666666666667</v>
      </c>
      <c r="V910" s="13">
        <v>0.10344827586206901</v>
      </c>
      <c r="W910" s="13">
        <v>0.15384615384615399</v>
      </c>
      <c r="X910" s="13">
        <v>0.28571428571428598</v>
      </c>
      <c r="Y910" s="13"/>
      <c r="Z910" s="13">
        <v>0.2</v>
      </c>
      <c r="AA910" s="13">
        <v>8.5714285714285701E-2</v>
      </c>
      <c r="AB910" s="13"/>
      <c r="AC910" s="13">
        <v>0.122448979591837</v>
      </c>
      <c r="AD910" s="13">
        <v>0.157142857142857</v>
      </c>
    </row>
    <row r="911" spans="2:30" x14ac:dyDescent="0.3">
      <c r="B911" t="s">
        <v>317</v>
      </c>
      <c r="C911" s="13">
        <v>0.19230769230769201</v>
      </c>
      <c r="D911" s="13">
        <v>0.17647058823529399</v>
      </c>
      <c r="E911" s="13">
        <v>0.209677419354839</v>
      </c>
      <c r="F911" s="13"/>
      <c r="G911" s="13">
        <v>0</v>
      </c>
      <c r="H911" s="13">
        <v>0.25</v>
      </c>
      <c r="I911" s="13">
        <v>0.25</v>
      </c>
      <c r="J911" s="13">
        <v>0.25</v>
      </c>
      <c r="K911" s="13">
        <v>0.230769230769231</v>
      </c>
      <c r="L911" s="13">
        <v>0.10638297872340401</v>
      </c>
      <c r="M911" s="13"/>
      <c r="N911" s="13">
        <v>0.12068965517241401</v>
      </c>
      <c r="O911" s="13">
        <v>0.2</v>
      </c>
      <c r="P911" s="13">
        <v>0.33333333333333298</v>
      </c>
      <c r="Q911" s="13">
        <v>0.25925925925925902</v>
      </c>
      <c r="R911" s="13"/>
      <c r="S911" s="13">
        <v>0.135135135135135</v>
      </c>
      <c r="T911" s="13">
        <v>0.238095238095238</v>
      </c>
      <c r="U911" s="13">
        <v>0</v>
      </c>
      <c r="V911" s="13">
        <v>0.27586206896551702</v>
      </c>
      <c r="W911" s="13">
        <v>0.38461538461538503</v>
      </c>
      <c r="X911" s="13">
        <v>0</v>
      </c>
      <c r="Y911" s="13"/>
      <c r="Z911" s="13">
        <v>0.14736842105263201</v>
      </c>
      <c r="AA911" s="13">
        <v>0.314285714285714</v>
      </c>
      <c r="AB911" s="13"/>
      <c r="AC911" s="13">
        <v>0.122448979591837</v>
      </c>
      <c r="AD911" s="13">
        <v>0.24285714285714299</v>
      </c>
    </row>
    <row r="912" spans="2:30" x14ac:dyDescent="0.3">
      <c r="B912" t="s">
        <v>318</v>
      </c>
      <c r="C912" s="13">
        <v>0.22307692307692301</v>
      </c>
      <c r="D912" s="13">
        <v>0.27941176470588203</v>
      </c>
      <c r="E912" s="13">
        <v>0.16129032258064499</v>
      </c>
      <c r="F912" s="13"/>
      <c r="G912" s="13">
        <v>0</v>
      </c>
      <c r="H912" s="13">
        <v>0.16666666666666699</v>
      </c>
      <c r="I912" s="13">
        <v>0.33333333333333298</v>
      </c>
      <c r="J912" s="13">
        <v>0.25</v>
      </c>
      <c r="K912" s="13">
        <v>0.230769230769231</v>
      </c>
      <c r="L912" s="13">
        <v>0.170212765957447</v>
      </c>
      <c r="M912" s="13"/>
      <c r="N912" s="13">
        <v>0.29310344827586199</v>
      </c>
      <c r="O912" s="13">
        <v>0.233333333333333</v>
      </c>
      <c r="P912" s="13">
        <v>0.133333333333333</v>
      </c>
      <c r="Q912" s="13">
        <v>0.11111111111111099</v>
      </c>
      <c r="R912" s="13"/>
      <c r="S912" s="13">
        <v>0.27027027027027001</v>
      </c>
      <c r="T912" s="13">
        <v>0.28571428571428598</v>
      </c>
      <c r="U912" s="13">
        <v>0.266666666666667</v>
      </c>
      <c r="V912" s="13">
        <v>0.13793103448275901</v>
      </c>
      <c r="W912" s="13">
        <v>7.69230769230769E-2</v>
      </c>
      <c r="X912" s="13">
        <v>0.28571428571428598</v>
      </c>
      <c r="Y912" s="13"/>
      <c r="Z912" s="13">
        <v>0.221052631578947</v>
      </c>
      <c r="AA912" s="13">
        <v>0.22857142857142901</v>
      </c>
      <c r="AB912" s="13"/>
      <c r="AC912" s="13">
        <v>0.28571428571428598</v>
      </c>
      <c r="AD912" s="13">
        <v>0.2</v>
      </c>
    </row>
    <row r="913" spans="2:30" x14ac:dyDescent="0.3">
      <c r="B913" t="s">
        <v>319</v>
      </c>
      <c r="C913" s="13">
        <v>0.29230769230769199</v>
      </c>
      <c r="D913" s="13">
        <v>0.27941176470588203</v>
      </c>
      <c r="E913" s="13">
        <v>0.30645161290322598</v>
      </c>
      <c r="F913" s="13"/>
      <c r="G913" s="13">
        <v>1</v>
      </c>
      <c r="H913" s="13">
        <v>0.16666666666666699</v>
      </c>
      <c r="I913" s="13">
        <v>0.125</v>
      </c>
      <c r="J913" s="13">
        <v>0.1</v>
      </c>
      <c r="K913" s="13">
        <v>0.269230769230769</v>
      </c>
      <c r="L913" s="13">
        <v>0.48936170212766</v>
      </c>
      <c r="M913" s="13"/>
      <c r="N913" s="13">
        <v>0.31034482758620702</v>
      </c>
      <c r="O913" s="13">
        <v>0.266666666666667</v>
      </c>
      <c r="P913" s="13">
        <v>0.2</v>
      </c>
      <c r="Q913" s="13">
        <v>0.33333333333333298</v>
      </c>
      <c r="R913" s="13"/>
      <c r="S913" s="13">
        <v>0.24324324324324301</v>
      </c>
      <c r="T913" s="13">
        <v>0.28571428571428598</v>
      </c>
      <c r="U913" s="13">
        <v>0.266666666666667</v>
      </c>
      <c r="V913" s="13">
        <v>0.34482758620689702</v>
      </c>
      <c r="W913" s="13">
        <v>0.38461538461538503</v>
      </c>
      <c r="X913" s="13">
        <v>0.28571428571428598</v>
      </c>
      <c r="Y913" s="13"/>
      <c r="Z913" s="13">
        <v>0.29473684210526302</v>
      </c>
      <c r="AA913" s="13">
        <v>0.28571428571428598</v>
      </c>
      <c r="AB913" s="13"/>
      <c r="AC913" s="13">
        <v>0.26530612244898</v>
      </c>
      <c r="AD913" s="13">
        <v>0.32857142857142901</v>
      </c>
    </row>
    <row r="914" spans="2:30" x14ac:dyDescent="0.3">
      <c r="B914" t="s">
        <v>56</v>
      </c>
      <c r="C914" s="13">
        <v>0.123076923076923</v>
      </c>
      <c r="D914" s="13">
        <v>0.11764705882352899</v>
      </c>
      <c r="E914" s="13">
        <v>0.12903225806451599</v>
      </c>
      <c r="F914" s="13"/>
      <c r="G914" s="13">
        <v>0</v>
      </c>
      <c r="H914" s="13">
        <v>0</v>
      </c>
      <c r="I914" s="13">
        <v>8.3333333333333301E-2</v>
      </c>
      <c r="J914" s="13">
        <v>0.15</v>
      </c>
      <c r="K914" s="13">
        <v>0.15384615384615399</v>
      </c>
      <c r="L914" s="13">
        <v>0.14893617021276601</v>
      </c>
      <c r="M914" s="13"/>
      <c r="N914" s="13">
        <v>0.12068965517241401</v>
      </c>
      <c r="O914" s="13">
        <v>0.133333333333333</v>
      </c>
      <c r="P914" s="13">
        <v>0.266666666666667</v>
      </c>
      <c r="Q914" s="13">
        <v>3.7037037037037E-2</v>
      </c>
      <c r="R914" s="13"/>
      <c r="S914" s="13">
        <v>0.135135135135135</v>
      </c>
      <c r="T914" s="13">
        <v>9.5238095238095205E-2</v>
      </c>
      <c r="U914" s="13">
        <v>0.2</v>
      </c>
      <c r="V914" s="13">
        <v>0.13793103448275901</v>
      </c>
      <c r="W914" s="13">
        <v>0</v>
      </c>
      <c r="X914" s="13">
        <v>0.14285714285714299</v>
      </c>
      <c r="Y914" s="13"/>
      <c r="Z914" s="13">
        <v>0.13684210526315799</v>
      </c>
      <c r="AA914" s="13">
        <v>8.5714285714285701E-2</v>
      </c>
      <c r="AB914" s="13"/>
      <c r="AC914" s="13">
        <v>0.20408163265306101</v>
      </c>
      <c r="AD914" s="13">
        <v>7.1428571428571397E-2</v>
      </c>
    </row>
    <row r="915" spans="2:30" x14ac:dyDescent="0.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row>
    <row r="916" spans="2:30" x14ac:dyDescent="0.3">
      <c r="B916" s="6" t="s">
        <v>335</v>
      </c>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row>
    <row r="917" spans="2:30" x14ac:dyDescent="0.3">
      <c r="B917" s="23" t="s">
        <v>321</v>
      </c>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row>
    <row r="918" spans="2:30" x14ac:dyDescent="0.3">
      <c r="B918" t="s">
        <v>316</v>
      </c>
      <c r="C918" s="13">
        <v>0.16923076923076899</v>
      </c>
      <c r="D918" s="13">
        <v>0.13235294117647101</v>
      </c>
      <c r="E918" s="13">
        <v>0.209677419354839</v>
      </c>
      <c r="F918" s="13"/>
      <c r="G918" s="13">
        <v>0</v>
      </c>
      <c r="H918" s="13">
        <v>0.41666666666666702</v>
      </c>
      <c r="I918" s="13">
        <v>0.25</v>
      </c>
      <c r="J918" s="13">
        <v>0.15</v>
      </c>
      <c r="K918" s="13">
        <v>0.115384615384615</v>
      </c>
      <c r="L918" s="13">
        <v>0.10638297872340401</v>
      </c>
      <c r="M918" s="13"/>
      <c r="N918" s="13">
        <v>0.13793103448275901</v>
      </c>
      <c r="O918" s="13">
        <v>0.133333333333333</v>
      </c>
      <c r="P918" s="13">
        <v>0.133333333333333</v>
      </c>
      <c r="Q918" s="13">
        <v>0.296296296296296</v>
      </c>
      <c r="R918" s="13"/>
      <c r="S918" s="13">
        <v>0.21621621621621601</v>
      </c>
      <c r="T918" s="13">
        <v>0.19047619047618999</v>
      </c>
      <c r="U918" s="13">
        <v>0.133333333333333</v>
      </c>
      <c r="V918" s="13">
        <v>0.10344827586206901</v>
      </c>
      <c r="W918" s="13">
        <v>0.15384615384615399</v>
      </c>
      <c r="X918" s="13">
        <v>0.28571428571428598</v>
      </c>
      <c r="Y918" s="13"/>
      <c r="Z918" s="13">
        <v>0.221052631578947</v>
      </c>
      <c r="AA918" s="13">
        <v>2.8571428571428598E-2</v>
      </c>
      <c r="AB918" s="13"/>
      <c r="AC918" s="13">
        <v>0.16326530612244899</v>
      </c>
      <c r="AD918" s="13">
        <v>0.157142857142857</v>
      </c>
    </row>
    <row r="919" spans="2:30" x14ac:dyDescent="0.3">
      <c r="B919" t="s">
        <v>317</v>
      </c>
      <c r="C919" s="13">
        <v>0.33076923076923098</v>
      </c>
      <c r="D919" s="13">
        <v>0.32352941176470601</v>
      </c>
      <c r="E919" s="13">
        <v>0.33870967741935498</v>
      </c>
      <c r="F919" s="13"/>
      <c r="G919" s="13">
        <v>1</v>
      </c>
      <c r="H919" s="13">
        <v>0.16666666666666699</v>
      </c>
      <c r="I919" s="13">
        <v>0.41666666666666702</v>
      </c>
      <c r="J919" s="13">
        <v>0.3</v>
      </c>
      <c r="K919" s="13">
        <v>0.38461538461538503</v>
      </c>
      <c r="L919" s="13">
        <v>0.29787234042553201</v>
      </c>
      <c r="M919" s="13"/>
      <c r="N919" s="13">
        <v>0.37931034482758602</v>
      </c>
      <c r="O919" s="13">
        <v>0.233333333333333</v>
      </c>
      <c r="P919" s="13">
        <v>0.33333333333333298</v>
      </c>
      <c r="Q919" s="13">
        <v>0.33333333333333298</v>
      </c>
      <c r="R919" s="13"/>
      <c r="S919" s="13">
        <v>0.29729729729729698</v>
      </c>
      <c r="T919" s="13">
        <v>0.33333333333333298</v>
      </c>
      <c r="U919" s="13">
        <v>0.33333333333333298</v>
      </c>
      <c r="V919" s="13">
        <v>0.31034482758620702</v>
      </c>
      <c r="W919" s="13">
        <v>0.53846153846153799</v>
      </c>
      <c r="X919" s="13">
        <v>0.14285714285714299</v>
      </c>
      <c r="Y919" s="13"/>
      <c r="Z919" s="13">
        <v>0.30526315789473701</v>
      </c>
      <c r="AA919" s="13">
        <v>0.4</v>
      </c>
      <c r="AB919" s="13"/>
      <c r="AC919" s="13">
        <v>0.34693877551020402</v>
      </c>
      <c r="AD919" s="13">
        <v>0.32857142857142901</v>
      </c>
    </row>
    <row r="920" spans="2:30" x14ac:dyDescent="0.3">
      <c r="B920" t="s">
        <v>318</v>
      </c>
      <c r="C920" s="13">
        <v>0.34615384615384598</v>
      </c>
      <c r="D920" s="13">
        <v>0.35294117647058798</v>
      </c>
      <c r="E920" s="13">
        <v>0.33870967741935498</v>
      </c>
      <c r="F920" s="13"/>
      <c r="G920" s="13">
        <v>0</v>
      </c>
      <c r="H920" s="13">
        <v>0.25</v>
      </c>
      <c r="I920" s="13">
        <v>0.25</v>
      </c>
      <c r="J920" s="13">
        <v>0.35</v>
      </c>
      <c r="K920" s="13">
        <v>0.46153846153846201</v>
      </c>
      <c r="L920" s="13">
        <v>0.36170212765957399</v>
      </c>
      <c r="M920" s="13"/>
      <c r="N920" s="13">
        <v>0.34482758620689702</v>
      </c>
      <c r="O920" s="13">
        <v>0.43333333333333302</v>
      </c>
      <c r="P920" s="13">
        <v>0.46666666666666701</v>
      </c>
      <c r="Q920" s="13">
        <v>0.18518518518518501</v>
      </c>
      <c r="R920" s="13"/>
      <c r="S920" s="13">
        <v>0.37837837837837801</v>
      </c>
      <c r="T920" s="13">
        <v>0.38095238095238099</v>
      </c>
      <c r="U920" s="13">
        <v>0.46666666666666701</v>
      </c>
      <c r="V920" s="13">
        <v>0.27586206896551702</v>
      </c>
      <c r="W920" s="13">
        <v>0.15384615384615399</v>
      </c>
      <c r="X920" s="13">
        <v>0.28571428571428598</v>
      </c>
      <c r="Y920" s="13"/>
      <c r="Z920" s="13">
        <v>0.36842105263157898</v>
      </c>
      <c r="AA920" s="13">
        <v>0.28571428571428598</v>
      </c>
      <c r="AB920" s="13"/>
      <c r="AC920" s="13">
        <v>0.38775510204081598</v>
      </c>
      <c r="AD920" s="13">
        <v>0.34285714285714303</v>
      </c>
    </row>
    <row r="921" spans="2:30" x14ac:dyDescent="0.3">
      <c r="B921" t="s">
        <v>319</v>
      </c>
      <c r="C921" s="13">
        <v>0.115384615384615</v>
      </c>
      <c r="D921" s="13">
        <v>0.161764705882353</v>
      </c>
      <c r="E921" s="13">
        <v>6.4516129032258104E-2</v>
      </c>
      <c r="F921" s="13"/>
      <c r="G921" s="13">
        <v>0</v>
      </c>
      <c r="H921" s="13">
        <v>0.16666666666666699</v>
      </c>
      <c r="I921" s="13">
        <v>4.1666666666666699E-2</v>
      </c>
      <c r="J921" s="13">
        <v>0.2</v>
      </c>
      <c r="K921" s="13">
        <v>0</v>
      </c>
      <c r="L921" s="13">
        <v>0.170212765957447</v>
      </c>
      <c r="M921" s="13"/>
      <c r="N921" s="13">
        <v>0.10344827586206901</v>
      </c>
      <c r="O921" s="13">
        <v>0.1</v>
      </c>
      <c r="P921" s="13">
        <v>6.6666666666666693E-2</v>
      </c>
      <c r="Q921" s="13">
        <v>0.18518518518518501</v>
      </c>
      <c r="R921" s="13"/>
      <c r="S921" s="13">
        <v>5.4054054054054099E-2</v>
      </c>
      <c r="T921" s="13">
        <v>4.7619047619047603E-2</v>
      </c>
      <c r="U921" s="13">
        <v>6.6666666666666693E-2</v>
      </c>
      <c r="V921" s="13">
        <v>0.27586206896551702</v>
      </c>
      <c r="W921" s="13">
        <v>0.15384615384615399</v>
      </c>
      <c r="X921" s="13">
        <v>0.14285714285714299</v>
      </c>
      <c r="Y921" s="13"/>
      <c r="Z921" s="13">
        <v>7.3684210526315796E-2</v>
      </c>
      <c r="AA921" s="13">
        <v>0.22857142857142901</v>
      </c>
      <c r="AB921" s="13"/>
      <c r="AC921" s="13">
        <v>8.1632653061224497E-2</v>
      </c>
      <c r="AD921" s="13">
        <v>0.128571428571429</v>
      </c>
    </row>
    <row r="922" spans="2:30" x14ac:dyDescent="0.3">
      <c r="B922" t="s">
        <v>56</v>
      </c>
      <c r="C922" s="13">
        <v>3.8461538461538498E-2</v>
      </c>
      <c r="D922" s="13">
        <v>2.9411764705882401E-2</v>
      </c>
      <c r="E922" s="13">
        <v>4.8387096774193498E-2</v>
      </c>
      <c r="F922" s="13"/>
      <c r="G922" s="13">
        <v>0</v>
      </c>
      <c r="H922" s="13">
        <v>0</v>
      </c>
      <c r="I922" s="13">
        <v>4.1666666666666699E-2</v>
      </c>
      <c r="J922" s="13">
        <v>0</v>
      </c>
      <c r="K922" s="13">
        <v>3.8461538461538498E-2</v>
      </c>
      <c r="L922" s="13">
        <v>6.3829787234042507E-2</v>
      </c>
      <c r="M922" s="13"/>
      <c r="N922" s="13">
        <v>3.4482758620689703E-2</v>
      </c>
      <c r="O922" s="13">
        <v>0.1</v>
      </c>
      <c r="P922" s="13">
        <v>0</v>
      </c>
      <c r="Q922" s="13">
        <v>0</v>
      </c>
      <c r="R922" s="13"/>
      <c r="S922" s="13">
        <v>5.4054054054054099E-2</v>
      </c>
      <c r="T922" s="13">
        <v>4.7619047619047603E-2</v>
      </c>
      <c r="U922" s="13">
        <v>0</v>
      </c>
      <c r="V922" s="13">
        <v>3.4482758620689703E-2</v>
      </c>
      <c r="W922" s="13">
        <v>0</v>
      </c>
      <c r="X922" s="13">
        <v>0.14285714285714299</v>
      </c>
      <c r="Y922" s="13"/>
      <c r="Z922" s="13">
        <v>3.1578947368421102E-2</v>
      </c>
      <c r="AA922" s="13">
        <v>5.7142857142857099E-2</v>
      </c>
      <c r="AB922" s="13"/>
      <c r="AC922" s="13">
        <v>2.04081632653061E-2</v>
      </c>
      <c r="AD922" s="13">
        <v>4.2857142857142899E-2</v>
      </c>
    </row>
    <row r="923" spans="2:30" x14ac:dyDescent="0.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row>
    <row r="924" spans="2:30" x14ac:dyDescent="0.3">
      <c r="B924" s="6" t="s">
        <v>336</v>
      </c>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row>
    <row r="925" spans="2:30" x14ac:dyDescent="0.3">
      <c r="B925" s="23" t="s">
        <v>321</v>
      </c>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row>
    <row r="926" spans="2:30" x14ac:dyDescent="0.3">
      <c r="B926" t="s">
        <v>316</v>
      </c>
      <c r="C926" s="13">
        <v>0.162162162162162</v>
      </c>
      <c r="D926" s="13">
        <v>0.2</v>
      </c>
      <c r="E926" s="13">
        <v>0.128205128205128</v>
      </c>
      <c r="F926" s="13"/>
      <c r="G926" s="13" t="s">
        <v>238</v>
      </c>
      <c r="H926" s="13">
        <v>0.75</v>
      </c>
      <c r="I926" s="13">
        <v>0.35714285714285698</v>
      </c>
      <c r="J926" s="13">
        <v>0.2</v>
      </c>
      <c r="K926" s="13">
        <v>7.69230769230769E-2</v>
      </c>
      <c r="L926" s="13">
        <v>3.03030303030303E-2</v>
      </c>
      <c r="M926" s="13"/>
      <c r="N926" s="13">
        <v>0.22222222222222199</v>
      </c>
      <c r="O926" s="13">
        <v>0.214285714285714</v>
      </c>
      <c r="P926" s="13">
        <v>0</v>
      </c>
      <c r="Q926" s="13">
        <v>7.1428571428571397E-2</v>
      </c>
      <c r="R926" s="13"/>
      <c r="S926" s="13">
        <v>0.19047619047618999</v>
      </c>
      <c r="T926" s="13">
        <v>0.33333333333333298</v>
      </c>
      <c r="U926" s="13">
        <v>0</v>
      </c>
      <c r="V926" s="13">
        <v>0.1</v>
      </c>
      <c r="W926" s="13">
        <v>0</v>
      </c>
      <c r="X926" s="13">
        <v>0.2</v>
      </c>
      <c r="Y926" s="13"/>
      <c r="Z926" s="13">
        <v>0.134615384615385</v>
      </c>
      <c r="AA926" s="13">
        <v>0.22727272727272699</v>
      </c>
      <c r="AB926" s="13"/>
      <c r="AC926" s="13">
        <v>6.8965517241379296E-2</v>
      </c>
      <c r="AD926" s="13">
        <v>0.2</v>
      </c>
    </row>
    <row r="927" spans="2:30" x14ac:dyDescent="0.3">
      <c r="B927" t="s">
        <v>317</v>
      </c>
      <c r="C927" s="13">
        <v>0.17567567567567599</v>
      </c>
      <c r="D927" s="13">
        <v>0.25714285714285701</v>
      </c>
      <c r="E927" s="13">
        <v>0.102564102564103</v>
      </c>
      <c r="F927" s="13"/>
      <c r="G927" s="13" t="s">
        <v>238</v>
      </c>
      <c r="H927" s="13">
        <v>0.25</v>
      </c>
      <c r="I927" s="13">
        <v>0.14285714285714299</v>
      </c>
      <c r="J927" s="13">
        <v>0.4</v>
      </c>
      <c r="K927" s="13">
        <v>0.15384615384615399</v>
      </c>
      <c r="L927" s="13">
        <v>0.12121212121212099</v>
      </c>
      <c r="M927" s="13"/>
      <c r="N927" s="13">
        <v>0.194444444444444</v>
      </c>
      <c r="O927" s="13">
        <v>7.1428571428571397E-2</v>
      </c>
      <c r="P927" s="13">
        <v>0</v>
      </c>
      <c r="Q927" s="13">
        <v>0.35714285714285698</v>
      </c>
      <c r="R927" s="13"/>
      <c r="S927" s="13">
        <v>0.19047619047618999</v>
      </c>
      <c r="T927" s="13">
        <v>0.25</v>
      </c>
      <c r="U927" s="13">
        <v>0.16666666666666699</v>
      </c>
      <c r="V927" s="13">
        <v>0.15</v>
      </c>
      <c r="W927" s="13">
        <v>0.16666666666666699</v>
      </c>
      <c r="X927" s="13">
        <v>0</v>
      </c>
      <c r="Y927" s="13"/>
      <c r="Z927" s="13">
        <v>0.17307692307692299</v>
      </c>
      <c r="AA927" s="13">
        <v>0.18181818181818199</v>
      </c>
      <c r="AB927" s="13"/>
      <c r="AC927" s="13">
        <v>0.17241379310344801</v>
      </c>
      <c r="AD927" s="13">
        <v>0.2</v>
      </c>
    </row>
    <row r="928" spans="2:30" x14ac:dyDescent="0.3">
      <c r="B928" t="s">
        <v>318</v>
      </c>
      <c r="C928" s="13">
        <v>0.14864864864864899</v>
      </c>
      <c r="D928" s="13">
        <v>0.114285714285714</v>
      </c>
      <c r="E928" s="13">
        <v>0.17948717948717899</v>
      </c>
      <c r="F928" s="13"/>
      <c r="G928" s="13" t="s">
        <v>238</v>
      </c>
      <c r="H928" s="13">
        <v>0</v>
      </c>
      <c r="I928" s="13">
        <v>0.28571428571428598</v>
      </c>
      <c r="J928" s="13">
        <v>0.1</v>
      </c>
      <c r="K928" s="13">
        <v>7.69230769230769E-2</v>
      </c>
      <c r="L928" s="13">
        <v>0.15151515151515199</v>
      </c>
      <c r="M928" s="13"/>
      <c r="N928" s="13">
        <v>0.13888888888888901</v>
      </c>
      <c r="O928" s="13">
        <v>0.214285714285714</v>
      </c>
      <c r="P928" s="13">
        <v>0.2</v>
      </c>
      <c r="Q928" s="13">
        <v>7.1428571428571397E-2</v>
      </c>
      <c r="R928" s="13"/>
      <c r="S928" s="13">
        <v>4.7619047619047603E-2</v>
      </c>
      <c r="T928" s="13">
        <v>0.16666666666666699</v>
      </c>
      <c r="U928" s="13">
        <v>0.33333333333333298</v>
      </c>
      <c r="V928" s="13">
        <v>0.1</v>
      </c>
      <c r="W928" s="13">
        <v>0.16666666666666699</v>
      </c>
      <c r="X928" s="13">
        <v>0.4</v>
      </c>
      <c r="Y928" s="13"/>
      <c r="Z928" s="13">
        <v>0.19230769230769201</v>
      </c>
      <c r="AA928" s="13">
        <v>4.5454545454545497E-2</v>
      </c>
      <c r="AB928" s="13"/>
      <c r="AC928" s="13">
        <v>0.20689655172413801</v>
      </c>
      <c r="AD928" s="13">
        <v>0.1</v>
      </c>
    </row>
    <row r="929" spans="2:30" x14ac:dyDescent="0.3">
      <c r="B929" t="s">
        <v>319</v>
      </c>
      <c r="C929" s="13">
        <v>0.337837837837838</v>
      </c>
      <c r="D929" s="13">
        <v>0.28571428571428598</v>
      </c>
      <c r="E929" s="13">
        <v>0.38461538461538503</v>
      </c>
      <c r="F929" s="13"/>
      <c r="G929" s="13" t="s">
        <v>238</v>
      </c>
      <c r="H929" s="13">
        <v>0</v>
      </c>
      <c r="I929" s="13">
        <v>0.14285714285714299</v>
      </c>
      <c r="J929" s="13">
        <v>0</v>
      </c>
      <c r="K929" s="13">
        <v>0.46153846153846201</v>
      </c>
      <c r="L929" s="13">
        <v>0.51515151515151503</v>
      </c>
      <c r="M929" s="13"/>
      <c r="N929" s="13">
        <v>0.30555555555555602</v>
      </c>
      <c r="O929" s="13">
        <v>0.214285714285714</v>
      </c>
      <c r="P929" s="13">
        <v>0.4</v>
      </c>
      <c r="Q929" s="13">
        <v>0.5</v>
      </c>
      <c r="R929" s="13"/>
      <c r="S929" s="13">
        <v>0.28571428571428598</v>
      </c>
      <c r="T929" s="13">
        <v>0.16666666666666699</v>
      </c>
      <c r="U929" s="13">
        <v>0.5</v>
      </c>
      <c r="V929" s="13">
        <v>0.4</v>
      </c>
      <c r="W929" s="13">
        <v>0.66666666666666696</v>
      </c>
      <c r="X929" s="13">
        <v>0.2</v>
      </c>
      <c r="Y929" s="13"/>
      <c r="Z929" s="13">
        <v>0.28846153846153799</v>
      </c>
      <c r="AA929" s="13">
        <v>0.45454545454545497</v>
      </c>
      <c r="AB929" s="13"/>
      <c r="AC929" s="13">
        <v>0.27586206896551702</v>
      </c>
      <c r="AD929" s="13">
        <v>0.4</v>
      </c>
    </row>
    <row r="930" spans="2:30" x14ac:dyDescent="0.3">
      <c r="B930" t="s">
        <v>56</v>
      </c>
      <c r="C930" s="13">
        <v>0.17567567567567599</v>
      </c>
      <c r="D930" s="13">
        <v>0.14285714285714299</v>
      </c>
      <c r="E930" s="13">
        <v>0.20512820512820501</v>
      </c>
      <c r="F930" s="13"/>
      <c r="G930" s="13" t="s">
        <v>238</v>
      </c>
      <c r="H930" s="13">
        <v>0</v>
      </c>
      <c r="I930" s="13">
        <v>7.1428571428571397E-2</v>
      </c>
      <c r="J930" s="13">
        <v>0.3</v>
      </c>
      <c r="K930" s="13">
        <v>0.230769230769231</v>
      </c>
      <c r="L930" s="13">
        <v>0.18181818181818199</v>
      </c>
      <c r="M930" s="13"/>
      <c r="N930" s="13">
        <v>0.13888888888888901</v>
      </c>
      <c r="O930" s="13">
        <v>0.28571428571428598</v>
      </c>
      <c r="P930" s="13">
        <v>0.4</v>
      </c>
      <c r="Q930" s="13">
        <v>0</v>
      </c>
      <c r="R930" s="13"/>
      <c r="S930" s="13">
        <v>0.28571428571428598</v>
      </c>
      <c r="T930" s="13">
        <v>8.3333333333333301E-2</v>
      </c>
      <c r="U930" s="13">
        <v>0</v>
      </c>
      <c r="V930" s="13">
        <v>0.25</v>
      </c>
      <c r="W930" s="13">
        <v>0</v>
      </c>
      <c r="X930" s="13">
        <v>0.2</v>
      </c>
      <c r="Y930" s="13"/>
      <c r="Z930" s="13">
        <v>0.21153846153846201</v>
      </c>
      <c r="AA930" s="13">
        <v>9.0909090909090898E-2</v>
      </c>
      <c r="AB930" s="13"/>
      <c r="AC930" s="13">
        <v>0.27586206896551702</v>
      </c>
      <c r="AD930" s="13">
        <v>0.1</v>
      </c>
    </row>
    <row r="931" spans="2:30" x14ac:dyDescent="0.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row>
    <row r="932" spans="2:30" x14ac:dyDescent="0.3">
      <c r="B932" s="6" t="s">
        <v>337</v>
      </c>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row>
    <row r="933" spans="2:30" x14ac:dyDescent="0.3">
      <c r="B933" s="23" t="s">
        <v>321</v>
      </c>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row>
    <row r="934" spans="2:30" x14ac:dyDescent="0.3">
      <c r="B934" t="s">
        <v>316</v>
      </c>
      <c r="C934" s="13">
        <v>0.28461538461538499</v>
      </c>
      <c r="D934" s="13">
        <v>0.32352941176470601</v>
      </c>
      <c r="E934" s="13">
        <v>0.241935483870968</v>
      </c>
      <c r="F934" s="13"/>
      <c r="G934" s="13">
        <v>0</v>
      </c>
      <c r="H934" s="13">
        <v>0.41666666666666702</v>
      </c>
      <c r="I934" s="13">
        <v>0.25</v>
      </c>
      <c r="J934" s="13">
        <v>0.45</v>
      </c>
      <c r="K934" s="13">
        <v>0.38461538461538503</v>
      </c>
      <c r="L934" s="13">
        <v>0.14893617021276601</v>
      </c>
      <c r="M934" s="13"/>
      <c r="N934" s="13">
        <v>0.27586206896551702</v>
      </c>
      <c r="O934" s="13">
        <v>0.233333333333333</v>
      </c>
      <c r="P934" s="13">
        <v>0.133333333333333</v>
      </c>
      <c r="Q934" s="13">
        <v>0.44444444444444398</v>
      </c>
      <c r="R934" s="13"/>
      <c r="S934" s="13">
        <v>0.29729729729729698</v>
      </c>
      <c r="T934" s="13">
        <v>0.28571428571428598</v>
      </c>
      <c r="U934" s="13">
        <v>0.33333333333333298</v>
      </c>
      <c r="V934" s="13">
        <v>0.24137931034482801</v>
      </c>
      <c r="W934" s="13">
        <v>0.230769230769231</v>
      </c>
      <c r="X934" s="13">
        <v>0.28571428571428598</v>
      </c>
      <c r="Y934" s="13"/>
      <c r="Z934" s="13">
        <v>0.31578947368421101</v>
      </c>
      <c r="AA934" s="13">
        <v>0.2</v>
      </c>
      <c r="AB934" s="13"/>
      <c r="AC934" s="13">
        <v>0.26530612244898</v>
      </c>
      <c r="AD934" s="13">
        <v>0.3</v>
      </c>
    </row>
    <row r="935" spans="2:30" x14ac:dyDescent="0.3">
      <c r="B935" t="s">
        <v>317</v>
      </c>
      <c r="C935" s="13">
        <v>0.507692307692308</v>
      </c>
      <c r="D935" s="13">
        <v>0.441176470588235</v>
      </c>
      <c r="E935" s="13">
        <v>0.58064516129032295</v>
      </c>
      <c r="F935" s="13"/>
      <c r="G935" s="13">
        <v>1</v>
      </c>
      <c r="H935" s="13">
        <v>0.33333333333333298</v>
      </c>
      <c r="I935" s="13">
        <v>0.58333333333333304</v>
      </c>
      <c r="J935" s="13">
        <v>0.4</v>
      </c>
      <c r="K935" s="13">
        <v>0.46153846153846201</v>
      </c>
      <c r="L935" s="13">
        <v>0.57446808510638303</v>
      </c>
      <c r="M935" s="13"/>
      <c r="N935" s="13">
        <v>0.46551724137931</v>
      </c>
      <c r="O935" s="13">
        <v>0.46666666666666701</v>
      </c>
      <c r="P935" s="13">
        <v>0.8</v>
      </c>
      <c r="Q935" s="13">
        <v>0.48148148148148101</v>
      </c>
      <c r="R935" s="13"/>
      <c r="S935" s="13">
        <v>0.59459459459459496</v>
      </c>
      <c r="T935" s="13">
        <v>0.476190476190476</v>
      </c>
      <c r="U935" s="13">
        <v>0.4</v>
      </c>
      <c r="V935" s="13">
        <v>0.48275862068965503</v>
      </c>
      <c r="W935" s="13">
        <v>0.53846153846153799</v>
      </c>
      <c r="X935" s="13">
        <v>0.42857142857142899</v>
      </c>
      <c r="Y935" s="13"/>
      <c r="Z935" s="13">
        <v>0.48421052631578898</v>
      </c>
      <c r="AA935" s="13">
        <v>0.57142857142857095</v>
      </c>
      <c r="AB935" s="13"/>
      <c r="AC935" s="13">
        <v>0.530612244897959</v>
      </c>
      <c r="AD935" s="13">
        <v>0.48571428571428599</v>
      </c>
    </row>
    <row r="936" spans="2:30" x14ac:dyDescent="0.3">
      <c r="B936" t="s">
        <v>318</v>
      </c>
      <c r="C936" s="13">
        <v>0.107692307692308</v>
      </c>
      <c r="D936" s="13">
        <v>0.13235294117647101</v>
      </c>
      <c r="E936" s="13">
        <v>8.0645161290322606E-2</v>
      </c>
      <c r="F936" s="13"/>
      <c r="G936" s="13">
        <v>0</v>
      </c>
      <c r="H936" s="13">
        <v>8.3333333333333301E-2</v>
      </c>
      <c r="I936" s="13">
        <v>8.3333333333333301E-2</v>
      </c>
      <c r="J936" s="13">
        <v>0.05</v>
      </c>
      <c r="K936" s="13">
        <v>7.69230769230769E-2</v>
      </c>
      <c r="L936" s="13">
        <v>0.170212765957447</v>
      </c>
      <c r="M936" s="13"/>
      <c r="N936" s="13">
        <v>0.13793103448275901</v>
      </c>
      <c r="O936" s="13">
        <v>0.16666666666666699</v>
      </c>
      <c r="P936" s="13">
        <v>0</v>
      </c>
      <c r="Q936" s="13">
        <v>3.7037037037037E-2</v>
      </c>
      <c r="R936" s="13"/>
      <c r="S936" s="13">
        <v>5.4054054054054099E-2</v>
      </c>
      <c r="T936" s="13">
        <v>0.19047619047618999</v>
      </c>
      <c r="U936" s="13">
        <v>0.133333333333333</v>
      </c>
      <c r="V936" s="13">
        <v>6.8965517241379296E-2</v>
      </c>
      <c r="W936" s="13">
        <v>0.15384615384615399</v>
      </c>
      <c r="X936" s="13">
        <v>0.14285714285714299</v>
      </c>
      <c r="Y936" s="13"/>
      <c r="Z936" s="13">
        <v>0.115789473684211</v>
      </c>
      <c r="AA936" s="13">
        <v>8.5714285714285701E-2</v>
      </c>
      <c r="AB936" s="13"/>
      <c r="AC936" s="13">
        <v>0.14285714285714299</v>
      </c>
      <c r="AD936" s="13">
        <v>0.1</v>
      </c>
    </row>
    <row r="937" spans="2:30" x14ac:dyDescent="0.3">
      <c r="B937" t="s">
        <v>319</v>
      </c>
      <c r="C937" s="13">
        <v>6.9230769230769207E-2</v>
      </c>
      <c r="D937" s="13">
        <v>8.8235294117647106E-2</v>
      </c>
      <c r="E937" s="13">
        <v>4.8387096774193498E-2</v>
      </c>
      <c r="F937" s="13"/>
      <c r="G937" s="13">
        <v>0</v>
      </c>
      <c r="H937" s="13">
        <v>0.16666666666666699</v>
      </c>
      <c r="I937" s="13">
        <v>8.3333333333333301E-2</v>
      </c>
      <c r="J937" s="13">
        <v>0.1</v>
      </c>
      <c r="K937" s="13">
        <v>3.8461538461538498E-2</v>
      </c>
      <c r="L937" s="13">
        <v>4.2553191489361701E-2</v>
      </c>
      <c r="M937" s="13"/>
      <c r="N937" s="13">
        <v>8.6206896551724102E-2</v>
      </c>
      <c r="O937" s="13">
        <v>6.6666666666666693E-2</v>
      </c>
      <c r="P937" s="13">
        <v>6.6666666666666693E-2</v>
      </c>
      <c r="Q937" s="13">
        <v>3.7037037037037E-2</v>
      </c>
      <c r="R937" s="13"/>
      <c r="S937" s="13">
        <v>2.7027027027027001E-2</v>
      </c>
      <c r="T937" s="13">
        <v>0</v>
      </c>
      <c r="U937" s="13">
        <v>0.133333333333333</v>
      </c>
      <c r="V937" s="13">
        <v>0.17241379310344801</v>
      </c>
      <c r="W937" s="13">
        <v>7.69230769230769E-2</v>
      </c>
      <c r="X937" s="13">
        <v>0</v>
      </c>
      <c r="Y937" s="13"/>
      <c r="Z937" s="13">
        <v>5.2631578947368397E-2</v>
      </c>
      <c r="AA937" s="13">
        <v>0.114285714285714</v>
      </c>
      <c r="AB937" s="13"/>
      <c r="AC937" s="13">
        <v>4.08163265306122E-2</v>
      </c>
      <c r="AD937" s="13">
        <v>8.5714285714285701E-2</v>
      </c>
    </row>
    <row r="938" spans="2:30" x14ac:dyDescent="0.3">
      <c r="B938" t="s">
        <v>56</v>
      </c>
      <c r="C938" s="13">
        <v>3.0769230769230799E-2</v>
      </c>
      <c r="D938" s="13">
        <v>1.4705882352941201E-2</v>
      </c>
      <c r="E938" s="13">
        <v>4.8387096774193498E-2</v>
      </c>
      <c r="F938" s="13"/>
      <c r="G938" s="13">
        <v>0</v>
      </c>
      <c r="H938" s="13">
        <v>0</v>
      </c>
      <c r="I938" s="13">
        <v>0</v>
      </c>
      <c r="J938" s="13">
        <v>0</v>
      </c>
      <c r="K938" s="13">
        <v>3.8461538461538498E-2</v>
      </c>
      <c r="L938" s="13">
        <v>6.3829787234042507E-2</v>
      </c>
      <c r="M938" s="13"/>
      <c r="N938" s="13">
        <v>3.4482758620689703E-2</v>
      </c>
      <c r="O938" s="13">
        <v>6.6666666666666693E-2</v>
      </c>
      <c r="P938" s="13">
        <v>0</v>
      </c>
      <c r="Q938" s="13">
        <v>0</v>
      </c>
      <c r="R938" s="13"/>
      <c r="S938" s="13">
        <v>2.7027027027027001E-2</v>
      </c>
      <c r="T938" s="13">
        <v>4.7619047619047603E-2</v>
      </c>
      <c r="U938" s="13">
        <v>0</v>
      </c>
      <c r="V938" s="13">
        <v>3.4482758620689703E-2</v>
      </c>
      <c r="W938" s="13">
        <v>0</v>
      </c>
      <c r="X938" s="13">
        <v>0.14285714285714299</v>
      </c>
      <c r="Y938" s="13"/>
      <c r="Z938" s="13">
        <v>3.1578947368421102E-2</v>
      </c>
      <c r="AA938" s="13">
        <v>2.8571428571428598E-2</v>
      </c>
      <c r="AB938" s="13"/>
      <c r="AC938" s="13">
        <v>2.04081632653061E-2</v>
      </c>
      <c r="AD938" s="13">
        <v>2.8571428571428598E-2</v>
      </c>
    </row>
    <row r="939" spans="2:30" x14ac:dyDescent="0.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row>
    <row r="940" spans="2:30" x14ac:dyDescent="0.3">
      <c r="B940" s="6" t="s">
        <v>350</v>
      </c>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row>
    <row r="941" spans="2:30" x14ac:dyDescent="0.3">
      <c r="B941" s="23" t="s">
        <v>321</v>
      </c>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row>
    <row r="942" spans="2:30" x14ac:dyDescent="0.3">
      <c r="B942" t="s">
        <v>316</v>
      </c>
      <c r="C942" s="13">
        <v>0.26250000000000001</v>
      </c>
      <c r="D942" s="13">
        <v>0.24324324324324301</v>
      </c>
      <c r="E942" s="13">
        <v>0.27906976744186002</v>
      </c>
      <c r="F942" s="13"/>
      <c r="G942" s="13">
        <v>0</v>
      </c>
      <c r="H942" s="13">
        <v>0.16666666666666699</v>
      </c>
      <c r="I942" s="13">
        <v>0.4</v>
      </c>
      <c r="J942" s="13">
        <v>0.30769230769230799</v>
      </c>
      <c r="K942" s="13">
        <v>0.36363636363636398</v>
      </c>
      <c r="L942" s="13">
        <v>0.18181818181818199</v>
      </c>
      <c r="M942" s="13"/>
      <c r="N942" s="13">
        <v>0.28205128205128199</v>
      </c>
      <c r="O942" s="13">
        <v>0.17647058823529399</v>
      </c>
      <c r="P942" s="13">
        <v>0.3</v>
      </c>
      <c r="Q942" s="13">
        <v>0.28571428571428598</v>
      </c>
      <c r="R942" s="13"/>
      <c r="S942" s="13">
        <v>0.2</v>
      </c>
      <c r="T942" s="13">
        <v>0.29411764705882398</v>
      </c>
      <c r="U942" s="13">
        <v>0.14285714285714299</v>
      </c>
      <c r="V942" s="13">
        <v>0.33333333333333298</v>
      </c>
      <c r="W942" s="13">
        <v>0.5</v>
      </c>
      <c r="X942" s="13">
        <v>0.5</v>
      </c>
      <c r="Y942" s="13"/>
      <c r="Z942" s="13">
        <v>0.31666666666666698</v>
      </c>
      <c r="AA942" s="13">
        <v>0.1</v>
      </c>
      <c r="AB942" s="13"/>
      <c r="AC942" s="13">
        <v>0.394736842105263</v>
      </c>
      <c r="AD942" s="13">
        <v>0.15384615384615399</v>
      </c>
    </row>
    <row r="943" spans="2:30" x14ac:dyDescent="0.3">
      <c r="B943" t="s">
        <v>317</v>
      </c>
      <c r="C943" s="13">
        <v>0.28749999999999998</v>
      </c>
      <c r="D943" s="13">
        <v>0.32432432432432401</v>
      </c>
      <c r="E943" s="13">
        <v>0.25581395348837199</v>
      </c>
      <c r="F943" s="13"/>
      <c r="G943" s="13">
        <v>1</v>
      </c>
      <c r="H943" s="13">
        <v>0.16666666666666699</v>
      </c>
      <c r="I943" s="13">
        <v>0.4</v>
      </c>
      <c r="J943" s="13">
        <v>0.30769230769230799</v>
      </c>
      <c r="K943" s="13">
        <v>0.31818181818181801</v>
      </c>
      <c r="L943" s="13">
        <v>0.24242424242424199</v>
      </c>
      <c r="M943" s="13"/>
      <c r="N943" s="13">
        <v>0.256410256410256</v>
      </c>
      <c r="O943" s="13">
        <v>0.35294117647058798</v>
      </c>
      <c r="P943" s="13">
        <v>0.4</v>
      </c>
      <c r="Q943" s="13">
        <v>0.214285714285714</v>
      </c>
      <c r="R943" s="13"/>
      <c r="S943" s="13">
        <v>0.36</v>
      </c>
      <c r="T943" s="13">
        <v>0.23529411764705899</v>
      </c>
      <c r="U943" s="13">
        <v>0.57142857142857095</v>
      </c>
      <c r="V943" s="13">
        <v>0.266666666666667</v>
      </c>
      <c r="W943" s="13">
        <v>0.25</v>
      </c>
      <c r="X943" s="13">
        <v>0</v>
      </c>
      <c r="Y943" s="13"/>
      <c r="Z943" s="13">
        <v>0.266666666666667</v>
      </c>
      <c r="AA943" s="13">
        <v>0.35</v>
      </c>
      <c r="AB943" s="13"/>
      <c r="AC943" s="13">
        <v>0.26315789473684198</v>
      </c>
      <c r="AD943" s="13">
        <v>0.30769230769230799</v>
      </c>
    </row>
    <row r="944" spans="2:30" x14ac:dyDescent="0.3">
      <c r="B944" t="s">
        <v>318</v>
      </c>
      <c r="C944" s="13">
        <v>0.27500000000000002</v>
      </c>
      <c r="D944" s="13">
        <v>0.18918918918918901</v>
      </c>
      <c r="E944" s="13">
        <v>0.34883720930232598</v>
      </c>
      <c r="F944" s="13"/>
      <c r="G944" s="13">
        <v>0</v>
      </c>
      <c r="H944" s="13">
        <v>0.33333333333333298</v>
      </c>
      <c r="I944" s="13">
        <v>0.2</v>
      </c>
      <c r="J944" s="13">
        <v>0.38461538461538503</v>
      </c>
      <c r="K944" s="13">
        <v>0.13636363636363599</v>
      </c>
      <c r="L944" s="13">
        <v>0.33333333333333298</v>
      </c>
      <c r="M944" s="13"/>
      <c r="N944" s="13">
        <v>0.256410256410256</v>
      </c>
      <c r="O944" s="13">
        <v>0.41176470588235298</v>
      </c>
      <c r="P944" s="13">
        <v>0.2</v>
      </c>
      <c r="Q944" s="13">
        <v>0.214285714285714</v>
      </c>
      <c r="R944" s="13"/>
      <c r="S944" s="13">
        <v>0.28000000000000003</v>
      </c>
      <c r="T944" s="13">
        <v>0.23529411764705899</v>
      </c>
      <c r="U944" s="13">
        <v>0.14285714285714299</v>
      </c>
      <c r="V944" s="13">
        <v>0.33333333333333298</v>
      </c>
      <c r="W944" s="13">
        <v>0.25</v>
      </c>
      <c r="X944" s="13">
        <v>0.16666666666666699</v>
      </c>
      <c r="Y944" s="13"/>
      <c r="Z944" s="13">
        <v>0.266666666666667</v>
      </c>
      <c r="AA944" s="13">
        <v>0.3</v>
      </c>
      <c r="AB944" s="13"/>
      <c r="AC944" s="13">
        <v>0.23684210526315799</v>
      </c>
      <c r="AD944" s="13">
        <v>0.33333333333333298</v>
      </c>
    </row>
    <row r="945" spans="2:30" x14ac:dyDescent="0.3">
      <c r="B945" t="s">
        <v>319</v>
      </c>
      <c r="C945" s="13">
        <v>0.13750000000000001</v>
      </c>
      <c r="D945" s="13">
        <v>0.24324324324324301</v>
      </c>
      <c r="E945" s="13">
        <v>4.6511627906976702E-2</v>
      </c>
      <c r="F945" s="13"/>
      <c r="G945" s="13">
        <v>0</v>
      </c>
      <c r="H945" s="13">
        <v>0.16666666666666699</v>
      </c>
      <c r="I945" s="13">
        <v>0</v>
      </c>
      <c r="J945" s="13">
        <v>0</v>
      </c>
      <c r="K945" s="13">
        <v>0.13636363636363599</v>
      </c>
      <c r="L945" s="13">
        <v>0.21212121212121199</v>
      </c>
      <c r="M945" s="13"/>
      <c r="N945" s="13">
        <v>0.17948717948717899</v>
      </c>
      <c r="O945" s="13">
        <v>5.8823529411764698E-2</v>
      </c>
      <c r="P945" s="13">
        <v>0</v>
      </c>
      <c r="Q945" s="13">
        <v>0.214285714285714</v>
      </c>
      <c r="R945" s="13"/>
      <c r="S945" s="13">
        <v>0.16</v>
      </c>
      <c r="T945" s="13">
        <v>0.17647058823529399</v>
      </c>
      <c r="U945" s="13">
        <v>0.14285714285714299</v>
      </c>
      <c r="V945" s="13">
        <v>6.6666666666666693E-2</v>
      </c>
      <c r="W945" s="13">
        <v>0</v>
      </c>
      <c r="X945" s="13">
        <v>0.16666666666666699</v>
      </c>
      <c r="Y945" s="13"/>
      <c r="Z945" s="13">
        <v>0.133333333333333</v>
      </c>
      <c r="AA945" s="13">
        <v>0.15</v>
      </c>
      <c r="AB945" s="13"/>
      <c r="AC945" s="13">
        <v>5.2631578947368397E-2</v>
      </c>
      <c r="AD945" s="13">
        <v>0.20512820512820501</v>
      </c>
    </row>
    <row r="946" spans="2:30" x14ac:dyDescent="0.3">
      <c r="B946" t="s">
        <v>56</v>
      </c>
      <c r="C946" s="13">
        <v>3.7499999999999999E-2</v>
      </c>
      <c r="D946" s="13">
        <v>0</v>
      </c>
      <c r="E946" s="13">
        <v>6.9767441860465101E-2</v>
      </c>
      <c r="F946" s="13"/>
      <c r="G946" s="13">
        <v>0</v>
      </c>
      <c r="H946" s="13">
        <v>0.16666666666666699</v>
      </c>
      <c r="I946" s="13">
        <v>0</v>
      </c>
      <c r="J946" s="13">
        <v>0</v>
      </c>
      <c r="K946" s="13">
        <v>4.5454545454545497E-2</v>
      </c>
      <c r="L946" s="13">
        <v>3.03030303030303E-2</v>
      </c>
      <c r="M946" s="13"/>
      <c r="N946" s="13">
        <v>2.5641025641025599E-2</v>
      </c>
      <c r="O946" s="13">
        <v>0</v>
      </c>
      <c r="P946" s="13">
        <v>0.1</v>
      </c>
      <c r="Q946" s="13">
        <v>7.1428571428571397E-2</v>
      </c>
      <c r="R946" s="13"/>
      <c r="S946" s="13">
        <v>0</v>
      </c>
      <c r="T946" s="13">
        <v>5.8823529411764698E-2</v>
      </c>
      <c r="U946" s="13">
        <v>0</v>
      </c>
      <c r="V946" s="13">
        <v>0</v>
      </c>
      <c r="W946" s="13">
        <v>0</v>
      </c>
      <c r="X946" s="13">
        <v>0.16666666666666699</v>
      </c>
      <c r="Y946" s="13"/>
      <c r="Z946" s="13">
        <v>1.6666666666666701E-2</v>
      </c>
      <c r="AA946" s="13">
        <v>0.1</v>
      </c>
      <c r="AB946" s="13"/>
      <c r="AC946" s="13">
        <v>5.2631578947368397E-2</v>
      </c>
      <c r="AD946" s="13">
        <v>0</v>
      </c>
    </row>
    <row r="947" spans="2:30" x14ac:dyDescent="0.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row>
    <row r="948" spans="2:30" x14ac:dyDescent="0.3">
      <c r="B948" s="6" t="s">
        <v>351</v>
      </c>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row>
    <row r="949" spans="2:30" x14ac:dyDescent="0.3">
      <c r="B949" s="23" t="s">
        <v>321</v>
      </c>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row>
    <row r="950" spans="2:30" x14ac:dyDescent="0.3">
      <c r="B950" t="s">
        <v>316</v>
      </c>
      <c r="C950" s="13">
        <v>0.24390243902438999</v>
      </c>
      <c r="D950" s="13">
        <v>0.157894736842105</v>
      </c>
      <c r="E950" s="13">
        <v>0.31818181818181801</v>
      </c>
      <c r="F950" s="13"/>
      <c r="G950" s="13">
        <v>0</v>
      </c>
      <c r="H950" s="13">
        <v>0.46153846153846201</v>
      </c>
      <c r="I950" s="13">
        <v>0.27272727272727298</v>
      </c>
      <c r="J950" s="13">
        <v>0.157894736842105</v>
      </c>
      <c r="K950" s="13">
        <v>0.32258064516128998</v>
      </c>
      <c r="L950" s="13">
        <v>0.173913043478261</v>
      </c>
      <c r="M950" s="13"/>
      <c r="N950" s="13">
        <v>0.22448979591836701</v>
      </c>
      <c r="O950" s="13">
        <v>0.25806451612903197</v>
      </c>
      <c r="P950" s="13">
        <v>0.36363636363636398</v>
      </c>
      <c r="Q950" s="13">
        <v>0.21875</v>
      </c>
      <c r="R950" s="13"/>
      <c r="S950" s="13">
        <v>0.23684210526315799</v>
      </c>
      <c r="T950" s="13">
        <v>0.22727272727272699</v>
      </c>
      <c r="U950" s="13">
        <v>0.33333333333333298</v>
      </c>
      <c r="V950" s="13">
        <v>0.25</v>
      </c>
      <c r="W950" s="13">
        <v>0.11111111111111099</v>
      </c>
      <c r="X950" s="13">
        <v>0.33333333333333298</v>
      </c>
      <c r="Y950" s="13"/>
      <c r="Z950" s="13">
        <v>0.252873563218391</v>
      </c>
      <c r="AA950" s="13">
        <v>0.22222222222222199</v>
      </c>
      <c r="AB950" s="13"/>
      <c r="AC950" s="13">
        <v>0.27777777777777801</v>
      </c>
      <c r="AD950" s="13">
        <v>0.22222222222222199</v>
      </c>
    </row>
    <row r="951" spans="2:30" x14ac:dyDescent="0.3">
      <c r="B951" t="s">
        <v>317</v>
      </c>
      <c r="C951" s="13">
        <v>0.430894308943089</v>
      </c>
      <c r="D951" s="13">
        <v>0.47368421052631599</v>
      </c>
      <c r="E951" s="13">
        <v>0.39393939393939398</v>
      </c>
      <c r="F951" s="13"/>
      <c r="G951" s="13">
        <v>1</v>
      </c>
      <c r="H951" s="13">
        <v>0.230769230769231</v>
      </c>
      <c r="I951" s="13">
        <v>0.27272727272727298</v>
      </c>
      <c r="J951" s="13">
        <v>0.63157894736842102</v>
      </c>
      <c r="K951" s="13">
        <v>0.38709677419354799</v>
      </c>
      <c r="L951" s="13">
        <v>0.434782608695652</v>
      </c>
      <c r="M951" s="13"/>
      <c r="N951" s="13">
        <v>0.42857142857142899</v>
      </c>
      <c r="O951" s="13">
        <v>0.45161290322580599</v>
      </c>
      <c r="P951" s="13">
        <v>0.45454545454545497</v>
      </c>
      <c r="Q951" s="13">
        <v>0.40625</v>
      </c>
      <c r="R951" s="13"/>
      <c r="S951" s="13">
        <v>0.394736842105263</v>
      </c>
      <c r="T951" s="13">
        <v>0.59090909090909105</v>
      </c>
      <c r="U951" s="13">
        <v>0.44444444444444398</v>
      </c>
      <c r="V951" s="13">
        <v>0.42857142857142899</v>
      </c>
      <c r="W951" s="13">
        <v>0.22222222222222199</v>
      </c>
      <c r="X951" s="13">
        <v>0.33333333333333298</v>
      </c>
      <c r="Y951" s="13"/>
      <c r="Z951" s="13">
        <v>0.43678160919540199</v>
      </c>
      <c r="AA951" s="13">
        <v>0.41666666666666702</v>
      </c>
      <c r="AB951" s="13"/>
      <c r="AC951" s="13">
        <v>0.53703703703703698</v>
      </c>
      <c r="AD951" s="13">
        <v>0.38095238095238099</v>
      </c>
    </row>
    <row r="952" spans="2:30" x14ac:dyDescent="0.3">
      <c r="B952" t="s">
        <v>318</v>
      </c>
      <c r="C952" s="13">
        <v>0.219512195121951</v>
      </c>
      <c r="D952" s="13">
        <v>0.26315789473684198</v>
      </c>
      <c r="E952" s="13">
        <v>0.18181818181818199</v>
      </c>
      <c r="F952" s="13"/>
      <c r="G952" s="13">
        <v>0</v>
      </c>
      <c r="H952" s="13">
        <v>7.69230769230769E-2</v>
      </c>
      <c r="I952" s="13">
        <v>0.36363636363636398</v>
      </c>
      <c r="J952" s="13">
        <v>0.21052631578947401</v>
      </c>
      <c r="K952" s="13">
        <v>0.19354838709677399</v>
      </c>
      <c r="L952" s="13">
        <v>0.26086956521739102</v>
      </c>
      <c r="M952" s="13"/>
      <c r="N952" s="13">
        <v>0.26530612244898</v>
      </c>
      <c r="O952" s="13">
        <v>0.16129032258064499</v>
      </c>
      <c r="P952" s="13">
        <v>9.0909090909090898E-2</v>
      </c>
      <c r="Q952" s="13">
        <v>0.25</v>
      </c>
      <c r="R952" s="13"/>
      <c r="S952" s="13">
        <v>0.26315789473684198</v>
      </c>
      <c r="T952" s="13">
        <v>9.0909090909090898E-2</v>
      </c>
      <c r="U952" s="13">
        <v>0.11111111111111099</v>
      </c>
      <c r="V952" s="13">
        <v>0.25</v>
      </c>
      <c r="W952" s="13">
        <v>0.33333333333333298</v>
      </c>
      <c r="X952" s="13">
        <v>0.22222222222222199</v>
      </c>
      <c r="Y952" s="13"/>
      <c r="Z952" s="13">
        <v>0.21839080459770099</v>
      </c>
      <c r="AA952" s="13">
        <v>0.22222222222222199</v>
      </c>
      <c r="AB952" s="13"/>
      <c r="AC952" s="13">
        <v>0.148148148148148</v>
      </c>
      <c r="AD952" s="13">
        <v>0.238095238095238</v>
      </c>
    </row>
    <row r="953" spans="2:30" x14ac:dyDescent="0.3">
      <c r="B953" t="s">
        <v>319</v>
      </c>
      <c r="C953" s="13">
        <v>5.6910569105691103E-2</v>
      </c>
      <c r="D953" s="13">
        <v>7.0175438596491196E-2</v>
      </c>
      <c r="E953" s="13">
        <v>4.5454545454545497E-2</v>
      </c>
      <c r="F953" s="13"/>
      <c r="G953" s="13">
        <v>0</v>
      </c>
      <c r="H953" s="13">
        <v>0.15384615384615399</v>
      </c>
      <c r="I953" s="13">
        <v>9.0909090909090898E-2</v>
      </c>
      <c r="J953" s="13">
        <v>0</v>
      </c>
      <c r="K953" s="13">
        <v>6.4516129032258104E-2</v>
      </c>
      <c r="L953" s="13">
        <v>4.3478260869565202E-2</v>
      </c>
      <c r="M953" s="13"/>
      <c r="N953" s="13">
        <v>8.1632653061224497E-2</v>
      </c>
      <c r="O953" s="13">
        <v>3.2258064516128997E-2</v>
      </c>
      <c r="P953" s="13">
        <v>0</v>
      </c>
      <c r="Q953" s="13">
        <v>6.25E-2</v>
      </c>
      <c r="R953" s="13"/>
      <c r="S953" s="13">
        <v>2.6315789473684199E-2</v>
      </c>
      <c r="T953" s="13">
        <v>4.5454545454545497E-2</v>
      </c>
      <c r="U953" s="13">
        <v>0.11111111111111099</v>
      </c>
      <c r="V953" s="13">
        <v>3.5714285714285698E-2</v>
      </c>
      <c r="W953" s="13">
        <v>0.22222222222222199</v>
      </c>
      <c r="X953" s="13">
        <v>0.11111111111111099</v>
      </c>
      <c r="Y953" s="13"/>
      <c r="Z953" s="13">
        <v>4.5977011494252901E-2</v>
      </c>
      <c r="AA953" s="13">
        <v>8.3333333333333301E-2</v>
      </c>
      <c r="AB953" s="13"/>
      <c r="AC953" s="13">
        <v>1.85185185185185E-2</v>
      </c>
      <c r="AD953" s="13">
        <v>9.5238095238095205E-2</v>
      </c>
    </row>
    <row r="954" spans="2:30" x14ac:dyDescent="0.3">
      <c r="B954" t="s">
        <v>56</v>
      </c>
      <c r="C954" s="13">
        <v>4.8780487804878099E-2</v>
      </c>
      <c r="D954" s="13">
        <v>3.5087719298245598E-2</v>
      </c>
      <c r="E954" s="13">
        <v>6.0606060606060601E-2</v>
      </c>
      <c r="F954" s="13"/>
      <c r="G954" s="13">
        <v>0</v>
      </c>
      <c r="H954" s="13">
        <v>7.69230769230769E-2</v>
      </c>
      <c r="I954" s="13">
        <v>0</v>
      </c>
      <c r="J954" s="13">
        <v>0</v>
      </c>
      <c r="K954" s="13">
        <v>3.2258064516128997E-2</v>
      </c>
      <c r="L954" s="13">
        <v>8.6956521739130405E-2</v>
      </c>
      <c r="M954" s="13"/>
      <c r="N954" s="13">
        <v>0</v>
      </c>
      <c r="O954" s="13">
        <v>9.6774193548387094E-2</v>
      </c>
      <c r="P954" s="13">
        <v>9.0909090909090898E-2</v>
      </c>
      <c r="Q954" s="13">
        <v>6.25E-2</v>
      </c>
      <c r="R954" s="13"/>
      <c r="S954" s="13">
        <v>7.8947368421052599E-2</v>
      </c>
      <c r="T954" s="13">
        <v>4.5454545454545497E-2</v>
      </c>
      <c r="U954" s="13">
        <v>0</v>
      </c>
      <c r="V954" s="13">
        <v>3.5714285714285698E-2</v>
      </c>
      <c r="W954" s="13">
        <v>0.11111111111111099</v>
      </c>
      <c r="X954" s="13">
        <v>0</v>
      </c>
      <c r="Y954" s="13"/>
      <c r="Z954" s="13">
        <v>4.5977011494252901E-2</v>
      </c>
      <c r="AA954" s="13">
        <v>5.5555555555555601E-2</v>
      </c>
      <c r="AB954" s="13"/>
      <c r="AC954" s="13">
        <v>1.85185185185185E-2</v>
      </c>
      <c r="AD954" s="13">
        <v>6.3492063492063502E-2</v>
      </c>
    </row>
    <row r="955" spans="2:30" x14ac:dyDescent="0.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row>
    <row r="956" spans="2:30" x14ac:dyDescent="0.3">
      <c r="B956" s="6" t="s">
        <v>352</v>
      </c>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row>
    <row r="957" spans="2:30" x14ac:dyDescent="0.3">
      <c r="B957" s="23" t="s">
        <v>321</v>
      </c>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row>
    <row r="958" spans="2:30" x14ac:dyDescent="0.3">
      <c r="B958" t="s">
        <v>316</v>
      </c>
      <c r="C958" s="13">
        <v>0.25203252032520301</v>
      </c>
      <c r="D958" s="13">
        <v>0.22807017543859601</v>
      </c>
      <c r="E958" s="13">
        <v>0.27272727272727298</v>
      </c>
      <c r="F958" s="13"/>
      <c r="G958" s="13">
        <v>0</v>
      </c>
      <c r="H958" s="13">
        <v>0.53846153846153799</v>
      </c>
      <c r="I958" s="13">
        <v>0.18181818181818199</v>
      </c>
      <c r="J958" s="13">
        <v>0.21052631578947401</v>
      </c>
      <c r="K958" s="13">
        <v>0.35483870967741898</v>
      </c>
      <c r="L958" s="13">
        <v>0.15217391304347799</v>
      </c>
      <c r="M958" s="13"/>
      <c r="N958" s="13">
        <v>0.28571428571428598</v>
      </c>
      <c r="O958" s="13">
        <v>0.225806451612903</v>
      </c>
      <c r="P958" s="13">
        <v>0.36363636363636398</v>
      </c>
      <c r="Q958" s="13">
        <v>0.1875</v>
      </c>
      <c r="R958" s="13"/>
      <c r="S958" s="13">
        <v>0.26315789473684198</v>
      </c>
      <c r="T958" s="13">
        <v>0.27272727272727298</v>
      </c>
      <c r="U958" s="13">
        <v>0.33333333333333298</v>
      </c>
      <c r="V958" s="13">
        <v>0.214285714285714</v>
      </c>
      <c r="W958" s="13">
        <v>0.22222222222222199</v>
      </c>
      <c r="X958" s="13">
        <v>0.33333333333333298</v>
      </c>
      <c r="Y958" s="13"/>
      <c r="Z958" s="13">
        <v>0.28735632183908</v>
      </c>
      <c r="AA958" s="13">
        <v>0.16666666666666699</v>
      </c>
      <c r="AB958" s="13"/>
      <c r="AC958" s="13">
        <v>0.31481481481481499</v>
      </c>
      <c r="AD958" s="13">
        <v>0.22222222222222199</v>
      </c>
    </row>
    <row r="959" spans="2:30" x14ac:dyDescent="0.3">
      <c r="B959" t="s">
        <v>317</v>
      </c>
      <c r="C959" s="13">
        <v>0.39837398373983701</v>
      </c>
      <c r="D959" s="13">
        <v>0.40350877192982498</v>
      </c>
      <c r="E959" s="13">
        <v>0.39393939393939398</v>
      </c>
      <c r="F959" s="13"/>
      <c r="G959" s="13">
        <v>0.33333333333333298</v>
      </c>
      <c r="H959" s="13">
        <v>0.30769230769230799</v>
      </c>
      <c r="I959" s="13">
        <v>0.36363636363636398</v>
      </c>
      <c r="J959" s="13">
        <v>0.42105263157894701</v>
      </c>
      <c r="K959" s="13">
        <v>0.38709677419354799</v>
      </c>
      <c r="L959" s="13">
        <v>0.434782608695652</v>
      </c>
      <c r="M959" s="13"/>
      <c r="N959" s="13">
        <v>0.469387755102041</v>
      </c>
      <c r="O959" s="13">
        <v>0.32258064516128998</v>
      </c>
      <c r="P959" s="13">
        <v>0.54545454545454497</v>
      </c>
      <c r="Q959" s="13">
        <v>0.3125</v>
      </c>
      <c r="R959" s="13"/>
      <c r="S959" s="13">
        <v>0.42105263157894701</v>
      </c>
      <c r="T959" s="13">
        <v>0.54545454545454497</v>
      </c>
      <c r="U959" s="13">
        <v>0.44444444444444398</v>
      </c>
      <c r="V959" s="13">
        <v>0.32142857142857101</v>
      </c>
      <c r="W959" s="13">
        <v>0.44444444444444398</v>
      </c>
      <c r="X959" s="13">
        <v>0.22222222222222199</v>
      </c>
      <c r="Y959" s="13"/>
      <c r="Z959" s="13">
        <v>0.41379310344827602</v>
      </c>
      <c r="AA959" s="13">
        <v>0.36111111111111099</v>
      </c>
      <c r="AB959" s="13"/>
      <c r="AC959" s="13">
        <v>0.35185185185185203</v>
      </c>
      <c r="AD959" s="13">
        <v>0.42857142857142899</v>
      </c>
    </row>
    <row r="960" spans="2:30" x14ac:dyDescent="0.3">
      <c r="B960" t="s">
        <v>318</v>
      </c>
      <c r="C960" s="13">
        <v>0.30081300813008099</v>
      </c>
      <c r="D960" s="13">
        <v>0.35087719298245601</v>
      </c>
      <c r="E960" s="13">
        <v>0.25757575757575801</v>
      </c>
      <c r="F960" s="13"/>
      <c r="G960" s="13">
        <v>0.66666666666666696</v>
      </c>
      <c r="H960" s="13">
        <v>0.15384615384615399</v>
      </c>
      <c r="I960" s="13">
        <v>0.45454545454545497</v>
      </c>
      <c r="J960" s="13">
        <v>0.26315789473684198</v>
      </c>
      <c r="K960" s="13">
        <v>0.25806451612903197</v>
      </c>
      <c r="L960" s="13">
        <v>0.32608695652173902</v>
      </c>
      <c r="M960" s="13"/>
      <c r="N960" s="13">
        <v>0.22448979591836701</v>
      </c>
      <c r="O960" s="13">
        <v>0.38709677419354799</v>
      </c>
      <c r="P960" s="13">
        <v>9.0909090909090898E-2</v>
      </c>
      <c r="Q960" s="13">
        <v>0.40625</v>
      </c>
      <c r="R960" s="13"/>
      <c r="S960" s="13">
        <v>0.26315789473684198</v>
      </c>
      <c r="T960" s="13">
        <v>0.18181818181818199</v>
      </c>
      <c r="U960" s="13">
        <v>0.22222222222222199</v>
      </c>
      <c r="V960" s="13">
        <v>0.39285714285714302</v>
      </c>
      <c r="W960" s="13">
        <v>0.33333333333333298</v>
      </c>
      <c r="X960" s="13">
        <v>0.33333333333333298</v>
      </c>
      <c r="Y960" s="13"/>
      <c r="Z960" s="13">
        <v>0.252873563218391</v>
      </c>
      <c r="AA960" s="13">
        <v>0.41666666666666702</v>
      </c>
      <c r="AB960" s="13"/>
      <c r="AC960" s="13">
        <v>0.296296296296296</v>
      </c>
      <c r="AD960" s="13">
        <v>0.317460317460317</v>
      </c>
    </row>
    <row r="961" spans="2:30" x14ac:dyDescent="0.3">
      <c r="B961" t="s">
        <v>319</v>
      </c>
      <c r="C961" s="13">
        <v>8.1300813008130107E-3</v>
      </c>
      <c r="D961" s="13">
        <v>1.7543859649122799E-2</v>
      </c>
      <c r="E961" s="13">
        <v>0</v>
      </c>
      <c r="F961" s="13"/>
      <c r="G961" s="13">
        <v>0</v>
      </c>
      <c r="H961" s="13">
        <v>0</v>
      </c>
      <c r="I961" s="13">
        <v>0</v>
      </c>
      <c r="J961" s="13">
        <v>0</v>
      </c>
      <c r="K961" s="13">
        <v>0</v>
      </c>
      <c r="L961" s="13">
        <v>2.1739130434782601E-2</v>
      </c>
      <c r="M961" s="13"/>
      <c r="N961" s="13">
        <v>2.04081632653061E-2</v>
      </c>
      <c r="O961" s="13">
        <v>0</v>
      </c>
      <c r="P961" s="13">
        <v>0</v>
      </c>
      <c r="Q961" s="13">
        <v>0</v>
      </c>
      <c r="R961" s="13"/>
      <c r="S961" s="13">
        <v>2.6315789473684199E-2</v>
      </c>
      <c r="T961" s="13">
        <v>0</v>
      </c>
      <c r="U961" s="13">
        <v>0</v>
      </c>
      <c r="V961" s="13">
        <v>0</v>
      </c>
      <c r="W961" s="13">
        <v>0</v>
      </c>
      <c r="X961" s="13">
        <v>0</v>
      </c>
      <c r="Y961" s="13"/>
      <c r="Z961" s="13">
        <v>1.1494252873563199E-2</v>
      </c>
      <c r="AA961" s="13">
        <v>0</v>
      </c>
      <c r="AB961" s="13"/>
      <c r="AC961" s="13">
        <v>0</v>
      </c>
      <c r="AD961" s="13">
        <v>1.58730158730159E-2</v>
      </c>
    </row>
    <row r="962" spans="2:30" x14ac:dyDescent="0.3">
      <c r="B962" t="s">
        <v>56</v>
      </c>
      <c r="C962" s="13">
        <v>4.0650406504064998E-2</v>
      </c>
      <c r="D962" s="13">
        <v>0</v>
      </c>
      <c r="E962" s="13">
        <v>7.5757575757575801E-2</v>
      </c>
      <c r="F962" s="13"/>
      <c r="G962" s="13">
        <v>0</v>
      </c>
      <c r="H962" s="13">
        <v>0</v>
      </c>
      <c r="I962" s="13">
        <v>0</v>
      </c>
      <c r="J962" s="13">
        <v>0.105263157894737</v>
      </c>
      <c r="K962" s="13">
        <v>0</v>
      </c>
      <c r="L962" s="13">
        <v>6.5217391304347797E-2</v>
      </c>
      <c r="M962" s="13"/>
      <c r="N962" s="13">
        <v>0</v>
      </c>
      <c r="O962" s="13">
        <v>6.4516129032258104E-2</v>
      </c>
      <c r="P962" s="13">
        <v>0</v>
      </c>
      <c r="Q962" s="13">
        <v>9.375E-2</v>
      </c>
      <c r="R962" s="13"/>
      <c r="S962" s="13">
        <v>2.6315789473684199E-2</v>
      </c>
      <c r="T962" s="13">
        <v>0</v>
      </c>
      <c r="U962" s="13">
        <v>0</v>
      </c>
      <c r="V962" s="13">
        <v>7.1428571428571397E-2</v>
      </c>
      <c r="W962" s="13">
        <v>0</v>
      </c>
      <c r="X962" s="13">
        <v>0.11111111111111099</v>
      </c>
      <c r="Y962" s="13"/>
      <c r="Z962" s="13">
        <v>3.4482758620689703E-2</v>
      </c>
      <c r="AA962" s="13">
        <v>5.5555555555555601E-2</v>
      </c>
      <c r="AB962" s="13"/>
      <c r="AC962" s="13">
        <v>3.7037037037037E-2</v>
      </c>
      <c r="AD962" s="13">
        <v>1.58730158730159E-2</v>
      </c>
    </row>
    <row r="963" spans="2:30" x14ac:dyDescent="0.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row>
    <row r="964" spans="2:30" x14ac:dyDescent="0.3">
      <c r="B964" s="6" t="s">
        <v>353</v>
      </c>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row>
    <row r="965" spans="2:30" x14ac:dyDescent="0.3">
      <c r="B965" s="23" t="s">
        <v>321</v>
      </c>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row>
    <row r="966" spans="2:30" x14ac:dyDescent="0.3">
      <c r="B966" t="s">
        <v>316</v>
      </c>
      <c r="C966" s="13">
        <v>0.284552845528455</v>
      </c>
      <c r="D966" s="13">
        <v>0.26315789473684198</v>
      </c>
      <c r="E966" s="13">
        <v>0.30303030303030298</v>
      </c>
      <c r="F966" s="13"/>
      <c r="G966" s="13">
        <v>0.33333333333333298</v>
      </c>
      <c r="H966" s="13">
        <v>0.46153846153846201</v>
      </c>
      <c r="I966" s="13">
        <v>0.18181818181818199</v>
      </c>
      <c r="J966" s="13">
        <v>0.26315789473684198</v>
      </c>
      <c r="K966" s="13">
        <v>0.35483870967741898</v>
      </c>
      <c r="L966" s="13">
        <v>0.217391304347826</v>
      </c>
      <c r="M966" s="13"/>
      <c r="N966" s="13">
        <v>0.26530612244898</v>
      </c>
      <c r="O966" s="13">
        <v>0.32258064516128998</v>
      </c>
      <c r="P966" s="13">
        <v>0.36363636363636398</v>
      </c>
      <c r="Q966" s="13">
        <v>0.25</v>
      </c>
      <c r="R966" s="13"/>
      <c r="S966" s="13">
        <v>0.34210526315789502</v>
      </c>
      <c r="T966" s="13">
        <v>0.22727272727272699</v>
      </c>
      <c r="U966" s="13">
        <v>0.33333333333333298</v>
      </c>
      <c r="V966" s="13">
        <v>0.32142857142857101</v>
      </c>
      <c r="W966" s="13">
        <v>0.11111111111111099</v>
      </c>
      <c r="X966" s="13">
        <v>0.33333333333333298</v>
      </c>
      <c r="Y966" s="13"/>
      <c r="Z966" s="13">
        <v>0.29885057471264398</v>
      </c>
      <c r="AA966" s="13">
        <v>0.25</v>
      </c>
      <c r="AB966" s="13"/>
      <c r="AC966" s="13">
        <v>0.240740740740741</v>
      </c>
      <c r="AD966" s="13">
        <v>0.34920634920634902</v>
      </c>
    </row>
    <row r="967" spans="2:30" x14ac:dyDescent="0.3">
      <c r="B967" t="s">
        <v>317</v>
      </c>
      <c r="C967" s="13">
        <v>0.41463414634146301</v>
      </c>
      <c r="D967" s="13">
        <v>0.38596491228070201</v>
      </c>
      <c r="E967" s="13">
        <v>0.439393939393939</v>
      </c>
      <c r="F967" s="13"/>
      <c r="G967" s="13">
        <v>0.33333333333333298</v>
      </c>
      <c r="H967" s="13">
        <v>0.38461538461538503</v>
      </c>
      <c r="I967" s="13">
        <v>0.36363636363636398</v>
      </c>
      <c r="J967" s="13">
        <v>0.42105263157894701</v>
      </c>
      <c r="K967" s="13">
        <v>0.225806451612903</v>
      </c>
      <c r="L967" s="13">
        <v>0.565217391304348</v>
      </c>
      <c r="M967" s="13"/>
      <c r="N967" s="13">
        <v>0.38775510204081598</v>
      </c>
      <c r="O967" s="13">
        <v>0.35483870967741898</v>
      </c>
      <c r="P967" s="13">
        <v>0.54545454545454497</v>
      </c>
      <c r="Q967" s="13">
        <v>0.46875</v>
      </c>
      <c r="R967" s="13"/>
      <c r="S967" s="13">
        <v>0.34210526315789502</v>
      </c>
      <c r="T967" s="13">
        <v>0.63636363636363602</v>
      </c>
      <c r="U967" s="13">
        <v>0.44444444444444398</v>
      </c>
      <c r="V967" s="13">
        <v>0.39285714285714302</v>
      </c>
      <c r="W967" s="13">
        <v>0.66666666666666696</v>
      </c>
      <c r="X967" s="13">
        <v>0.11111111111111099</v>
      </c>
      <c r="Y967" s="13"/>
      <c r="Z967" s="13">
        <v>0.45977011494252901</v>
      </c>
      <c r="AA967" s="13">
        <v>0.30555555555555602</v>
      </c>
      <c r="AB967" s="13"/>
      <c r="AC967" s="13">
        <v>0.51851851851851805</v>
      </c>
      <c r="AD967" s="13">
        <v>0.317460317460317</v>
      </c>
    </row>
    <row r="968" spans="2:30" x14ac:dyDescent="0.3">
      <c r="B968" t="s">
        <v>318</v>
      </c>
      <c r="C968" s="13">
        <v>0.25203252032520301</v>
      </c>
      <c r="D968" s="13">
        <v>0.33333333333333298</v>
      </c>
      <c r="E968" s="13">
        <v>0.18181818181818199</v>
      </c>
      <c r="F968" s="13"/>
      <c r="G968" s="13">
        <v>0.33333333333333298</v>
      </c>
      <c r="H968" s="13">
        <v>7.69230769230769E-2</v>
      </c>
      <c r="I968" s="13">
        <v>0.45454545454545497</v>
      </c>
      <c r="J968" s="13">
        <v>0.31578947368421101</v>
      </c>
      <c r="K968" s="13">
        <v>0.35483870967741898</v>
      </c>
      <c r="L968" s="13">
        <v>0.15217391304347799</v>
      </c>
      <c r="M968" s="13"/>
      <c r="N968" s="13">
        <v>0.32653061224489799</v>
      </c>
      <c r="O968" s="13">
        <v>0.25806451612903197</v>
      </c>
      <c r="P968" s="13">
        <v>9.0909090909090898E-2</v>
      </c>
      <c r="Q968" s="13">
        <v>0.1875</v>
      </c>
      <c r="R968" s="13"/>
      <c r="S968" s="13">
        <v>0.28947368421052599</v>
      </c>
      <c r="T968" s="13">
        <v>9.0909090909090898E-2</v>
      </c>
      <c r="U968" s="13">
        <v>0.22222222222222199</v>
      </c>
      <c r="V968" s="13">
        <v>0.25</v>
      </c>
      <c r="W968" s="13">
        <v>0.22222222222222199</v>
      </c>
      <c r="X968" s="13">
        <v>0.22222222222222199</v>
      </c>
      <c r="Y968" s="13"/>
      <c r="Z968" s="13">
        <v>0.195402298850575</v>
      </c>
      <c r="AA968" s="13">
        <v>0.38888888888888901</v>
      </c>
      <c r="AB968" s="13"/>
      <c r="AC968" s="13">
        <v>0.203703703703704</v>
      </c>
      <c r="AD968" s="13">
        <v>0.317460317460317</v>
      </c>
    </row>
    <row r="969" spans="2:30" x14ac:dyDescent="0.3">
      <c r="B969" t="s">
        <v>319</v>
      </c>
      <c r="C969" s="13">
        <v>2.4390243902439001E-2</v>
      </c>
      <c r="D969" s="13">
        <v>1.7543859649122799E-2</v>
      </c>
      <c r="E969" s="13">
        <v>3.03030303030303E-2</v>
      </c>
      <c r="F969" s="13"/>
      <c r="G969" s="13">
        <v>0</v>
      </c>
      <c r="H969" s="13">
        <v>0</v>
      </c>
      <c r="I969" s="13">
        <v>0</v>
      </c>
      <c r="J969" s="13">
        <v>0</v>
      </c>
      <c r="K969" s="13">
        <v>6.4516129032258104E-2</v>
      </c>
      <c r="L969" s="13">
        <v>2.1739130434782601E-2</v>
      </c>
      <c r="M969" s="13"/>
      <c r="N969" s="13">
        <v>2.04081632653061E-2</v>
      </c>
      <c r="O969" s="13">
        <v>0</v>
      </c>
      <c r="P969" s="13">
        <v>0</v>
      </c>
      <c r="Q969" s="13">
        <v>6.25E-2</v>
      </c>
      <c r="R969" s="13"/>
      <c r="S969" s="13">
        <v>0</v>
      </c>
      <c r="T969" s="13">
        <v>4.5454545454545497E-2</v>
      </c>
      <c r="U969" s="13">
        <v>0</v>
      </c>
      <c r="V969" s="13">
        <v>0</v>
      </c>
      <c r="W969" s="13">
        <v>0</v>
      </c>
      <c r="X969" s="13">
        <v>0.22222222222222199</v>
      </c>
      <c r="Y969" s="13"/>
      <c r="Z969" s="13">
        <v>3.4482758620689703E-2</v>
      </c>
      <c r="AA969" s="13">
        <v>0</v>
      </c>
      <c r="AB969" s="13"/>
      <c r="AC969" s="13">
        <v>1.85185185185185E-2</v>
      </c>
      <c r="AD969" s="13">
        <v>1.58730158730159E-2</v>
      </c>
    </row>
    <row r="970" spans="2:30" x14ac:dyDescent="0.3">
      <c r="B970" t="s">
        <v>56</v>
      </c>
      <c r="C970" s="13">
        <v>2.4390243902439001E-2</v>
      </c>
      <c r="D970" s="13">
        <v>0</v>
      </c>
      <c r="E970" s="13">
        <v>4.5454545454545497E-2</v>
      </c>
      <c r="F970" s="13"/>
      <c r="G970" s="13">
        <v>0</v>
      </c>
      <c r="H970" s="13">
        <v>7.69230769230769E-2</v>
      </c>
      <c r="I970" s="13">
        <v>0</v>
      </c>
      <c r="J970" s="13">
        <v>0</v>
      </c>
      <c r="K970" s="13">
        <v>0</v>
      </c>
      <c r="L970" s="13">
        <v>4.3478260869565202E-2</v>
      </c>
      <c r="M970" s="13"/>
      <c r="N970" s="13">
        <v>0</v>
      </c>
      <c r="O970" s="13">
        <v>6.4516129032258104E-2</v>
      </c>
      <c r="P970" s="13">
        <v>0</v>
      </c>
      <c r="Q970" s="13">
        <v>3.125E-2</v>
      </c>
      <c r="R970" s="13"/>
      <c r="S970" s="13">
        <v>2.6315789473684199E-2</v>
      </c>
      <c r="T970" s="13">
        <v>0</v>
      </c>
      <c r="U970" s="13">
        <v>0</v>
      </c>
      <c r="V970" s="13">
        <v>3.5714285714285698E-2</v>
      </c>
      <c r="W970" s="13">
        <v>0</v>
      </c>
      <c r="X970" s="13">
        <v>0.11111111111111099</v>
      </c>
      <c r="Y970" s="13"/>
      <c r="Z970" s="13">
        <v>1.1494252873563199E-2</v>
      </c>
      <c r="AA970" s="13">
        <v>5.5555555555555601E-2</v>
      </c>
      <c r="AB970" s="13"/>
      <c r="AC970" s="13">
        <v>1.85185185185185E-2</v>
      </c>
      <c r="AD970" s="13">
        <v>0</v>
      </c>
    </row>
    <row r="971" spans="2:30" x14ac:dyDescent="0.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row>
    <row r="972" spans="2:30" x14ac:dyDescent="0.3">
      <c r="B972" s="6" t="s">
        <v>354</v>
      </c>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row>
    <row r="973" spans="2:30" x14ac:dyDescent="0.3">
      <c r="B973" s="23" t="s">
        <v>321</v>
      </c>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row>
    <row r="974" spans="2:30" x14ac:dyDescent="0.3">
      <c r="B974" t="s">
        <v>316</v>
      </c>
      <c r="C974" s="13">
        <v>0.292682926829268</v>
      </c>
      <c r="D974" s="13">
        <v>0.21052631578947401</v>
      </c>
      <c r="E974" s="13">
        <v>0.36363636363636398</v>
      </c>
      <c r="F974" s="13"/>
      <c r="G974" s="13">
        <v>0</v>
      </c>
      <c r="H974" s="13">
        <v>0.46153846153846201</v>
      </c>
      <c r="I974" s="13">
        <v>0</v>
      </c>
      <c r="J974" s="13">
        <v>0.26315789473684198</v>
      </c>
      <c r="K974" s="13">
        <v>0.32258064516128998</v>
      </c>
      <c r="L974" s="13">
        <v>0.32608695652173902</v>
      </c>
      <c r="M974" s="13"/>
      <c r="N974" s="13">
        <v>0.30612244897959201</v>
      </c>
      <c r="O974" s="13">
        <v>0.16129032258064499</v>
      </c>
      <c r="P974" s="13">
        <v>0.63636363636363602</v>
      </c>
      <c r="Q974" s="13">
        <v>0.28125</v>
      </c>
      <c r="R974" s="13"/>
      <c r="S974" s="13">
        <v>0.34210526315789502</v>
      </c>
      <c r="T974" s="13">
        <v>0.27272727272727298</v>
      </c>
      <c r="U974" s="13">
        <v>0.33333333333333298</v>
      </c>
      <c r="V974" s="13">
        <v>0.25</v>
      </c>
      <c r="W974" s="13">
        <v>0.22222222222222199</v>
      </c>
      <c r="X974" s="13">
        <v>0.44444444444444398</v>
      </c>
      <c r="Y974" s="13"/>
      <c r="Z974" s="13">
        <v>0.31034482758620702</v>
      </c>
      <c r="AA974" s="13">
        <v>0.25</v>
      </c>
      <c r="AB974" s="13"/>
      <c r="AC974" s="13">
        <v>0.407407407407407</v>
      </c>
      <c r="AD974" s="13">
        <v>0.206349206349206</v>
      </c>
    </row>
    <row r="975" spans="2:30" x14ac:dyDescent="0.3">
      <c r="B975" t="s">
        <v>317</v>
      </c>
      <c r="C975" s="13">
        <v>0.35772357723577197</v>
      </c>
      <c r="D975" s="13">
        <v>0.36842105263157898</v>
      </c>
      <c r="E975" s="13">
        <v>0.34848484848484901</v>
      </c>
      <c r="F975" s="13"/>
      <c r="G975" s="13">
        <v>0.33333333333333298</v>
      </c>
      <c r="H975" s="13">
        <v>0.230769230769231</v>
      </c>
      <c r="I975" s="13">
        <v>0.36363636363636398</v>
      </c>
      <c r="J975" s="13">
        <v>0.26315789473684198</v>
      </c>
      <c r="K975" s="13">
        <v>0.38709677419354799</v>
      </c>
      <c r="L975" s="13">
        <v>0.41304347826087001</v>
      </c>
      <c r="M975" s="13"/>
      <c r="N975" s="13">
        <v>0.38775510204081598</v>
      </c>
      <c r="O975" s="13">
        <v>0.35483870967741898</v>
      </c>
      <c r="P975" s="13">
        <v>0.27272727272727298</v>
      </c>
      <c r="Q975" s="13">
        <v>0.34375</v>
      </c>
      <c r="R975" s="13"/>
      <c r="S975" s="13">
        <v>0.34210526315789502</v>
      </c>
      <c r="T975" s="13">
        <v>0.40909090909090901</v>
      </c>
      <c r="U975" s="13">
        <v>0.44444444444444398</v>
      </c>
      <c r="V975" s="13">
        <v>0.28571428571428598</v>
      </c>
      <c r="W975" s="13">
        <v>0.44444444444444398</v>
      </c>
      <c r="X975" s="13">
        <v>0.33333333333333298</v>
      </c>
      <c r="Y975" s="13"/>
      <c r="Z975" s="13">
        <v>0.35632183908046</v>
      </c>
      <c r="AA975" s="13">
        <v>0.36111111111111099</v>
      </c>
      <c r="AB975" s="13"/>
      <c r="AC975" s="13">
        <v>0.33333333333333298</v>
      </c>
      <c r="AD975" s="13">
        <v>0.39682539682539703</v>
      </c>
    </row>
    <row r="976" spans="2:30" x14ac:dyDescent="0.3">
      <c r="B976" t="s">
        <v>318</v>
      </c>
      <c r="C976" s="13">
        <v>0.26016260162601601</v>
      </c>
      <c r="D976" s="13">
        <v>0.31578947368421101</v>
      </c>
      <c r="E976" s="13">
        <v>0.21212121212121199</v>
      </c>
      <c r="F976" s="13"/>
      <c r="G976" s="13">
        <v>0.66666666666666696</v>
      </c>
      <c r="H976" s="13">
        <v>0.230769230769231</v>
      </c>
      <c r="I976" s="13">
        <v>0.45454545454545497</v>
      </c>
      <c r="J976" s="13">
        <v>0.36842105263157898</v>
      </c>
      <c r="K976" s="13">
        <v>0.25806451612903197</v>
      </c>
      <c r="L976" s="13">
        <v>0.15217391304347799</v>
      </c>
      <c r="M976" s="13"/>
      <c r="N976" s="13">
        <v>0.24489795918367299</v>
      </c>
      <c r="O976" s="13">
        <v>0.32258064516128998</v>
      </c>
      <c r="P976" s="13">
        <v>9.0909090909090898E-2</v>
      </c>
      <c r="Q976" s="13">
        <v>0.28125</v>
      </c>
      <c r="R976" s="13"/>
      <c r="S976" s="13">
        <v>0.23684210526315799</v>
      </c>
      <c r="T976" s="13">
        <v>0.27272727272727298</v>
      </c>
      <c r="U976" s="13">
        <v>0.11111111111111099</v>
      </c>
      <c r="V976" s="13">
        <v>0.35714285714285698</v>
      </c>
      <c r="W976" s="13">
        <v>0.22222222222222199</v>
      </c>
      <c r="X976" s="13">
        <v>0.11111111111111099</v>
      </c>
      <c r="Y976" s="13"/>
      <c r="Z976" s="13">
        <v>0.26436781609195398</v>
      </c>
      <c r="AA976" s="13">
        <v>0.25</v>
      </c>
      <c r="AB976" s="13"/>
      <c r="AC976" s="13">
        <v>0.203703703703704</v>
      </c>
      <c r="AD976" s="13">
        <v>0.30158730158730201</v>
      </c>
    </row>
    <row r="977" spans="2:30" x14ac:dyDescent="0.3">
      <c r="B977" t="s">
        <v>319</v>
      </c>
      <c r="C977" s="13">
        <v>6.50406504065041E-2</v>
      </c>
      <c r="D977" s="13">
        <v>0.105263157894737</v>
      </c>
      <c r="E977" s="13">
        <v>3.03030303030303E-2</v>
      </c>
      <c r="F977" s="13"/>
      <c r="G977" s="13">
        <v>0</v>
      </c>
      <c r="H977" s="13">
        <v>7.69230769230769E-2</v>
      </c>
      <c r="I977" s="13">
        <v>0.18181818181818199</v>
      </c>
      <c r="J977" s="13">
        <v>5.2631578947368397E-2</v>
      </c>
      <c r="K977" s="13">
        <v>3.2258064516128997E-2</v>
      </c>
      <c r="L977" s="13">
        <v>6.5217391304347797E-2</v>
      </c>
      <c r="M977" s="13"/>
      <c r="N977" s="13">
        <v>6.1224489795918401E-2</v>
      </c>
      <c r="O977" s="13">
        <v>9.6774193548387094E-2</v>
      </c>
      <c r="P977" s="13">
        <v>0</v>
      </c>
      <c r="Q977" s="13">
        <v>6.25E-2</v>
      </c>
      <c r="R977" s="13"/>
      <c r="S977" s="13">
        <v>5.2631578947368397E-2</v>
      </c>
      <c r="T977" s="13">
        <v>0</v>
      </c>
      <c r="U977" s="13">
        <v>0.11111111111111099</v>
      </c>
      <c r="V977" s="13">
        <v>7.1428571428571397E-2</v>
      </c>
      <c r="W977" s="13">
        <v>0.11111111111111099</v>
      </c>
      <c r="X977" s="13">
        <v>0.11111111111111099</v>
      </c>
      <c r="Y977" s="13"/>
      <c r="Z977" s="13">
        <v>4.5977011494252901E-2</v>
      </c>
      <c r="AA977" s="13">
        <v>0.11111111111111099</v>
      </c>
      <c r="AB977" s="13"/>
      <c r="AC977" s="13">
        <v>3.7037037037037E-2</v>
      </c>
      <c r="AD977" s="13">
        <v>7.9365079365079402E-2</v>
      </c>
    </row>
    <row r="978" spans="2:30" x14ac:dyDescent="0.3">
      <c r="B978" t="s">
        <v>56</v>
      </c>
      <c r="C978" s="13">
        <v>2.4390243902439001E-2</v>
      </c>
      <c r="D978" s="13">
        <v>0</v>
      </c>
      <c r="E978" s="13">
        <v>4.5454545454545497E-2</v>
      </c>
      <c r="F978" s="13"/>
      <c r="G978" s="13">
        <v>0</v>
      </c>
      <c r="H978" s="13">
        <v>0</v>
      </c>
      <c r="I978" s="13">
        <v>0</v>
      </c>
      <c r="J978" s="13">
        <v>5.2631578947368397E-2</v>
      </c>
      <c r="K978" s="13">
        <v>0</v>
      </c>
      <c r="L978" s="13">
        <v>4.3478260869565202E-2</v>
      </c>
      <c r="M978" s="13"/>
      <c r="N978" s="13">
        <v>0</v>
      </c>
      <c r="O978" s="13">
        <v>6.4516129032258104E-2</v>
      </c>
      <c r="P978" s="13">
        <v>0</v>
      </c>
      <c r="Q978" s="13">
        <v>3.125E-2</v>
      </c>
      <c r="R978" s="13"/>
      <c r="S978" s="13">
        <v>2.6315789473684199E-2</v>
      </c>
      <c r="T978" s="13">
        <v>4.5454545454545497E-2</v>
      </c>
      <c r="U978" s="13">
        <v>0</v>
      </c>
      <c r="V978" s="13">
        <v>3.5714285714285698E-2</v>
      </c>
      <c r="W978" s="13">
        <v>0</v>
      </c>
      <c r="X978" s="13">
        <v>0</v>
      </c>
      <c r="Y978" s="13"/>
      <c r="Z978" s="13">
        <v>2.2988505747126398E-2</v>
      </c>
      <c r="AA978" s="13">
        <v>2.7777777777777801E-2</v>
      </c>
      <c r="AB978" s="13"/>
      <c r="AC978" s="13">
        <v>1.85185185185185E-2</v>
      </c>
      <c r="AD978" s="13">
        <v>1.58730158730159E-2</v>
      </c>
    </row>
    <row r="979" spans="2:30" x14ac:dyDescent="0.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row>
    <row r="980" spans="2:30" x14ac:dyDescent="0.3">
      <c r="B980" s="6" t="s">
        <v>355</v>
      </c>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row>
    <row r="981" spans="2:30" x14ac:dyDescent="0.3">
      <c r="B981" s="23" t="s">
        <v>321</v>
      </c>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row>
    <row r="982" spans="2:30" x14ac:dyDescent="0.3">
      <c r="B982" t="s">
        <v>316</v>
      </c>
      <c r="C982" s="13">
        <v>0.39837398373983701</v>
      </c>
      <c r="D982" s="13">
        <v>0.35087719298245601</v>
      </c>
      <c r="E982" s="13">
        <v>0.439393939393939</v>
      </c>
      <c r="F982" s="13"/>
      <c r="G982" s="13">
        <v>0</v>
      </c>
      <c r="H982" s="13">
        <v>0.30769230769230799</v>
      </c>
      <c r="I982" s="13">
        <v>0.36363636363636398</v>
      </c>
      <c r="J982" s="13">
        <v>0.31578947368421101</v>
      </c>
      <c r="K982" s="13">
        <v>0.58064516129032295</v>
      </c>
      <c r="L982" s="13">
        <v>0.36956521739130399</v>
      </c>
      <c r="M982" s="13"/>
      <c r="N982" s="13">
        <v>0.34693877551020402</v>
      </c>
      <c r="O982" s="13">
        <v>0.29032258064516098</v>
      </c>
      <c r="P982" s="13">
        <v>0.81818181818181801</v>
      </c>
      <c r="Q982" s="13">
        <v>0.4375</v>
      </c>
      <c r="R982" s="13"/>
      <c r="S982" s="13">
        <v>0.44736842105263203</v>
      </c>
      <c r="T982" s="13">
        <v>0.45454545454545497</v>
      </c>
      <c r="U982" s="13">
        <v>0.22222222222222199</v>
      </c>
      <c r="V982" s="13">
        <v>0.42857142857142899</v>
      </c>
      <c r="W982" s="13">
        <v>0.22222222222222199</v>
      </c>
      <c r="X982" s="13">
        <v>0.44444444444444398</v>
      </c>
      <c r="Y982" s="13"/>
      <c r="Z982" s="13">
        <v>0.44827586206896602</v>
      </c>
      <c r="AA982" s="13">
        <v>0.27777777777777801</v>
      </c>
      <c r="AB982" s="13"/>
      <c r="AC982" s="13">
        <v>0.48148148148148101</v>
      </c>
      <c r="AD982" s="13">
        <v>0.34920634920634902</v>
      </c>
    </row>
    <row r="983" spans="2:30" x14ac:dyDescent="0.3">
      <c r="B983" t="s">
        <v>317</v>
      </c>
      <c r="C983" s="13">
        <v>0.41463414634146301</v>
      </c>
      <c r="D983" s="13">
        <v>0.43859649122806998</v>
      </c>
      <c r="E983" s="13">
        <v>0.39393939393939398</v>
      </c>
      <c r="F983" s="13"/>
      <c r="G983" s="13">
        <v>1</v>
      </c>
      <c r="H983" s="13">
        <v>0.30769230769230799</v>
      </c>
      <c r="I983" s="13">
        <v>0.18181818181818199</v>
      </c>
      <c r="J983" s="13">
        <v>0.52631578947368396</v>
      </c>
      <c r="K983" s="13">
        <v>0.35483870967741898</v>
      </c>
      <c r="L983" s="13">
        <v>0.45652173913043498</v>
      </c>
      <c r="M983" s="13"/>
      <c r="N983" s="13">
        <v>0.469387755102041</v>
      </c>
      <c r="O983" s="13">
        <v>0.41935483870967699</v>
      </c>
      <c r="P983" s="13">
        <v>0.18181818181818199</v>
      </c>
      <c r="Q983" s="13">
        <v>0.40625</v>
      </c>
      <c r="R983" s="13"/>
      <c r="S983" s="13">
        <v>0.36842105263157898</v>
      </c>
      <c r="T983" s="13">
        <v>0.5</v>
      </c>
      <c r="U983" s="13">
        <v>0.55555555555555602</v>
      </c>
      <c r="V983" s="13">
        <v>0.32142857142857101</v>
      </c>
      <c r="W983" s="13">
        <v>0.55555555555555602</v>
      </c>
      <c r="X983" s="13">
        <v>0.33333333333333298</v>
      </c>
      <c r="Y983" s="13"/>
      <c r="Z983" s="13">
        <v>0.41379310344827602</v>
      </c>
      <c r="AA983" s="13">
        <v>0.41666666666666702</v>
      </c>
      <c r="AB983" s="13"/>
      <c r="AC983" s="13">
        <v>0.42592592592592599</v>
      </c>
      <c r="AD983" s="13">
        <v>0.42857142857142899</v>
      </c>
    </row>
    <row r="984" spans="2:30" x14ac:dyDescent="0.3">
      <c r="B984" t="s">
        <v>318</v>
      </c>
      <c r="C984" s="13">
        <v>0.138211382113821</v>
      </c>
      <c r="D984" s="13">
        <v>0.157894736842105</v>
      </c>
      <c r="E984" s="13">
        <v>0.12121212121212099</v>
      </c>
      <c r="F984" s="13"/>
      <c r="G984" s="13">
        <v>0</v>
      </c>
      <c r="H984" s="13">
        <v>0.30769230769230799</v>
      </c>
      <c r="I984" s="13">
        <v>0.36363636363636398</v>
      </c>
      <c r="J984" s="13">
        <v>0.105263157894737</v>
      </c>
      <c r="K984" s="13">
        <v>6.4516129032258104E-2</v>
      </c>
      <c r="L984" s="13">
        <v>0.108695652173913</v>
      </c>
      <c r="M984" s="13"/>
      <c r="N984" s="13">
        <v>0.183673469387755</v>
      </c>
      <c r="O984" s="13">
        <v>0.19354838709677399</v>
      </c>
      <c r="P984" s="13">
        <v>0</v>
      </c>
      <c r="Q984" s="13">
        <v>6.25E-2</v>
      </c>
      <c r="R984" s="13"/>
      <c r="S984" s="13">
        <v>0.157894736842105</v>
      </c>
      <c r="T984" s="13">
        <v>4.5454545454545497E-2</v>
      </c>
      <c r="U984" s="13">
        <v>0.22222222222222199</v>
      </c>
      <c r="V984" s="13">
        <v>0.17857142857142899</v>
      </c>
      <c r="W984" s="13">
        <v>0.11111111111111099</v>
      </c>
      <c r="X984" s="13">
        <v>0.11111111111111099</v>
      </c>
      <c r="Y984" s="13"/>
      <c r="Z984" s="13">
        <v>0.10344827586206901</v>
      </c>
      <c r="AA984" s="13">
        <v>0.22222222222222199</v>
      </c>
      <c r="AB984" s="13"/>
      <c r="AC984" s="13">
        <v>5.5555555555555601E-2</v>
      </c>
      <c r="AD984" s="13">
        <v>0.19047619047618999</v>
      </c>
    </row>
    <row r="985" spans="2:30" x14ac:dyDescent="0.3">
      <c r="B985" t="s">
        <v>319</v>
      </c>
      <c r="C985" s="13">
        <v>8.1300813008130107E-3</v>
      </c>
      <c r="D985" s="13">
        <v>1.7543859649122799E-2</v>
      </c>
      <c r="E985" s="13">
        <v>0</v>
      </c>
      <c r="F985" s="13"/>
      <c r="G985" s="13">
        <v>0</v>
      </c>
      <c r="H985" s="13">
        <v>0</v>
      </c>
      <c r="I985" s="13">
        <v>0</v>
      </c>
      <c r="J985" s="13">
        <v>5.2631578947368397E-2</v>
      </c>
      <c r="K985" s="13">
        <v>0</v>
      </c>
      <c r="L985" s="13">
        <v>0</v>
      </c>
      <c r="M985" s="13"/>
      <c r="N985" s="13">
        <v>0</v>
      </c>
      <c r="O985" s="13">
        <v>3.2258064516128997E-2</v>
      </c>
      <c r="P985" s="13">
        <v>0</v>
      </c>
      <c r="Q985" s="13">
        <v>0</v>
      </c>
      <c r="R985" s="13"/>
      <c r="S985" s="13">
        <v>0</v>
      </c>
      <c r="T985" s="13">
        <v>0</v>
      </c>
      <c r="U985" s="13">
        <v>0</v>
      </c>
      <c r="V985" s="13">
        <v>3.5714285714285698E-2</v>
      </c>
      <c r="W985" s="13">
        <v>0</v>
      </c>
      <c r="X985" s="13">
        <v>0</v>
      </c>
      <c r="Y985" s="13"/>
      <c r="Z985" s="13">
        <v>1.1494252873563199E-2</v>
      </c>
      <c r="AA985" s="13">
        <v>0</v>
      </c>
      <c r="AB985" s="13"/>
      <c r="AC985" s="13">
        <v>1.85185185185185E-2</v>
      </c>
      <c r="AD985" s="13">
        <v>0</v>
      </c>
    </row>
    <row r="986" spans="2:30" x14ac:dyDescent="0.3">
      <c r="B986" t="s">
        <v>56</v>
      </c>
      <c r="C986" s="13">
        <v>4.0650406504064998E-2</v>
      </c>
      <c r="D986" s="13">
        <v>3.5087719298245598E-2</v>
      </c>
      <c r="E986" s="13">
        <v>4.5454545454545497E-2</v>
      </c>
      <c r="F986" s="13"/>
      <c r="G986" s="13">
        <v>0</v>
      </c>
      <c r="H986" s="13">
        <v>7.69230769230769E-2</v>
      </c>
      <c r="I986" s="13">
        <v>9.0909090909090898E-2</v>
      </c>
      <c r="J986" s="13">
        <v>0</v>
      </c>
      <c r="K986" s="13">
        <v>0</v>
      </c>
      <c r="L986" s="13">
        <v>6.5217391304347797E-2</v>
      </c>
      <c r="M986" s="13"/>
      <c r="N986" s="13">
        <v>0</v>
      </c>
      <c r="O986" s="13">
        <v>6.4516129032258104E-2</v>
      </c>
      <c r="P986" s="13">
        <v>0</v>
      </c>
      <c r="Q986" s="13">
        <v>9.375E-2</v>
      </c>
      <c r="R986" s="13"/>
      <c r="S986" s="13">
        <v>2.6315789473684199E-2</v>
      </c>
      <c r="T986" s="13">
        <v>0</v>
      </c>
      <c r="U986" s="13">
        <v>0</v>
      </c>
      <c r="V986" s="13">
        <v>3.5714285714285698E-2</v>
      </c>
      <c r="W986" s="13">
        <v>0.11111111111111099</v>
      </c>
      <c r="X986" s="13">
        <v>0.11111111111111099</v>
      </c>
      <c r="Y986" s="13"/>
      <c r="Z986" s="13">
        <v>2.2988505747126398E-2</v>
      </c>
      <c r="AA986" s="13">
        <v>8.3333333333333301E-2</v>
      </c>
      <c r="AB986" s="13"/>
      <c r="AC986" s="13">
        <v>1.85185185185185E-2</v>
      </c>
      <c r="AD986" s="13">
        <v>3.1746031746031703E-2</v>
      </c>
    </row>
    <row r="987" spans="2:30" x14ac:dyDescent="0.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row>
    <row r="988" spans="2:30" x14ac:dyDescent="0.3">
      <c r="B988" s="6" t="s">
        <v>356</v>
      </c>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row>
    <row r="989" spans="2:30" x14ac:dyDescent="0.3">
      <c r="B989" s="23" t="s">
        <v>321</v>
      </c>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row>
    <row r="990" spans="2:30" x14ac:dyDescent="0.3">
      <c r="B990" t="s">
        <v>316</v>
      </c>
      <c r="C990" s="13">
        <v>0.32520325203251998</v>
      </c>
      <c r="D990" s="13">
        <v>0.29824561403508798</v>
      </c>
      <c r="E990" s="13">
        <v>0.34848484848484901</v>
      </c>
      <c r="F990" s="13"/>
      <c r="G990" s="13">
        <v>0.33333333333333298</v>
      </c>
      <c r="H990" s="13">
        <v>0.53846153846153799</v>
      </c>
      <c r="I990" s="13">
        <v>0.18181818181818199</v>
      </c>
      <c r="J990" s="13">
        <v>0.26315789473684198</v>
      </c>
      <c r="K990" s="13">
        <v>0.45161290322580599</v>
      </c>
      <c r="L990" s="13">
        <v>0.23913043478260901</v>
      </c>
      <c r="M990" s="13"/>
      <c r="N990" s="13">
        <v>0.28571428571428598</v>
      </c>
      <c r="O990" s="13">
        <v>0.32258064516128998</v>
      </c>
      <c r="P990" s="13">
        <v>0.63636363636363602</v>
      </c>
      <c r="Q990" s="13">
        <v>0.28125</v>
      </c>
      <c r="R990" s="13"/>
      <c r="S990" s="13">
        <v>0.44736842105263203</v>
      </c>
      <c r="T990" s="13">
        <v>0.27272727272727298</v>
      </c>
      <c r="U990" s="13">
        <v>0.22222222222222199</v>
      </c>
      <c r="V990" s="13">
        <v>0.25</v>
      </c>
      <c r="W990" s="13">
        <v>0.22222222222222199</v>
      </c>
      <c r="X990" s="13">
        <v>0.55555555555555602</v>
      </c>
      <c r="Y990" s="13"/>
      <c r="Z990" s="13">
        <v>0.35632183908046</v>
      </c>
      <c r="AA990" s="13">
        <v>0.25</v>
      </c>
      <c r="AB990" s="13"/>
      <c r="AC990" s="13">
        <v>0.407407407407407</v>
      </c>
      <c r="AD990" s="13">
        <v>0.238095238095238</v>
      </c>
    </row>
    <row r="991" spans="2:30" x14ac:dyDescent="0.3">
      <c r="B991" t="s">
        <v>317</v>
      </c>
      <c r="C991" s="13">
        <v>0.47967479674796698</v>
      </c>
      <c r="D991" s="13">
        <v>0.49122807017543901</v>
      </c>
      <c r="E991" s="13">
        <v>0.46969696969697</v>
      </c>
      <c r="F991" s="13"/>
      <c r="G991" s="13">
        <v>0.66666666666666696</v>
      </c>
      <c r="H991" s="13">
        <v>0.30769230769230799</v>
      </c>
      <c r="I991" s="13">
        <v>0.45454545454545497</v>
      </c>
      <c r="J991" s="13">
        <v>0.57894736842105299</v>
      </c>
      <c r="K991" s="13">
        <v>0.38709677419354799</v>
      </c>
      <c r="L991" s="13">
        <v>0.54347826086956497</v>
      </c>
      <c r="M991" s="13"/>
      <c r="N991" s="13">
        <v>0.55102040816326503</v>
      </c>
      <c r="O991" s="13">
        <v>0.35483870967741898</v>
      </c>
      <c r="P991" s="13">
        <v>0.36363636363636398</v>
      </c>
      <c r="Q991" s="13">
        <v>0.53125</v>
      </c>
      <c r="R991" s="13"/>
      <c r="S991" s="13">
        <v>0.36842105263157898</v>
      </c>
      <c r="T991" s="13">
        <v>0.59090909090909105</v>
      </c>
      <c r="U991" s="13">
        <v>0.77777777777777801</v>
      </c>
      <c r="V991" s="13">
        <v>0.46428571428571402</v>
      </c>
      <c r="W991" s="13">
        <v>0.66666666666666696</v>
      </c>
      <c r="X991" s="13">
        <v>0.22222222222222199</v>
      </c>
      <c r="Y991" s="13"/>
      <c r="Z991" s="13">
        <v>0.48275862068965503</v>
      </c>
      <c r="AA991" s="13">
        <v>0.47222222222222199</v>
      </c>
      <c r="AB991" s="13"/>
      <c r="AC991" s="13">
        <v>0.5</v>
      </c>
      <c r="AD991" s="13">
        <v>0.49206349206349198</v>
      </c>
    </row>
    <row r="992" spans="2:30" x14ac:dyDescent="0.3">
      <c r="B992" t="s">
        <v>318</v>
      </c>
      <c r="C992" s="13">
        <v>0.17073170731707299</v>
      </c>
      <c r="D992" s="13">
        <v>0.175438596491228</v>
      </c>
      <c r="E992" s="13">
        <v>0.16666666666666699</v>
      </c>
      <c r="F992" s="13"/>
      <c r="G992" s="13">
        <v>0</v>
      </c>
      <c r="H992" s="13">
        <v>0.15384615384615399</v>
      </c>
      <c r="I992" s="13">
        <v>0.36363636363636398</v>
      </c>
      <c r="J992" s="13">
        <v>0.157894736842105</v>
      </c>
      <c r="K992" s="13">
        <v>0.12903225806451599</v>
      </c>
      <c r="L992" s="13">
        <v>0.173913043478261</v>
      </c>
      <c r="M992" s="13"/>
      <c r="N992" s="13">
        <v>0.14285714285714299</v>
      </c>
      <c r="O992" s="13">
        <v>0.29032258064516098</v>
      </c>
      <c r="P992" s="13">
        <v>0</v>
      </c>
      <c r="Q992" s="13">
        <v>0.15625</v>
      </c>
      <c r="R992" s="13"/>
      <c r="S992" s="13">
        <v>0.13157894736842099</v>
      </c>
      <c r="T992" s="13">
        <v>0.13636363636363599</v>
      </c>
      <c r="U992" s="13">
        <v>0</v>
      </c>
      <c r="V992" s="13">
        <v>0.28571428571428598</v>
      </c>
      <c r="W992" s="13">
        <v>0</v>
      </c>
      <c r="X992" s="13">
        <v>0.22222222222222199</v>
      </c>
      <c r="Y992" s="13"/>
      <c r="Z992" s="13">
        <v>0.13793103448275901</v>
      </c>
      <c r="AA992" s="13">
        <v>0.25</v>
      </c>
      <c r="AB992" s="13"/>
      <c r="AC992" s="13">
        <v>9.2592592592592601E-2</v>
      </c>
      <c r="AD992" s="13">
        <v>0.238095238095238</v>
      </c>
    </row>
    <row r="993" spans="2:30" x14ac:dyDescent="0.3">
      <c r="B993" t="s">
        <v>319</v>
      </c>
      <c r="C993" s="13">
        <v>1.6260162601626001E-2</v>
      </c>
      <c r="D993" s="13">
        <v>3.5087719298245598E-2</v>
      </c>
      <c r="E993" s="13">
        <v>0</v>
      </c>
      <c r="F993" s="13"/>
      <c r="G993" s="13">
        <v>0</v>
      </c>
      <c r="H993" s="13">
        <v>0</v>
      </c>
      <c r="I993" s="13">
        <v>0</v>
      </c>
      <c r="J993" s="13">
        <v>0</v>
      </c>
      <c r="K993" s="13">
        <v>3.2258064516128997E-2</v>
      </c>
      <c r="L993" s="13">
        <v>2.1739130434782601E-2</v>
      </c>
      <c r="M993" s="13"/>
      <c r="N993" s="13">
        <v>2.04081632653061E-2</v>
      </c>
      <c r="O993" s="13">
        <v>0</v>
      </c>
      <c r="P993" s="13">
        <v>0</v>
      </c>
      <c r="Q993" s="13">
        <v>3.125E-2</v>
      </c>
      <c r="R993" s="13"/>
      <c r="S993" s="13">
        <v>2.6315789473684199E-2</v>
      </c>
      <c r="T993" s="13">
        <v>0</v>
      </c>
      <c r="U993" s="13">
        <v>0</v>
      </c>
      <c r="V993" s="13">
        <v>0</v>
      </c>
      <c r="W993" s="13">
        <v>0.11111111111111099</v>
      </c>
      <c r="X993" s="13">
        <v>0</v>
      </c>
      <c r="Y993" s="13"/>
      <c r="Z993" s="13">
        <v>2.2988505747126398E-2</v>
      </c>
      <c r="AA993" s="13">
        <v>0</v>
      </c>
      <c r="AB993" s="13"/>
      <c r="AC993" s="13">
        <v>0</v>
      </c>
      <c r="AD993" s="13">
        <v>3.1746031746031703E-2</v>
      </c>
    </row>
    <row r="994" spans="2:30" x14ac:dyDescent="0.3">
      <c r="B994" t="s">
        <v>56</v>
      </c>
      <c r="C994" s="13">
        <v>8.1300813008130107E-3</v>
      </c>
      <c r="D994" s="13">
        <v>0</v>
      </c>
      <c r="E994" s="13">
        <v>1.5151515151515201E-2</v>
      </c>
      <c r="F994" s="13"/>
      <c r="G994" s="13">
        <v>0</v>
      </c>
      <c r="H994" s="13">
        <v>0</v>
      </c>
      <c r="I994" s="13">
        <v>0</v>
      </c>
      <c r="J994" s="13">
        <v>0</v>
      </c>
      <c r="K994" s="13">
        <v>0</v>
      </c>
      <c r="L994" s="13">
        <v>2.1739130434782601E-2</v>
      </c>
      <c r="M994" s="13"/>
      <c r="N994" s="13">
        <v>0</v>
      </c>
      <c r="O994" s="13">
        <v>3.2258064516128997E-2</v>
      </c>
      <c r="P994" s="13">
        <v>0</v>
      </c>
      <c r="Q994" s="13">
        <v>0</v>
      </c>
      <c r="R994" s="13"/>
      <c r="S994" s="13">
        <v>2.6315789473684199E-2</v>
      </c>
      <c r="T994" s="13">
        <v>0</v>
      </c>
      <c r="U994" s="13">
        <v>0</v>
      </c>
      <c r="V994" s="13">
        <v>0</v>
      </c>
      <c r="W994" s="13">
        <v>0</v>
      </c>
      <c r="X994" s="13">
        <v>0</v>
      </c>
      <c r="Y994" s="13"/>
      <c r="Z994" s="13">
        <v>0</v>
      </c>
      <c r="AA994" s="13">
        <v>2.7777777777777801E-2</v>
      </c>
      <c r="AB994" s="13"/>
      <c r="AC994" s="13">
        <v>0</v>
      </c>
      <c r="AD994" s="13">
        <v>0</v>
      </c>
    </row>
    <row r="995" spans="2:30" x14ac:dyDescent="0.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row>
    <row r="996" spans="2:30" x14ac:dyDescent="0.3">
      <c r="B996" s="6" t="s">
        <v>357</v>
      </c>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row>
    <row r="997" spans="2:30" x14ac:dyDescent="0.3">
      <c r="B997" s="23" t="s">
        <v>321</v>
      </c>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row>
    <row r="998" spans="2:30" x14ac:dyDescent="0.3">
      <c r="B998" t="s">
        <v>316</v>
      </c>
      <c r="C998" s="13">
        <v>0.422764227642276</v>
      </c>
      <c r="D998" s="13">
        <v>0.36842105263157898</v>
      </c>
      <c r="E998" s="13">
        <v>0.46969696969697</v>
      </c>
      <c r="F998" s="13"/>
      <c r="G998" s="13">
        <v>0</v>
      </c>
      <c r="H998" s="13">
        <v>0.53846153846153799</v>
      </c>
      <c r="I998" s="13">
        <v>0.18181818181818199</v>
      </c>
      <c r="J998" s="13">
        <v>0.31578947368421101</v>
      </c>
      <c r="K998" s="13">
        <v>0.51612903225806495</v>
      </c>
      <c r="L998" s="13">
        <v>0.45652173913043498</v>
      </c>
      <c r="M998" s="13"/>
      <c r="N998" s="13">
        <v>0.34693877551020402</v>
      </c>
      <c r="O998" s="13">
        <v>0.38709677419354799</v>
      </c>
      <c r="P998" s="13">
        <v>0.63636363636363602</v>
      </c>
      <c r="Q998" s="13">
        <v>0.5</v>
      </c>
      <c r="R998" s="13"/>
      <c r="S998" s="13">
        <v>0.42105263157894701</v>
      </c>
      <c r="T998" s="13">
        <v>0.40909090909090901</v>
      </c>
      <c r="U998" s="13">
        <v>0.33333333333333298</v>
      </c>
      <c r="V998" s="13">
        <v>0.5</v>
      </c>
      <c r="W998" s="13">
        <v>0.33333333333333298</v>
      </c>
      <c r="X998" s="13">
        <v>0.44444444444444398</v>
      </c>
      <c r="Y998" s="13"/>
      <c r="Z998" s="13">
        <v>0.41379310344827602</v>
      </c>
      <c r="AA998" s="13">
        <v>0.44444444444444398</v>
      </c>
      <c r="AB998" s="13"/>
      <c r="AC998" s="13">
        <v>0.48148148148148101</v>
      </c>
      <c r="AD998" s="13">
        <v>0.365079365079365</v>
      </c>
    </row>
    <row r="999" spans="2:30" x14ac:dyDescent="0.3">
      <c r="B999" t="s">
        <v>317</v>
      </c>
      <c r="C999" s="13">
        <v>0.37398373983739802</v>
      </c>
      <c r="D999" s="13">
        <v>0.40350877192982498</v>
      </c>
      <c r="E999" s="13">
        <v>0.34848484848484901</v>
      </c>
      <c r="F999" s="13"/>
      <c r="G999" s="13">
        <v>1</v>
      </c>
      <c r="H999" s="13">
        <v>0.230769230769231</v>
      </c>
      <c r="I999" s="13">
        <v>0.27272727272727298</v>
      </c>
      <c r="J999" s="13">
        <v>0.36842105263157898</v>
      </c>
      <c r="K999" s="13">
        <v>0.35483870967741898</v>
      </c>
      <c r="L999" s="13">
        <v>0.41304347826087001</v>
      </c>
      <c r="M999" s="13"/>
      <c r="N999" s="13">
        <v>0.42857142857142899</v>
      </c>
      <c r="O999" s="13">
        <v>0.35483870967741898</v>
      </c>
      <c r="P999" s="13">
        <v>0.27272727272727298</v>
      </c>
      <c r="Q999" s="13">
        <v>0.34375</v>
      </c>
      <c r="R999" s="13"/>
      <c r="S999" s="13">
        <v>0.42105263157894701</v>
      </c>
      <c r="T999" s="13">
        <v>0.40909090909090901</v>
      </c>
      <c r="U999" s="13">
        <v>0.44444444444444398</v>
      </c>
      <c r="V999" s="13">
        <v>0.214285714285714</v>
      </c>
      <c r="W999" s="13">
        <v>0.44444444444444398</v>
      </c>
      <c r="X999" s="13">
        <v>0.33333333333333298</v>
      </c>
      <c r="Y999" s="13"/>
      <c r="Z999" s="13">
        <v>0.37931034482758602</v>
      </c>
      <c r="AA999" s="13">
        <v>0.36111111111111099</v>
      </c>
      <c r="AB999" s="13"/>
      <c r="AC999" s="13">
        <v>0.35185185185185203</v>
      </c>
      <c r="AD999" s="13">
        <v>0.39682539682539703</v>
      </c>
    </row>
    <row r="1000" spans="2:30" x14ac:dyDescent="0.3">
      <c r="B1000" t="s">
        <v>318</v>
      </c>
      <c r="C1000" s="13">
        <v>0.154471544715447</v>
      </c>
      <c r="D1000" s="13">
        <v>0.157894736842105</v>
      </c>
      <c r="E1000" s="13">
        <v>0.15151515151515199</v>
      </c>
      <c r="F1000" s="13"/>
      <c r="G1000" s="13">
        <v>0</v>
      </c>
      <c r="H1000" s="13">
        <v>7.69230769230769E-2</v>
      </c>
      <c r="I1000" s="13">
        <v>0.54545454545454497</v>
      </c>
      <c r="J1000" s="13">
        <v>0.26315789473684198</v>
      </c>
      <c r="K1000" s="13">
        <v>9.6774193548387094E-2</v>
      </c>
      <c r="L1000" s="13">
        <v>8.6956521739130405E-2</v>
      </c>
      <c r="M1000" s="13"/>
      <c r="N1000" s="13">
        <v>0.183673469387755</v>
      </c>
      <c r="O1000" s="13">
        <v>0.12903225806451599</v>
      </c>
      <c r="P1000" s="13">
        <v>9.0909090909090898E-2</v>
      </c>
      <c r="Q1000" s="13">
        <v>0.15625</v>
      </c>
      <c r="R1000" s="13"/>
      <c r="S1000" s="13">
        <v>0.105263157894737</v>
      </c>
      <c r="T1000" s="13">
        <v>0.18181818181818199</v>
      </c>
      <c r="U1000" s="13">
        <v>0.11111111111111099</v>
      </c>
      <c r="V1000" s="13">
        <v>0.214285714285714</v>
      </c>
      <c r="W1000" s="13">
        <v>0.22222222222222199</v>
      </c>
      <c r="X1000" s="13">
        <v>0.22222222222222199</v>
      </c>
      <c r="Y1000" s="13"/>
      <c r="Z1000" s="13">
        <v>0.17241379310344801</v>
      </c>
      <c r="AA1000" s="13">
        <v>0.11111111111111099</v>
      </c>
      <c r="AB1000" s="13"/>
      <c r="AC1000" s="13">
        <v>0.12962962962963001</v>
      </c>
      <c r="AD1000" s="13">
        <v>0.19047619047618999</v>
      </c>
    </row>
    <row r="1001" spans="2:30" x14ac:dyDescent="0.3">
      <c r="B1001" t="s">
        <v>319</v>
      </c>
      <c r="C1001" s="13">
        <v>3.2520325203252001E-2</v>
      </c>
      <c r="D1001" s="13">
        <v>7.0175438596491196E-2</v>
      </c>
      <c r="E1001" s="13">
        <v>0</v>
      </c>
      <c r="F1001" s="13"/>
      <c r="G1001" s="13">
        <v>0</v>
      </c>
      <c r="H1001" s="13">
        <v>7.69230769230769E-2</v>
      </c>
      <c r="I1001" s="13">
        <v>0</v>
      </c>
      <c r="J1001" s="13">
        <v>5.2631578947368397E-2</v>
      </c>
      <c r="K1001" s="13">
        <v>3.2258064516128997E-2</v>
      </c>
      <c r="L1001" s="13">
        <v>2.1739130434782601E-2</v>
      </c>
      <c r="M1001" s="13"/>
      <c r="N1001" s="13">
        <v>4.08163265306122E-2</v>
      </c>
      <c r="O1001" s="13">
        <v>6.4516129032258104E-2</v>
      </c>
      <c r="P1001" s="13">
        <v>0</v>
      </c>
      <c r="Q1001" s="13">
        <v>0</v>
      </c>
      <c r="R1001" s="13"/>
      <c r="S1001" s="13">
        <v>2.6315789473684199E-2</v>
      </c>
      <c r="T1001" s="13">
        <v>0</v>
      </c>
      <c r="U1001" s="13">
        <v>0.11111111111111099</v>
      </c>
      <c r="V1001" s="13">
        <v>3.5714285714285698E-2</v>
      </c>
      <c r="W1001" s="13">
        <v>0</v>
      </c>
      <c r="X1001" s="13">
        <v>0</v>
      </c>
      <c r="Y1001" s="13"/>
      <c r="Z1001" s="13">
        <v>2.2988505747126398E-2</v>
      </c>
      <c r="AA1001" s="13">
        <v>5.5555555555555601E-2</v>
      </c>
      <c r="AB1001" s="13"/>
      <c r="AC1001" s="13">
        <v>1.85185185185185E-2</v>
      </c>
      <c r="AD1001" s="13">
        <v>4.7619047619047603E-2</v>
      </c>
    </row>
    <row r="1002" spans="2:30" x14ac:dyDescent="0.3">
      <c r="B1002" t="s">
        <v>56</v>
      </c>
      <c r="C1002" s="13">
        <v>1.6260162601626001E-2</v>
      </c>
      <c r="D1002" s="13">
        <v>0</v>
      </c>
      <c r="E1002" s="13">
        <v>3.03030303030303E-2</v>
      </c>
      <c r="F1002" s="13"/>
      <c r="G1002" s="13">
        <v>0</v>
      </c>
      <c r="H1002" s="13">
        <v>7.69230769230769E-2</v>
      </c>
      <c r="I1002" s="13">
        <v>0</v>
      </c>
      <c r="J1002" s="13">
        <v>0</v>
      </c>
      <c r="K1002" s="13">
        <v>0</v>
      </c>
      <c r="L1002" s="13">
        <v>2.1739130434782601E-2</v>
      </c>
      <c r="M1002" s="13"/>
      <c r="N1002" s="13">
        <v>0</v>
      </c>
      <c r="O1002" s="13">
        <v>6.4516129032258104E-2</v>
      </c>
      <c r="P1002" s="13">
        <v>0</v>
      </c>
      <c r="Q1002" s="13">
        <v>0</v>
      </c>
      <c r="R1002" s="13"/>
      <c r="S1002" s="13">
        <v>2.6315789473684199E-2</v>
      </c>
      <c r="T1002" s="13">
        <v>0</v>
      </c>
      <c r="U1002" s="13">
        <v>0</v>
      </c>
      <c r="V1002" s="13">
        <v>3.5714285714285698E-2</v>
      </c>
      <c r="W1002" s="13">
        <v>0</v>
      </c>
      <c r="X1002" s="13">
        <v>0</v>
      </c>
      <c r="Y1002" s="13"/>
      <c r="Z1002" s="13">
        <v>1.1494252873563199E-2</v>
      </c>
      <c r="AA1002" s="13">
        <v>2.7777777777777801E-2</v>
      </c>
      <c r="AB1002" s="13"/>
      <c r="AC1002" s="13">
        <v>1.85185185185185E-2</v>
      </c>
      <c r="AD1002" s="13">
        <v>0</v>
      </c>
    </row>
    <row r="1003" spans="2:30" x14ac:dyDescent="0.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row>
    <row r="1004" spans="2:30" x14ac:dyDescent="0.3">
      <c r="B1004" s="6" t="s">
        <v>358</v>
      </c>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row>
    <row r="1005" spans="2:30" x14ac:dyDescent="0.3">
      <c r="B1005" s="23" t="s">
        <v>321</v>
      </c>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row>
    <row r="1006" spans="2:30" x14ac:dyDescent="0.3">
      <c r="B1006" t="s">
        <v>316</v>
      </c>
      <c r="C1006" s="13">
        <v>0.26016260162601601</v>
      </c>
      <c r="D1006" s="13">
        <v>0.19298245614035101</v>
      </c>
      <c r="E1006" s="13">
        <v>0.31818181818181801</v>
      </c>
      <c r="F1006" s="13"/>
      <c r="G1006" s="13">
        <v>0</v>
      </c>
      <c r="H1006" s="13">
        <v>0.61538461538461497</v>
      </c>
      <c r="I1006" s="13">
        <v>0.27272727272727298</v>
      </c>
      <c r="J1006" s="13">
        <v>0.31578947368421101</v>
      </c>
      <c r="K1006" s="13">
        <v>0.19354838709677399</v>
      </c>
      <c r="L1006" s="13">
        <v>0.19565217391304299</v>
      </c>
      <c r="M1006" s="13"/>
      <c r="N1006" s="13">
        <v>0.24489795918367299</v>
      </c>
      <c r="O1006" s="13">
        <v>0.29032258064516098</v>
      </c>
      <c r="P1006" s="13">
        <v>0.45454545454545497</v>
      </c>
      <c r="Q1006" s="13">
        <v>0.1875</v>
      </c>
      <c r="R1006" s="13"/>
      <c r="S1006" s="13">
        <v>0.26315789473684198</v>
      </c>
      <c r="T1006" s="13">
        <v>0.31818181818181801</v>
      </c>
      <c r="U1006" s="13">
        <v>0.33333333333333298</v>
      </c>
      <c r="V1006" s="13">
        <v>0.214285714285714</v>
      </c>
      <c r="W1006" s="13">
        <v>0.33333333333333298</v>
      </c>
      <c r="X1006" s="13">
        <v>0.22222222222222199</v>
      </c>
      <c r="Y1006" s="13"/>
      <c r="Z1006" s="13">
        <v>0.27586206896551702</v>
      </c>
      <c r="AA1006" s="13">
        <v>0.22222222222222199</v>
      </c>
      <c r="AB1006" s="13"/>
      <c r="AC1006" s="13">
        <v>0.35185185185185203</v>
      </c>
      <c r="AD1006" s="13">
        <v>0.19047619047618999</v>
      </c>
    </row>
    <row r="1007" spans="2:30" x14ac:dyDescent="0.3">
      <c r="B1007" t="s">
        <v>317</v>
      </c>
      <c r="C1007" s="13">
        <v>0.37398373983739802</v>
      </c>
      <c r="D1007" s="13">
        <v>0.42105263157894701</v>
      </c>
      <c r="E1007" s="13">
        <v>0.33333333333333298</v>
      </c>
      <c r="F1007" s="13"/>
      <c r="G1007" s="13">
        <v>0.66666666666666696</v>
      </c>
      <c r="H1007" s="13">
        <v>0.230769230769231</v>
      </c>
      <c r="I1007" s="13">
        <v>0.27272727272727298</v>
      </c>
      <c r="J1007" s="13">
        <v>0.31578947368421101</v>
      </c>
      <c r="K1007" s="13">
        <v>0.45161290322580599</v>
      </c>
      <c r="L1007" s="13">
        <v>0.39130434782608697</v>
      </c>
      <c r="M1007" s="13"/>
      <c r="N1007" s="13">
        <v>0.40816326530612201</v>
      </c>
      <c r="O1007" s="13">
        <v>0.25806451612903197</v>
      </c>
      <c r="P1007" s="13">
        <v>0.54545454545454497</v>
      </c>
      <c r="Q1007" s="13">
        <v>0.375</v>
      </c>
      <c r="R1007" s="13"/>
      <c r="S1007" s="13">
        <v>0.42105263157894701</v>
      </c>
      <c r="T1007" s="13">
        <v>0.31818181818181801</v>
      </c>
      <c r="U1007" s="13">
        <v>0.55555555555555602</v>
      </c>
      <c r="V1007" s="13">
        <v>0.46428571428571402</v>
      </c>
      <c r="W1007" s="13">
        <v>0.22222222222222199</v>
      </c>
      <c r="X1007" s="13">
        <v>0.11111111111111099</v>
      </c>
      <c r="Y1007" s="13"/>
      <c r="Z1007" s="13">
        <v>0.35632183908046</v>
      </c>
      <c r="AA1007" s="13">
        <v>0.41666666666666702</v>
      </c>
      <c r="AB1007" s="13"/>
      <c r="AC1007" s="13">
        <v>0.407407407407407</v>
      </c>
      <c r="AD1007" s="13">
        <v>0.38095238095238099</v>
      </c>
    </row>
    <row r="1008" spans="2:30" x14ac:dyDescent="0.3">
      <c r="B1008" t="s">
        <v>318</v>
      </c>
      <c r="C1008" s="13">
        <v>0.26829268292682901</v>
      </c>
      <c r="D1008" s="13">
        <v>0.29824561403508798</v>
      </c>
      <c r="E1008" s="13">
        <v>0.24242424242424199</v>
      </c>
      <c r="F1008" s="13"/>
      <c r="G1008" s="13">
        <v>0.33333333333333298</v>
      </c>
      <c r="H1008" s="13">
        <v>0.15384615384615399</v>
      </c>
      <c r="I1008" s="13">
        <v>0.27272727272727298</v>
      </c>
      <c r="J1008" s="13">
        <v>0.26315789473684198</v>
      </c>
      <c r="K1008" s="13">
        <v>0.19354838709677399</v>
      </c>
      <c r="L1008" s="13">
        <v>0.34782608695652201</v>
      </c>
      <c r="M1008" s="13"/>
      <c r="N1008" s="13">
        <v>0.30612244897959201</v>
      </c>
      <c r="O1008" s="13">
        <v>0.29032258064516098</v>
      </c>
      <c r="P1008" s="13">
        <v>0</v>
      </c>
      <c r="Q1008" s="13">
        <v>0.28125</v>
      </c>
      <c r="R1008" s="13"/>
      <c r="S1008" s="13">
        <v>0.26315789473684198</v>
      </c>
      <c r="T1008" s="13">
        <v>0.31818181818181801</v>
      </c>
      <c r="U1008" s="13">
        <v>0</v>
      </c>
      <c r="V1008" s="13">
        <v>0.214285714285714</v>
      </c>
      <c r="W1008" s="13">
        <v>0.33333333333333298</v>
      </c>
      <c r="X1008" s="13">
        <v>0.33333333333333298</v>
      </c>
      <c r="Y1008" s="13"/>
      <c r="Z1008" s="13">
        <v>0.27586206896551702</v>
      </c>
      <c r="AA1008" s="13">
        <v>0.25</v>
      </c>
      <c r="AB1008" s="13"/>
      <c r="AC1008" s="13">
        <v>0.18518518518518501</v>
      </c>
      <c r="AD1008" s="13">
        <v>0.33333333333333298</v>
      </c>
    </row>
    <row r="1009" spans="2:30" x14ac:dyDescent="0.3">
      <c r="B1009" t="s">
        <v>319</v>
      </c>
      <c r="C1009" s="13">
        <v>7.3170731707317097E-2</v>
      </c>
      <c r="D1009" s="13">
        <v>8.7719298245614002E-2</v>
      </c>
      <c r="E1009" s="13">
        <v>6.0606060606060601E-2</v>
      </c>
      <c r="F1009" s="13"/>
      <c r="G1009" s="13">
        <v>0</v>
      </c>
      <c r="H1009" s="13">
        <v>0</v>
      </c>
      <c r="I1009" s="13">
        <v>0.18181818181818199</v>
      </c>
      <c r="J1009" s="13">
        <v>5.2631578947368397E-2</v>
      </c>
      <c r="K1009" s="13">
        <v>0.16129032258064499</v>
      </c>
      <c r="L1009" s="13">
        <v>2.1739130434782601E-2</v>
      </c>
      <c r="M1009" s="13"/>
      <c r="N1009" s="13">
        <v>4.08163265306122E-2</v>
      </c>
      <c r="O1009" s="13">
        <v>0.12903225806451599</v>
      </c>
      <c r="P1009" s="13">
        <v>0</v>
      </c>
      <c r="Q1009" s="13">
        <v>9.375E-2</v>
      </c>
      <c r="R1009" s="13"/>
      <c r="S1009" s="13">
        <v>2.6315789473684199E-2</v>
      </c>
      <c r="T1009" s="13">
        <v>4.5454545454545497E-2</v>
      </c>
      <c r="U1009" s="13">
        <v>0.11111111111111099</v>
      </c>
      <c r="V1009" s="13">
        <v>7.1428571428571397E-2</v>
      </c>
      <c r="W1009" s="13">
        <v>0.11111111111111099</v>
      </c>
      <c r="X1009" s="13">
        <v>0.22222222222222199</v>
      </c>
      <c r="Y1009" s="13"/>
      <c r="Z1009" s="13">
        <v>8.04597701149425E-2</v>
      </c>
      <c r="AA1009" s="13">
        <v>5.5555555555555601E-2</v>
      </c>
      <c r="AB1009" s="13"/>
      <c r="AC1009" s="13">
        <v>3.7037037037037E-2</v>
      </c>
      <c r="AD1009" s="13">
        <v>9.5238095238095205E-2</v>
      </c>
    </row>
    <row r="1010" spans="2:30" x14ac:dyDescent="0.3">
      <c r="B1010" t="s">
        <v>56</v>
      </c>
      <c r="C1010" s="13">
        <v>2.4390243902439001E-2</v>
      </c>
      <c r="D1010" s="13">
        <v>0</v>
      </c>
      <c r="E1010" s="13">
        <v>4.5454545454545497E-2</v>
      </c>
      <c r="F1010" s="13"/>
      <c r="G1010" s="13">
        <v>0</v>
      </c>
      <c r="H1010" s="13">
        <v>0</v>
      </c>
      <c r="I1010" s="13">
        <v>0</v>
      </c>
      <c r="J1010" s="13">
        <v>5.2631578947368397E-2</v>
      </c>
      <c r="K1010" s="13">
        <v>0</v>
      </c>
      <c r="L1010" s="13">
        <v>4.3478260869565202E-2</v>
      </c>
      <c r="M1010" s="13"/>
      <c r="N1010" s="13">
        <v>0</v>
      </c>
      <c r="O1010" s="13">
        <v>3.2258064516128997E-2</v>
      </c>
      <c r="P1010" s="13">
        <v>0</v>
      </c>
      <c r="Q1010" s="13">
        <v>6.25E-2</v>
      </c>
      <c r="R1010" s="13"/>
      <c r="S1010" s="13">
        <v>2.6315789473684199E-2</v>
      </c>
      <c r="T1010" s="13">
        <v>0</v>
      </c>
      <c r="U1010" s="13">
        <v>0</v>
      </c>
      <c r="V1010" s="13">
        <v>3.5714285714285698E-2</v>
      </c>
      <c r="W1010" s="13">
        <v>0</v>
      </c>
      <c r="X1010" s="13">
        <v>0.11111111111111099</v>
      </c>
      <c r="Y1010" s="13"/>
      <c r="Z1010" s="13">
        <v>1.1494252873563199E-2</v>
      </c>
      <c r="AA1010" s="13">
        <v>5.5555555555555601E-2</v>
      </c>
      <c r="AB1010" s="13"/>
      <c r="AC1010" s="13">
        <v>1.85185185185185E-2</v>
      </c>
      <c r="AD1010" s="13">
        <v>0</v>
      </c>
    </row>
    <row r="1011" spans="2:30" x14ac:dyDescent="0.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row>
    <row r="1012" spans="2:30" x14ac:dyDescent="0.3">
      <c r="B1012" s="6" t="s">
        <v>359</v>
      </c>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row>
    <row r="1013" spans="2:30" x14ac:dyDescent="0.3">
      <c r="B1013" s="23" t="s">
        <v>321</v>
      </c>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row>
    <row r="1014" spans="2:30" x14ac:dyDescent="0.3">
      <c r="B1014" t="s">
        <v>316</v>
      </c>
      <c r="C1014" s="13">
        <v>0.30894308943089399</v>
      </c>
      <c r="D1014" s="13">
        <v>0.29824561403508798</v>
      </c>
      <c r="E1014" s="13">
        <v>0.31818181818181801</v>
      </c>
      <c r="F1014" s="13"/>
      <c r="G1014" s="13">
        <v>0.33333333333333298</v>
      </c>
      <c r="H1014" s="13">
        <v>0.53846153846153799</v>
      </c>
      <c r="I1014" s="13">
        <v>9.0909090909090898E-2</v>
      </c>
      <c r="J1014" s="13">
        <v>0.31578947368421101</v>
      </c>
      <c r="K1014" s="13">
        <v>0.32258064516128998</v>
      </c>
      <c r="L1014" s="13">
        <v>0.282608695652174</v>
      </c>
      <c r="M1014" s="13"/>
      <c r="N1014" s="13">
        <v>0.30612244897959201</v>
      </c>
      <c r="O1014" s="13">
        <v>0.225806451612903</v>
      </c>
      <c r="P1014" s="13">
        <v>0.45454545454545497</v>
      </c>
      <c r="Q1014" s="13">
        <v>0.34375</v>
      </c>
      <c r="R1014" s="13"/>
      <c r="S1014" s="13">
        <v>0.42105263157894701</v>
      </c>
      <c r="T1014" s="13">
        <v>0.31818181818181801</v>
      </c>
      <c r="U1014" s="13">
        <v>0.11111111111111099</v>
      </c>
      <c r="V1014" s="13">
        <v>0.17857142857142899</v>
      </c>
      <c r="W1014" s="13">
        <v>0.33333333333333298</v>
      </c>
      <c r="X1014" s="13">
        <v>0.55555555555555602</v>
      </c>
      <c r="Y1014" s="13"/>
      <c r="Z1014" s="13">
        <v>0.31034482758620702</v>
      </c>
      <c r="AA1014" s="13">
        <v>0.30555555555555602</v>
      </c>
      <c r="AB1014" s="13"/>
      <c r="AC1014" s="13">
        <v>0.35185185185185203</v>
      </c>
      <c r="AD1014" s="13">
        <v>0.30158730158730201</v>
      </c>
    </row>
    <row r="1015" spans="2:30" x14ac:dyDescent="0.3">
      <c r="B1015" t="s">
        <v>317</v>
      </c>
      <c r="C1015" s="13">
        <v>0.47967479674796698</v>
      </c>
      <c r="D1015" s="13">
        <v>0.45614035087719301</v>
      </c>
      <c r="E1015" s="13">
        <v>0.5</v>
      </c>
      <c r="F1015" s="13"/>
      <c r="G1015" s="13">
        <v>0.66666666666666696</v>
      </c>
      <c r="H1015" s="13">
        <v>0.38461538461538503</v>
      </c>
      <c r="I1015" s="13">
        <v>0.54545454545454497</v>
      </c>
      <c r="J1015" s="13">
        <v>0.52631578947368396</v>
      </c>
      <c r="K1015" s="13">
        <v>0.35483870967741898</v>
      </c>
      <c r="L1015" s="13">
        <v>0.54347826086956497</v>
      </c>
      <c r="M1015" s="13"/>
      <c r="N1015" s="13">
        <v>0.42857142857142899</v>
      </c>
      <c r="O1015" s="13">
        <v>0.58064516129032295</v>
      </c>
      <c r="P1015" s="13">
        <v>0.54545454545454497</v>
      </c>
      <c r="Q1015" s="13">
        <v>0.4375</v>
      </c>
      <c r="R1015" s="13"/>
      <c r="S1015" s="13">
        <v>0.34210526315789502</v>
      </c>
      <c r="T1015" s="13">
        <v>0.5</v>
      </c>
      <c r="U1015" s="13">
        <v>0.66666666666666696</v>
      </c>
      <c r="V1015" s="13">
        <v>0.60714285714285698</v>
      </c>
      <c r="W1015" s="13">
        <v>0.55555555555555602</v>
      </c>
      <c r="X1015" s="13">
        <v>0.11111111111111099</v>
      </c>
      <c r="Y1015" s="13"/>
      <c r="Z1015" s="13">
        <v>0.50574712643678199</v>
      </c>
      <c r="AA1015" s="13">
        <v>0.41666666666666702</v>
      </c>
      <c r="AB1015" s="13"/>
      <c r="AC1015" s="13">
        <v>0.48148148148148101</v>
      </c>
      <c r="AD1015" s="13">
        <v>0.46031746031746001</v>
      </c>
    </row>
    <row r="1016" spans="2:30" x14ac:dyDescent="0.3">
      <c r="B1016" t="s">
        <v>318</v>
      </c>
      <c r="C1016" s="13">
        <v>0.17073170731707299</v>
      </c>
      <c r="D1016" s="13">
        <v>0.19298245614035101</v>
      </c>
      <c r="E1016" s="13">
        <v>0.15151515151515199</v>
      </c>
      <c r="F1016" s="13"/>
      <c r="G1016" s="13">
        <v>0</v>
      </c>
      <c r="H1016" s="13">
        <v>7.69230769230769E-2</v>
      </c>
      <c r="I1016" s="13">
        <v>0.36363636363636398</v>
      </c>
      <c r="J1016" s="13">
        <v>0.105263157894737</v>
      </c>
      <c r="K1016" s="13">
        <v>0.225806451612903</v>
      </c>
      <c r="L1016" s="13">
        <v>0.15217391304347799</v>
      </c>
      <c r="M1016" s="13"/>
      <c r="N1016" s="13">
        <v>0.24489795918367299</v>
      </c>
      <c r="O1016" s="13">
        <v>9.6774193548387094E-2</v>
      </c>
      <c r="P1016" s="13">
        <v>0</v>
      </c>
      <c r="Q1016" s="13">
        <v>0.1875</v>
      </c>
      <c r="R1016" s="13"/>
      <c r="S1016" s="13">
        <v>0.21052631578947401</v>
      </c>
      <c r="T1016" s="13">
        <v>0.13636363636363599</v>
      </c>
      <c r="U1016" s="13">
        <v>0.22222222222222199</v>
      </c>
      <c r="V1016" s="13">
        <v>0.107142857142857</v>
      </c>
      <c r="W1016" s="13">
        <v>0.11111111111111099</v>
      </c>
      <c r="X1016" s="13">
        <v>0.33333333333333298</v>
      </c>
      <c r="Y1016" s="13"/>
      <c r="Z1016" s="13">
        <v>0.13793103448275901</v>
      </c>
      <c r="AA1016" s="13">
        <v>0.25</v>
      </c>
      <c r="AB1016" s="13"/>
      <c r="AC1016" s="13">
        <v>0.12962962962963001</v>
      </c>
      <c r="AD1016" s="13">
        <v>0.22222222222222199</v>
      </c>
    </row>
    <row r="1017" spans="2:30" x14ac:dyDescent="0.3">
      <c r="B1017" t="s">
        <v>319</v>
      </c>
      <c r="C1017" s="13">
        <v>3.2520325203252001E-2</v>
      </c>
      <c r="D1017" s="13">
        <v>5.2631578947368397E-2</v>
      </c>
      <c r="E1017" s="13">
        <v>1.5151515151515201E-2</v>
      </c>
      <c r="F1017" s="13"/>
      <c r="G1017" s="13">
        <v>0</v>
      </c>
      <c r="H1017" s="13">
        <v>0</v>
      </c>
      <c r="I1017" s="13">
        <v>0</v>
      </c>
      <c r="J1017" s="13">
        <v>5.2631578947368397E-2</v>
      </c>
      <c r="K1017" s="13">
        <v>9.6774193548387094E-2</v>
      </c>
      <c r="L1017" s="13">
        <v>0</v>
      </c>
      <c r="M1017" s="13"/>
      <c r="N1017" s="13">
        <v>2.04081632653061E-2</v>
      </c>
      <c r="O1017" s="13">
        <v>6.4516129032258104E-2</v>
      </c>
      <c r="P1017" s="13">
        <v>0</v>
      </c>
      <c r="Q1017" s="13">
        <v>3.125E-2</v>
      </c>
      <c r="R1017" s="13"/>
      <c r="S1017" s="13">
        <v>0</v>
      </c>
      <c r="T1017" s="13">
        <v>4.5454545454545497E-2</v>
      </c>
      <c r="U1017" s="13">
        <v>0</v>
      </c>
      <c r="V1017" s="13">
        <v>0.107142857142857</v>
      </c>
      <c r="W1017" s="13">
        <v>0</v>
      </c>
      <c r="X1017" s="13">
        <v>0</v>
      </c>
      <c r="Y1017" s="13"/>
      <c r="Z1017" s="13">
        <v>4.5977011494252901E-2</v>
      </c>
      <c r="AA1017" s="13">
        <v>0</v>
      </c>
      <c r="AB1017" s="13"/>
      <c r="AC1017" s="13">
        <v>3.7037037037037E-2</v>
      </c>
      <c r="AD1017" s="13">
        <v>1.58730158730159E-2</v>
      </c>
    </row>
    <row r="1018" spans="2:30" x14ac:dyDescent="0.3">
      <c r="B1018" t="s">
        <v>56</v>
      </c>
      <c r="C1018" s="13">
        <v>8.1300813008130107E-3</v>
      </c>
      <c r="D1018" s="13">
        <v>0</v>
      </c>
      <c r="E1018" s="13">
        <v>1.5151515151515201E-2</v>
      </c>
      <c r="F1018" s="13"/>
      <c r="G1018" s="13">
        <v>0</v>
      </c>
      <c r="H1018" s="13">
        <v>0</v>
      </c>
      <c r="I1018" s="13">
        <v>0</v>
      </c>
      <c r="J1018" s="13">
        <v>0</v>
      </c>
      <c r="K1018" s="13">
        <v>0</v>
      </c>
      <c r="L1018" s="13">
        <v>2.1739130434782601E-2</v>
      </c>
      <c r="M1018" s="13"/>
      <c r="N1018" s="13">
        <v>0</v>
      </c>
      <c r="O1018" s="13">
        <v>3.2258064516128997E-2</v>
      </c>
      <c r="P1018" s="13">
        <v>0</v>
      </c>
      <c r="Q1018" s="13">
        <v>0</v>
      </c>
      <c r="R1018" s="13"/>
      <c r="S1018" s="13">
        <v>2.6315789473684199E-2</v>
      </c>
      <c r="T1018" s="13">
        <v>0</v>
      </c>
      <c r="U1018" s="13">
        <v>0</v>
      </c>
      <c r="V1018" s="13">
        <v>0</v>
      </c>
      <c r="W1018" s="13">
        <v>0</v>
      </c>
      <c r="X1018" s="13">
        <v>0</v>
      </c>
      <c r="Y1018" s="13"/>
      <c r="Z1018" s="13">
        <v>0</v>
      </c>
      <c r="AA1018" s="13">
        <v>2.7777777777777801E-2</v>
      </c>
      <c r="AB1018" s="13"/>
      <c r="AC1018" s="13">
        <v>0</v>
      </c>
      <c r="AD1018" s="13">
        <v>0</v>
      </c>
    </row>
    <row r="1019" spans="2:30" x14ac:dyDescent="0.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row>
    <row r="1020" spans="2:30" x14ac:dyDescent="0.3">
      <c r="B1020" s="6" t="s">
        <v>360</v>
      </c>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row>
    <row r="1021" spans="2:30" x14ac:dyDescent="0.3">
      <c r="B1021" s="23" t="s">
        <v>321</v>
      </c>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row>
    <row r="1022" spans="2:30" x14ac:dyDescent="0.3">
      <c r="B1022" t="s">
        <v>316</v>
      </c>
      <c r="C1022" s="13">
        <v>0.430894308943089</v>
      </c>
      <c r="D1022" s="13">
        <v>0.40350877192982498</v>
      </c>
      <c r="E1022" s="13">
        <v>0.45454545454545497</v>
      </c>
      <c r="F1022" s="13"/>
      <c r="G1022" s="13">
        <v>0</v>
      </c>
      <c r="H1022" s="13">
        <v>0.53846153846153799</v>
      </c>
      <c r="I1022" s="13">
        <v>0.54545454545454497</v>
      </c>
      <c r="J1022" s="13">
        <v>0.42105263157894701</v>
      </c>
      <c r="K1022" s="13">
        <v>0.483870967741935</v>
      </c>
      <c r="L1022" s="13">
        <v>0.36956521739130399</v>
      </c>
      <c r="M1022" s="13"/>
      <c r="N1022" s="13">
        <v>0.38775510204081598</v>
      </c>
      <c r="O1022" s="13">
        <v>0.45161290322580599</v>
      </c>
      <c r="P1022" s="13">
        <v>0.63636363636363602</v>
      </c>
      <c r="Q1022" s="13">
        <v>0.40625</v>
      </c>
      <c r="R1022" s="13"/>
      <c r="S1022" s="13">
        <v>0.44736842105263203</v>
      </c>
      <c r="T1022" s="13">
        <v>0.45454545454545497</v>
      </c>
      <c r="U1022" s="13">
        <v>0.33333333333333298</v>
      </c>
      <c r="V1022" s="13">
        <v>0.39285714285714302</v>
      </c>
      <c r="W1022" s="13">
        <v>0.55555555555555602</v>
      </c>
      <c r="X1022" s="13">
        <v>0.55555555555555602</v>
      </c>
      <c r="Y1022" s="13"/>
      <c r="Z1022" s="13">
        <v>0.41379310344827602</v>
      </c>
      <c r="AA1022" s="13">
        <v>0.47222222222222199</v>
      </c>
      <c r="AB1022" s="13"/>
      <c r="AC1022" s="13">
        <v>0.55555555555555602</v>
      </c>
      <c r="AD1022" s="13">
        <v>0.317460317460317</v>
      </c>
    </row>
    <row r="1023" spans="2:30" x14ac:dyDescent="0.3">
      <c r="B1023" t="s">
        <v>317</v>
      </c>
      <c r="C1023" s="13">
        <v>0.40650406504065001</v>
      </c>
      <c r="D1023" s="13">
        <v>0.42105263157894701</v>
      </c>
      <c r="E1023" s="13">
        <v>0.39393939393939398</v>
      </c>
      <c r="F1023" s="13"/>
      <c r="G1023" s="13">
        <v>1</v>
      </c>
      <c r="H1023" s="13">
        <v>0.46153846153846201</v>
      </c>
      <c r="I1023" s="13">
        <v>0.36363636363636398</v>
      </c>
      <c r="J1023" s="13">
        <v>0.42105263157894701</v>
      </c>
      <c r="K1023" s="13">
        <v>0.35483870967741898</v>
      </c>
      <c r="L1023" s="13">
        <v>0.39130434782608697</v>
      </c>
      <c r="M1023" s="13"/>
      <c r="N1023" s="13">
        <v>0.51020408163265296</v>
      </c>
      <c r="O1023" s="13">
        <v>0.38709677419354799</v>
      </c>
      <c r="P1023" s="13">
        <v>0.36363636363636398</v>
      </c>
      <c r="Q1023" s="13">
        <v>0.28125</v>
      </c>
      <c r="R1023" s="13"/>
      <c r="S1023" s="13">
        <v>0.394736842105263</v>
      </c>
      <c r="T1023" s="13">
        <v>0.45454545454545497</v>
      </c>
      <c r="U1023" s="13">
        <v>0.66666666666666696</v>
      </c>
      <c r="V1023" s="13">
        <v>0.39285714285714302</v>
      </c>
      <c r="W1023" s="13">
        <v>0.22222222222222199</v>
      </c>
      <c r="X1023" s="13">
        <v>0.22222222222222199</v>
      </c>
      <c r="Y1023" s="13"/>
      <c r="Z1023" s="13">
        <v>0.42528735632183901</v>
      </c>
      <c r="AA1023" s="13">
        <v>0.36111111111111099</v>
      </c>
      <c r="AB1023" s="13"/>
      <c r="AC1023" s="13">
        <v>0.35185185185185203</v>
      </c>
      <c r="AD1023" s="13">
        <v>0.476190476190476</v>
      </c>
    </row>
    <row r="1024" spans="2:30" x14ac:dyDescent="0.3">
      <c r="B1024" t="s">
        <v>318</v>
      </c>
      <c r="C1024" s="13">
        <v>0.12195121951219499</v>
      </c>
      <c r="D1024" s="13">
        <v>0.12280701754386</v>
      </c>
      <c r="E1024" s="13">
        <v>0.12121212121212099</v>
      </c>
      <c r="F1024" s="13"/>
      <c r="G1024" s="13">
        <v>0</v>
      </c>
      <c r="H1024" s="13">
        <v>0</v>
      </c>
      <c r="I1024" s="13">
        <v>0</v>
      </c>
      <c r="J1024" s="13">
        <v>0.157894736842105</v>
      </c>
      <c r="K1024" s="13">
        <v>0.12903225806451599</v>
      </c>
      <c r="L1024" s="13">
        <v>0.173913043478261</v>
      </c>
      <c r="M1024" s="13"/>
      <c r="N1024" s="13">
        <v>6.1224489795918401E-2</v>
      </c>
      <c r="O1024" s="13">
        <v>0.12903225806451599</v>
      </c>
      <c r="P1024" s="13">
        <v>0</v>
      </c>
      <c r="Q1024" s="13">
        <v>0.25</v>
      </c>
      <c r="R1024" s="13"/>
      <c r="S1024" s="13">
        <v>0.105263157894737</v>
      </c>
      <c r="T1024" s="13">
        <v>4.5454545454545497E-2</v>
      </c>
      <c r="U1024" s="13">
        <v>0</v>
      </c>
      <c r="V1024" s="13">
        <v>0.214285714285714</v>
      </c>
      <c r="W1024" s="13">
        <v>0</v>
      </c>
      <c r="X1024" s="13">
        <v>0.22222222222222199</v>
      </c>
      <c r="Y1024" s="13"/>
      <c r="Z1024" s="13">
        <v>0.114942528735632</v>
      </c>
      <c r="AA1024" s="13">
        <v>0.13888888888888901</v>
      </c>
      <c r="AB1024" s="13"/>
      <c r="AC1024" s="13">
        <v>7.4074074074074098E-2</v>
      </c>
      <c r="AD1024" s="13">
        <v>0.158730158730159</v>
      </c>
    </row>
    <row r="1025" spans="2:30" x14ac:dyDescent="0.3">
      <c r="B1025" t="s">
        <v>319</v>
      </c>
      <c r="C1025" s="13">
        <v>2.4390243902439001E-2</v>
      </c>
      <c r="D1025" s="13">
        <v>3.5087719298245598E-2</v>
      </c>
      <c r="E1025" s="13">
        <v>1.5151515151515201E-2</v>
      </c>
      <c r="F1025" s="13"/>
      <c r="G1025" s="13">
        <v>0</v>
      </c>
      <c r="H1025" s="13">
        <v>0</v>
      </c>
      <c r="I1025" s="13">
        <v>0</v>
      </c>
      <c r="J1025" s="13">
        <v>0</v>
      </c>
      <c r="K1025" s="13">
        <v>3.2258064516128997E-2</v>
      </c>
      <c r="L1025" s="13">
        <v>4.3478260869565202E-2</v>
      </c>
      <c r="M1025" s="13"/>
      <c r="N1025" s="13">
        <v>4.08163265306122E-2</v>
      </c>
      <c r="O1025" s="13">
        <v>0</v>
      </c>
      <c r="P1025" s="13">
        <v>0</v>
      </c>
      <c r="Q1025" s="13">
        <v>3.125E-2</v>
      </c>
      <c r="R1025" s="13"/>
      <c r="S1025" s="13">
        <v>2.6315789473684199E-2</v>
      </c>
      <c r="T1025" s="13">
        <v>4.5454545454545497E-2</v>
      </c>
      <c r="U1025" s="13">
        <v>0</v>
      </c>
      <c r="V1025" s="13">
        <v>0</v>
      </c>
      <c r="W1025" s="13">
        <v>0.11111111111111099</v>
      </c>
      <c r="X1025" s="13">
        <v>0</v>
      </c>
      <c r="Y1025" s="13"/>
      <c r="Z1025" s="13">
        <v>3.4482758620689703E-2</v>
      </c>
      <c r="AA1025" s="13">
        <v>0</v>
      </c>
      <c r="AB1025" s="13"/>
      <c r="AC1025" s="13">
        <v>0</v>
      </c>
      <c r="AD1025" s="13">
        <v>4.7619047619047603E-2</v>
      </c>
    </row>
    <row r="1026" spans="2:30" x14ac:dyDescent="0.3">
      <c r="B1026" t="s">
        <v>56</v>
      </c>
      <c r="C1026" s="13">
        <v>1.6260162601626001E-2</v>
      </c>
      <c r="D1026" s="13">
        <v>1.7543859649122799E-2</v>
      </c>
      <c r="E1026" s="13">
        <v>1.5151515151515201E-2</v>
      </c>
      <c r="F1026" s="13"/>
      <c r="G1026" s="13">
        <v>0</v>
      </c>
      <c r="H1026" s="13">
        <v>0</v>
      </c>
      <c r="I1026" s="13">
        <v>9.0909090909090898E-2</v>
      </c>
      <c r="J1026" s="13">
        <v>0</v>
      </c>
      <c r="K1026" s="13">
        <v>0</v>
      </c>
      <c r="L1026" s="13">
        <v>2.1739130434782601E-2</v>
      </c>
      <c r="M1026" s="13"/>
      <c r="N1026" s="13">
        <v>0</v>
      </c>
      <c r="O1026" s="13">
        <v>3.2258064516128997E-2</v>
      </c>
      <c r="P1026" s="13">
        <v>0</v>
      </c>
      <c r="Q1026" s="13">
        <v>3.125E-2</v>
      </c>
      <c r="R1026" s="13"/>
      <c r="S1026" s="13">
        <v>2.6315789473684199E-2</v>
      </c>
      <c r="T1026" s="13">
        <v>0</v>
      </c>
      <c r="U1026" s="13">
        <v>0</v>
      </c>
      <c r="V1026" s="13">
        <v>0</v>
      </c>
      <c r="W1026" s="13">
        <v>0.11111111111111099</v>
      </c>
      <c r="X1026" s="13">
        <v>0</v>
      </c>
      <c r="Y1026" s="13"/>
      <c r="Z1026" s="13">
        <v>1.1494252873563199E-2</v>
      </c>
      <c r="AA1026" s="13">
        <v>2.7777777777777801E-2</v>
      </c>
      <c r="AB1026" s="13"/>
      <c r="AC1026" s="13">
        <v>1.85185185185185E-2</v>
      </c>
      <c r="AD1026" s="13">
        <v>0</v>
      </c>
    </row>
    <row r="1027" spans="2:30" x14ac:dyDescent="0.3">
      <c r="C1027" s="13"/>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row>
    <row r="1028" spans="2:30" x14ac:dyDescent="0.3">
      <c r="B1028" s="6" t="s">
        <v>361</v>
      </c>
      <c r="C1028" s="13"/>
      <c r="D1028" s="13"/>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row>
    <row r="1029" spans="2:30" x14ac:dyDescent="0.3">
      <c r="B1029" s="23" t="s">
        <v>321</v>
      </c>
      <c r="C1029" s="13"/>
      <c r="D1029" s="13"/>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row>
    <row r="1030" spans="2:30" x14ac:dyDescent="0.3">
      <c r="B1030" t="s">
        <v>316</v>
      </c>
      <c r="C1030" s="13">
        <v>0.48780487804877998</v>
      </c>
      <c r="D1030" s="13">
        <v>0.45614035087719301</v>
      </c>
      <c r="E1030" s="13">
        <v>0.51515151515151503</v>
      </c>
      <c r="F1030" s="13"/>
      <c r="G1030" s="13">
        <v>0</v>
      </c>
      <c r="H1030" s="13">
        <v>0.69230769230769196</v>
      </c>
      <c r="I1030" s="13">
        <v>0.36363636363636398</v>
      </c>
      <c r="J1030" s="13">
        <v>0.31578947368421101</v>
      </c>
      <c r="K1030" s="13">
        <v>0.483870967741935</v>
      </c>
      <c r="L1030" s="13">
        <v>0.565217391304348</v>
      </c>
      <c r="M1030" s="13"/>
      <c r="N1030" s="13">
        <v>0.469387755102041</v>
      </c>
      <c r="O1030" s="13">
        <v>0.41935483870967699</v>
      </c>
      <c r="P1030" s="13">
        <v>0.63636363636363602</v>
      </c>
      <c r="Q1030" s="13">
        <v>0.53125</v>
      </c>
      <c r="R1030" s="13"/>
      <c r="S1030" s="13">
        <v>0.52631578947368396</v>
      </c>
      <c r="T1030" s="13">
        <v>0.54545454545454497</v>
      </c>
      <c r="U1030" s="13">
        <v>0.44444444444444398</v>
      </c>
      <c r="V1030" s="13">
        <v>0.39285714285714302</v>
      </c>
      <c r="W1030" s="13">
        <v>0.55555555555555602</v>
      </c>
      <c r="X1030" s="13">
        <v>0.66666666666666696</v>
      </c>
      <c r="Y1030" s="13"/>
      <c r="Z1030" s="13">
        <v>0.48275862068965503</v>
      </c>
      <c r="AA1030" s="13">
        <v>0.5</v>
      </c>
      <c r="AB1030" s="13"/>
      <c r="AC1030" s="13">
        <v>0.57407407407407396</v>
      </c>
      <c r="AD1030" s="13">
        <v>0.42857142857142899</v>
      </c>
    </row>
    <row r="1031" spans="2:30" x14ac:dyDescent="0.3">
      <c r="B1031" t="s">
        <v>317</v>
      </c>
      <c r="C1031" s="13">
        <v>0.36585365853658502</v>
      </c>
      <c r="D1031" s="13">
        <v>0.35087719298245601</v>
      </c>
      <c r="E1031" s="13">
        <v>0.37878787878787901</v>
      </c>
      <c r="F1031" s="13"/>
      <c r="G1031" s="13">
        <v>1</v>
      </c>
      <c r="H1031" s="13">
        <v>0.30769230769230799</v>
      </c>
      <c r="I1031" s="13">
        <v>0.27272727272727298</v>
      </c>
      <c r="J1031" s="13">
        <v>0.47368421052631599</v>
      </c>
      <c r="K1031" s="13">
        <v>0.32258064516128998</v>
      </c>
      <c r="L1031" s="13">
        <v>0.34782608695652201</v>
      </c>
      <c r="M1031" s="13"/>
      <c r="N1031" s="13">
        <v>0.40816326530612201</v>
      </c>
      <c r="O1031" s="13">
        <v>0.41935483870967699</v>
      </c>
      <c r="P1031" s="13">
        <v>0.27272727272727298</v>
      </c>
      <c r="Q1031" s="13">
        <v>0.28125</v>
      </c>
      <c r="R1031" s="13"/>
      <c r="S1031" s="13">
        <v>0.36842105263157898</v>
      </c>
      <c r="T1031" s="13">
        <v>0.40909090909090901</v>
      </c>
      <c r="U1031" s="13">
        <v>0.44444444444444398</v>
      </c>
      <c r="V1031" s="13">
        <v>0.39285714285714302</v>
      </c>
      <c r="W1031" s="13">
        <v>0.22222222222222199</v>
      </c>
      <c r="X1031" s="13">
        <v>0.11111111111111099</v>
      </c>
      <c r="Y1031" s="13"/>
      <c r="Z1031" s="13">
        <v>0.37931034482758602</v>
      </c>
      <c r="AA1031" s="13">
        <v>0.33333333333333298</v>
      </c>
      <c r="AB1031" s="13"/>
      <c r="AC1031" s="13">
        <v>0.296296296296296</v>
      </c>
      <c r="AD1031" s="13">
        <v>0.42857142857142899</v>
      </c>
    </row>
    <row r="1032" spans="2:30" x14ac:dyDescent="0.3">
      <c r="B1032" t="s">
        <v>318</v>
      </c>
      <c r="C1032" s="13">
        <v>0.12195121951219499</v>
      </c>
      <c r="D1032" s="13">
        <v>0.175438596491228</v>
      </c>
      <c r="E1032" s="13">
        <v>7.5757575757575801E-2</v>
      </c>
      <c r="F1032" s="13"/>
      <c r="G1032" s="13">
        <v>0</v>
      </c>
      <c r="H1032" s="13">
        <v>0</v>
      </c>
      <c r="I1032" s="13">
        <v>0.36363636363636398</v>
      </c>
      <c r="J1032" s="13">
        <v>0.157894736842105</v>
      </c>
      <c r="K1032" s="13">
        <v>0.16129032258064499</v>
      </c>
      <c r="L1032" s="13">
        <v>6.5217391304347797E-2</v>
      </c>
      <c r="M1032" s="13"/>
      <c r="N1032" s="13">
        <v>0.122448979591837</v>
      </c>
      <c r="O1032" s="13">
        <v>0.12903225806451599</v>
      </c>
      <c r="P1032" s="13">
        <v>9.0909090909090898E-2</v>
      </c>
      <c r="Q1032" s="13">
        <v>0.125</v>
      </c>
      <c r="R1032" s="13"/>
      <c r="S1032" s="13">
        <v>7.8947368421052599E-2</v>
      </c>
      <c r="T1032" s="13">
        <v>4.5454545454545497E-2</v>
      </c>
      <c r="U1032" s="13">
        <v>0.11111111111111099</v>
      </c>
      <c r="V1032" s="13">
        <v>0.17857142857142899</v>
      </c>
      <c r="W1032" s="13">
        <v>0.11111111111111099</v>
      </c>
      <c r="X1032" s="13">
        <v>0.22222222222222199</v>
      </c>
      <c r="Y1032" s="13"/>
      <c r="Z1032" s="13">
        <v>0.114942528735632</v>
      </c>
      <c r="AA1032" s="13">
        <v>0.13888888888888901</v>
      </c>
      <c r="AB1032" s="13"/>
      <c r="AC1032" s="13">
        <v>0.11111111111111099</v>
      </c>
      <c r="AD1032" s="13">
        <v>0.126984126984127</v>
      </c>
    </row>
    <row r="1033" spans="2:30" x14ac:dyDescent="0.3">
      <c r="B1033" t="s">
        <v>319</v>
      </c>
      <c r="C1033" s="13">
        <v>8.1300813008130107E-3</v>
      </c>
      <c r="D1033" s="13">
        <v>1.7543859649122799E-2</v>
      </c>
      <c r="E1033" s="13">
        <v>0</v>
      </c>
      <c r="F1033" s="13"/>
      <c r="G1033" s="13">
        <v>0</v>
      </c>
      <c r="H1033" s="13">
        <v>0</v>
      </c>
      <c r="I1033" s="13">
        <v>0</v>
      </c>
      <c r="J1033" s="13">
        <v>0</v>
      </c>
      <c r="K1033" s="13">
        <v>3.2258064516128997E-2</v>
      </c>
      <c r="L1033" s="13">
        <v>0</v>
      </c>
      <c r="M1033" s="13"/>
      <c r="N1033" s="13">
        <v>0</v>
      </c>
      <c r="O1033" s="13">
        <v>0</v>
      </c>
      <c r="P1033" s="13">
        <v>0</v>
      </c>
      <c r="Q1033" s="13">
        <v>3.125E-2</v>
      </c>
      <c r="R1033" s="13"/>
      <c r="S1033" s="13">
        <v>0</v>
      </c>
      <c r="T1033" s="13">
        <v>0</v>
      </c>
      <c r="U1033" s="13">
        <v>0</v>
      </c>
      <c r="V1033" s="13">
        <v>0</v>
      </c>
      <c r="W1033" s="13">
        <v>0.11111111111111099</v>
      </c>
      <c r="X1033" s="13">
        <v>0</v>
      </c>
      <c r="Y1033" s="13"/>
      <c r="Z1033" s="13">
        <v>1.1494252873563199E-2</v>
      </c>
      <c r="AA1033" s="13">
        <v>0</v>
      </c>
      <c r="AB1033" s="13"/>
      <c r="AC1033" s="13">
        <v>0</v>
      </c>
      <c r="AD1033" s="13">
        <v>1.58730158730159E-2</v>
      </c>
    </row>
    <row r="1034" spans="2:30" x14ac:dyDescent="0.3">
      <c r="B1034" t="s">
        <v>56</v>
      </c>
      <c r="C1034" s="13">
        <v>1.6260162601626001E-2</v>
      </c>
      <c r="D1034" s="13">
        <v>0</v>
      </c>
      <c r="E1034" s="13">
        <v>3.03030303030303E-2</v>
      </c>
      <c r="F1034" s="13"/>
      <c r="G1034" s="13">
        <v>0</v>
      </c>
      <c r="H1034" s="13">
        <v>0</v>
      </c>
      <c r="I1034" s="13">
        <v>0</v>
      </c>
      <c r="J1034" s="13">
        <v>5.2631578947368397E-2</v>
      </c>
      <c r="K1034" s="13">
        <v>0</v>
      </c>
      <c r="L1034" s="13">
        <v>2.1739130434782601E-2</v>
      </c>
      <c r="M1034" s="13"/>
      <c r="N1034" s="13">
        <v>0</v>
      </c>
      <c r="O1034" s="13">
        <v>3.2258064516128997E-2</v>
      </c>
      <c r="P1034" s="13">
        <v>0</v>
      </c>
      <c r="Q1034" s="13">
        <v>3.125E-2</v>
      </c>
      <c r="R1034" s="13"/>
      <c r="S1034" s="13">
        <v>2.6315789473684199E-2</v>
      </c>
      <c r="T1034" s="13">
        <v>0</v>
      </c>
      <c r="U1034" s="13">
        <v>0</v>
      </c>
      <c r="V1034" s="13">
        <v>3.5714285714285698E-2</v>
      </c>
      <c r="W1034" s="13">
        <v>0</v>
      </c>
      <c r="X1034" s="13">
        <v>0</v>
      </c>
      <c r="Y1034" s="13"/>
      <c r="Z1034" s="13">
        <v>1.1494252873563199E-2</v>
      </c>
      <c r="AA1034" s="13">
        <v>2.7777777777777801E-2</v>
      </c>
      <c r="AB1034" s="13"/>
      <c r="AC1034" s="13">
        <v>1.85185185185185E-2</v>
      </c>
      <c r="AD1034" s="13">
        <v>0</v>
      </c>
    </row>
    <row r="1035" spans="2:30" x14ac:dyDescent="0.3">
      <c r="C1035" s="13"/>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row>
    <row r="1036" spans="2:30" x14ac:dyDescent="0.3">
      <c r="B1036" s="6" t="s">
        <v>362</v>
      </c>
      <c r="C1036" s="13"/>
      <c r="D1036" s="13"/>
      <c r="E1036" s="13"/>
      <c r="F1036" s="13"/>
      <c r="G1036" s="13"/>
      <c r="H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row>
    <row r="1037" spans="2:30" x14ac:dyDescent="0.3">
      <c r="B1037" s="23" t="s">
        <v>321</v>
      </c>
      <c r="C1037" s="13"/>
      <c r="D1037" s="13"/>
      <c r="E1037" s="13"/>
      <c r="F1037" s="13"/>
      <c r="G1037" s="13"/>
      <c r="H1037" s="13"/>
      <c r="I1037" s="13"/>
      <c r="J1037" s="13"/>
      <c r="K1037" s="13"/>
      <c r="L1037" s="13"/>
      <c r="M1037" s="13"/>
      <c r="N1037" s="13"/>
      <c r="O1037" s="13"/>
      <c r="P1037" s="13"/>
      <c r="Q1037" s="13"/>
      <c r="R1037" s="13"/>
      <c r="S1037" s="13"/>
      <c r="T1037" s="13"/>
      <c r="U1037" s="13"/>
      <c r="V1037" s="13"/>
      <c r="W1037" s="13"/>
      <c r="X1037" s="13"/>
      <c r="Y1037" s="13"/>
      <c r="Z1037" s="13"/>
      <c r="AA1037" s="13"/>
      <c r="AB1037" s="13"/>
      <c r="AC1037" s="13"/>
      <c r="AD1037" s="13"/>
    </row>
    <row r="1038" spans="2:30" x14ac:dyDescent="0.3">
      <c r="B1038" t="s">
        <v>316</v>
      </c>
      <c r="C1038" s="13">
        <v>0.34959349593495898</v>
      </c>
      <c r="D1038" s="13">
        <v>0.35087719298245601</v>
      </c>
      <c r="E1038" s="13">
        <v>0.34848484848484901</v>
      </c>
      <c r="F1038" s="13"/>
      <c r="G1038" s="13">
        <v>0</v>
      </c>
      <c r="H1038" s="13">
        <v>0.69230769230769196</v>
      </c>
      <c r="I1038" s="13">
        <v>0.45454545454545497</v>
      </c>
      <c r="J1038" s="13">
        <v>0.21052631578947401</v>
      </c>
      <c r="K1038" s="13">
        <v>0.38709677419354799</v>
      </c>
      <c r="L1038" s="13">
        <v>0.282608695652174</v>
      </c>
      <c r="M1038" s="13"/>
      <c r="N1038" s="13">
        <v>0.32653061224489799</v>
      </c>
      <c r="O1038" s="13">
        <v>0.29032258064516098</v>
      </c>
      <c r="P1038" s="13">
        <v>0.54545454545454497</v>
      </c>
      <c r="Q1038" s="13">
        <v>0.375</v>
      </c>
      <c r="R1038" s="13"/>
      <c r="S1038" s="13">
        <v>0.44736842105263203</v>
      </c>
      <c r="T1038" s="13">
        <v>0.36363636363636398</v>
      </c>
      <c r="U1038" s="13">
        <v>0.33333333333333298</v>
      </c>
      <c r="V1038" s="13">
        <v>0.28571428571428598</v>
      </c>
      <c r="W1038" s="13">
        <v>0.22222222222222199</v>
      </c>
      <c r="X1038" s="13">
        <v>0.44444444444444398</v>
      </c>
      <c r="Y1038" s="13"/>
      <c r="Z1038" s="13">
        <v>0.35632183908046</v>
      </c>
      <c r="AA1038" s="13">
        <v>0.33333333333333298</v>
      </c>
      <c r="AB1038" s="13"/>
      <c r="AC1038" s="13">
        <v>0.38888888888888901</v>
      </c>
      <c r="AD1038" s="13">
        <v>0.317460317460317</v>
      </c>
    </row>
    <row r="1039" spans="2:30" x14ac:dyDescent="0.3">
      <c r="B1039" t="s">
        <v>317</v>
      </c>
      <c r="C1039" s="13">
        <v>0.422764227642276</v>
      </c>
      <c r="D1039" s="13">
        <v>0.40350877192982498</v>
      </c>
      <c r="E1039" s="13">
        <v>0.439393939393939</v>
      </c>
      <c r="F1039" s="13"/>
      <c r="G1039" s="13">
        <v>1</v>
      </c>
      <c r="H1039" s="13">
        <v>0.230769230769231</v>
      </c>
      <c r="I1039" s="13">
        <v>0.27272727272727298</v>
      </c>
      <c r="J1039" s="13">
        <v>0.47368421052631599</v>
      </c>
      <c r="K1039" s="13">
        <v>0.32258064516128998</v>
      </c>
      <c r="L1039" s="13">
        <v>0.52173913043478304</v>
      </c>
      <c r="M1039" s="13"/>
      <c r="N1039" s="13">
        <v>0.42857142857142899</v>
      </c>
      <c r="O1039" s="13">
        <v>0.45161290322580599</v>
      </c>
      <c r="P1039" s="13">
        <v>0.45454545454545497</v>
      </c>
      <c r="Q1039" s="13">
        <v>0.375</v>
      </c>
      <c r="R1039" s="13"/>
      <c r="S1039" s="13">
        <v>0.34210526315789502</v>
      </c>
      <c r="T1039" s="13">
        <v>0.5</v>
      </c>
      <c r="U1039" s="13">
        <v>0.55555555555555602</v>
      </c>
      <c r="V1039" s="13">
        <v>0.5</v>
      </c>
      <c r="W1039" s="13">
        <v>0.44444444444444398</v>
      </c>
      <c r="X1039" s="13">
        <v>0.11111111111111099</v>
      </c>
      <c r="Y1039" s="13"/>
      <c r="Z1039" s="13">
        <v>0.43678160919540199</v>
      </c>
      <c r="AA1039" s="13">
        <v>0.38888888888888901</v>
      </c>
      <c r="AB1039" s="13"/>
      <c r="AC1039" s="13">
        <v>0.46296296296296302</v>
      </c>
      <c r="AD1039" s="13">
        <v>0.39682539682539703</v>
      </c>
    </row>
    <row r="1040" spans="2:30" x14ac:dyDescent="0.3">
      <c r="B1040" t="s">
        <v>318</v>
      </c>
      <c r="C1040" s="13">
        <v>0.17886178861788599</v>
      </c>
      <c r="D1040" s="13">
        <v>0.21052631578947401</v>
      </c>
      <c r="E1040" s="13">
        <v>0.15151515151515199</v>
      </c>
      <c r="F1040" s="13"/>
      <c r="G1040" s="13">
        <v>0</v>
      </c>
      <c r="H1040" s="13">
        <v>0</v>
      </c>
      <c r="I1040" s="13">
        <v>0.27272727272727298</v>
      </c>
      <c r="J1040" s="13">
        <v>0.26315789473684198</v>
      </c>
      <c r="K1040" s="13">
        <v>0.25806451612903197</v>
      </c>
      <c r="L1040" s="13">
        <v>0.13043478260869601</v>
      </c>
      <c r="M1040" s="13"/>
      <c r="N1040" s="13">
        <v>0.22448979591836701</v>
      </c>
      <c r="O1040" s="13">
        <v>0.19354838709677399</v>
      </c>
      <c r="P1040" s="13">
        <v>0</v>
      </c>
      <c r="Q1040" s="13">
        <v>0.15625</v>
      </c>
      <c r="R1040" s="13"/>
      <c r="S1040" s="13">
        <v>0.18421052631578899</v>
      </c>
      <c r="T1040" s="13">
        <v>9.0909090909090898E-2</v>
      </c>
      <c r="U1040" s="13">
        <v>0.11111111111111099</v>
      </c>
      <c r="V1040" s="13">
        <v>0.17857142857142899</v>
      </c>
      <c r="W1040" s="13">
        <v>0.33333333333333298</v>
      </c>
      <c r="X1040" s="13">
        <v>0.22222222222222199</v>
      </c>
      <c r="Y1040" s="13"/>
      <c r="Z1040" s="13">
        <v>0.18390804597701099</v>
      </c>
      <c r="AA1040" s="13">
        <v>0.16666666666666699</v>
      </c>
      <c r="AB1040" s="13"/>
      <c r="AC1040" s="13">
        <v>0.12962962962963001</v>
      </c>
      <c r="AD1040" s="13">
        <v>0.238095238095238</v>
      </c>
    </row>
    <row r="1041" spans="2:30" x14ac:dyDescent="0.3">
      <c r="B1041" t="s">
        <v>319</v>
      </c>
      <c r="C1041" s="13">
        <v>1.6260162601626001E-2</v>
      </c>
      <c r="D1041" s="13">
        <v>1.7543859649122799E-2</v>
      </c>
      <c r="E1041" s="13">
        <v>1.5151515151515201E-2</v>
      </c>
      <c r="F1041" s="13"/>
      <c r="G1041" s="13">
        <v>0</v>
      </c>
      <c r="H1041" s="13">
        <v>0</v>
      </c>
      <c r="I1041" s="13">
        <v>0</v>
      </c>
      <c r="J1041" s="13">
        <v>0</v>
      </c>
      <c r="K1041" s="13">
        <v>3.2258064516128997E-2</v>
      </c>
      <c r="L1041" s="13">
        <v>2.1739130434782601E-2</v>
      </c>
      <c r="M1041" s="13"/>
      <c r="N1041" s="13">
        <v>2.04081632653061E-2</v>
      </c>
      <c r="O1041" s="13">
        <v>0</v>
      </c>
      <c r="P1041" s="13">
        <v>0</v>
      </c>
      <c r="Q1041" s="13">
        <v>3.125E-2</v>
      </c>
      <c r="R1041" s="13"/>
      <c r="S1041" s="13">
        <v>0</v>
      </c>
      <c r="T1041" s="13">
        <v>4.5454545454545497E-2</v>
      </c>
      <c r="U1041" s="13">
        <v>0</v>
      </c>
      <c r="V1041" s="13">
        <v>0</v>
      </c>
      <c r="W1041" s="13">
        <v>0</v>
      </c>
      <c r="X1041" s="13">
        <v>0.11111111111111099</v>
      </c>
      <c r="Y1041" s="13"/>
      <c r="Z1041" s="13">
        <v>1.1494252873563199E-2</v>
      </c>
      <c r="AA1041" s="13">
        <v>2.7777777777777801E-2</v>
      </c>
      <c r="AB1041" s="13"/>
      <c r="AC1041" s="13">
        <v>0</v>
      </c>
      <c r="AD1041" s="13">
        <v>3.1746031746031703E-2</v>
      </c>
    </row>
    <row r="1042" spans="2:30" x14ac:dyDescent="0.3">
      <c r="B1042" t="s">
        <v>56</v>
      </c>
      <c r="C1042" s="13">
        <v>3.2520325203252001E-2</v>
      </c>
      <c r="D1042" s="13">
        <v>1.7543859649122799E-2</v>
      </c>
      <c r="E1042" s="13">
        <v>4.5454545454545497E-2</v>
      </c>
      <c r="F1042" s="13"/>
      <c r="G1042" s="13">
        <v>0</v>
      </c>
      <c r="H1042" s="13">
        <v>7.69230769230769E-2</v>
      </c>
      <c r="I1042" s="13">
        <v>0</v>
      </c>
      <c r="J1042" s="13">
        <v>5.2631578947368397E-2</v>
      </c>
      <c r="K1042" s="13">
        <v>0</v>
      </c>
      <c r="L1042" s="13">
        <v>4.3478260869565202E-2</v>
      </c>
      <c r="M1042" s="13"/>
      <c r="N1042" s="13">
        <v>0</v>
      </c>
      <c r="O1042" s="13">
        <v>6.4516129032258104E-2</v>
      </c>
      <c r="P1042" s="13">
        <v>0</v>
      </c>
      <c r="Q1042" s="13">
        <v>6.25E-2</v>
      </c>
      <c r="R1042" s="13"/>
      <c r="S1042" s="13">
        <v>2.6315789473684199E-2</v>
      </c>
      <c r="T1042" s="13">
        <v>0</v>
      </c>
      <c r="U1042" s="13">
        <v>0</v>
      </c>
      <c r="V1042" s="13">
        <v>3.5714285714285698E-2</v>
      </c>
      <c r="W1042" s="13">
        <v>0</v>
      </c>
      <c r="X1042" s="13">
        <v>0.11111111111111099</v>
      </c>
      <c r="Y1042" s="13"/>
      <c r="Z1042" s="13">
        <v>1.1494252873563199E-2</v>
      </c>
      <c r="AA1042" s="13">
        <v>8.3333333333333301E-2</v>
      </c>
      <c r="AB1042" s="13"/>
      <c r="AC1042" s="13">
        <v>1.85185185185185E-2</v>
      </c>
      <c r="AD1042" s="13">
        <v>1.58730158730159E-2</v>
      </c>
    </row>
    <row r="1043" spans="2:30" x14ac:dyDescent="0.3">
      <c r="C1043" s="13"/>
      <c r="D1043" s="13"/>
      <c r="E1043" s="13"/>
      <c r="F1043" s="13"/>
      <c r="G1043" s="13"/>
      <c r="H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row>
    <row r="1044" spans="2:30" x14ac:dyDescent="0.3">
      <c r="B1044" s="6" t="s">
        <v>372</v>
      </c>
      <c r="C1044" s="13"/>
      <c r="D1044" s="13"/>
      <c r="E1044" s="13"/>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row>
    <row r="1045" spans="2:30" x14ac:dyDescent="0.3">
      <c r="B1045" s="23" t="s">
        <v>52</v>
      </c>
      <c r="C1045" s="13"/>
      <c r="D1045" s="13"/>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row>
    <row r="1046" spans="2:30" x14ac:dyDescent="0.3">
      <c r="B1046" t="s">
        <v>363</v>
      </c>
      <c r="C1046" s="13">
        <v>0.50197628458498</v>
      </c>
      <c r="D1046" s="13">
        <v>0.48</v>
      </c>
      <c r="E1046" s="13">
        <v>0.5234375</v>
      </c>
      <c r="F1046" s="13"/>
      <c r="G1046" s="13">
        <v>0.5</v>
      </c>
      <c r="H1046" s="13">
        <v>0.4</v>
      </c>
      <c r="I1046" s="13">
        <v>0.42857142857142899</v>
      </c>
      <c r="J1046" s="13">
        <v>0.41025641025641002</v>
      </c>
      <c r="K1046" s="13">
        <v>0.57894736842105299</v>
      </c>
      <c r="L1046" s="13">
        <v>0.54838709677419395</v>
      </c>
      <c r="M1046" s="13"/>
      <c r="N1046" s="13">
        <v>0.52336448598130803</v>
      </c>
      <c r="O1046" s="13">
        <v>0.49180327868852503</v>
      </c>
      <c r="P1046" s="13">
        <v>0.46153846153846201</v>
      </c>
      <c r="Q1046" s="13">
        <v>0.49152542372881403</v>
      </c>
      <c r="R1046" s="13"/>
      <c r="S1046" s="13">
        <v>0.48</v>
      </c>
      <c r="T1046" s="13">
        <v>0.46511627906976699</v>
      </c>
      <c r="U1046" s="13">
        <v>0.41666666666666702</v>
      </c>
      <c r="V1046" s="13">
        <v>0.54385964912280704</v>
      </c>
      <c r="W1046" s="13">
        <v>0.5</v>
      </c>
      <c r="X1046" s="13">
        <v>0.6875</v>
      </c>
      <c r="Y1046" s="13"/>
      <c r="Z1046" s="13">
        <v>0.50549450549450503</v>
      </c>
      <c r="AA1046" s="13">
        <v>0.49295774647887303</v>
      </c>
      <c r="AB1046" s="13"/>
      <c r="AC1046" s="13">
        <v>0.52427184466019405</v>
      </c>
      <c r="AD1046" s="13">
        <v>0.49624060150375898</v>
      </c>
    </row>
    <row r="1047" spans="2:30" x14ac:dyDescent="0.3">
      <c r="B1047" t="s">
        <v>364</v>
      </c>
      <c r="C1047" s="13">
        <v>0.43083003952569199</v>
      </c>
      <c r="D1047" s="13">
        <v>0.46400000000000002</v>
      </c>
      <c r="E1047" s="13">
        <v>0.3984375</v>
      </c>
      <c r="F1047" s="13"/>
      <c r="G1047" s="13">
        <v>0.25</v>
      </c>
      <c r="H1047" s="13">
        <v>0.44</v>
      </c>
      <c r="I1047" s="13">
        <v>0.371428571428571</v>
      </c>
      <c r="J1047" s="13">
        <v>0.41025641025641002</v>
      </c>
      <c r="K1047" s="13">
        <v>0.63157894736842102</v>
      </c>
      <c r="L1047" s="13">
        <v>0.34408602150537598</v>
      </c>
      <c r="M1047" s="13"/>
      <c r="N1047" s="13">
        <v>0.43925233644859801</v>
      </c>
      <c r="O1047" s="13">
        <v>0.37704918032786899</v>
      </c>
      <c r="P1047" s="13">
        <v>0.57692307692307698</v>
      </c>
      <c r="Q1047" s="13">
        <v>0.40677966101694901</v>
      </c>
      <c r="R1047" s="13"/>
      <c r="S1047" s="13">
        <v>0.37333333333333302</v>
      </c>
      <c r="T1047" s="13">
        <v>0.46511627906976699</v>
      </c>
      <c r="U1047" s="13">
        <v>0.375</v>
      </c>
      <c r="V1047" s="13">
        <v>0.50877192982456099</v>
      </c>
      <c r="W1047" s="13">
        <v>0.31818181818181801</v>
      </c>
      <c r="X1047" s="13">
        <v>0.5</v>
      </c>
      <c r="Y1047" s="13"/>
      <c r="Z1047" s="13">
        <v>0.39010989010989</v>
      </c>
      <c r="AA1047" s="13">
        <v>0.53521126760563398</v>
      </c>
      <c r="AB1047" s="13"/>
      <c r="AC1047" s="13">
        <v>0.40776699029126201</v>
      </c>
      <c r="AD1047" s="13">
        <v>0.45864661654135302</v>
      </c>
    </row>
    <row r="1048" spans="2:30" x14ac:dyDescent="0.3">
      <c r="B1048" t="s">
        <v>365</v>
      </c>
      <c r="C1048" s="13">
        <v>0.41897233201581002</v>
      </c>
      <c r="D1048" s="13">
        <v>0.44800000000000001</v>
      </c>
      <c r="E1048" s="13">
        <v>0.390625</v>
      </c>
      <c r="F1048" s="13"/>
      <c r="G1048" s="13">
        <v>0.5</v>
      </c>
      <c r="H1048" s="13">
        <v>0.44</v>
      </c>
      <c r="I1048" s="13">
        <v>0.314285714285714</v>
      </c>
      <c r="J1048" s="13">
        <v>0.46153846153846201</v>
      </c>
      <c r="K1048" s="13">
        <v>0.33333333333333298</v>
      </c>
      <c r="L1048" s="13">
        <v>0.483870967741935</v>
      </c>
      <c r="M1048" s="13"/>
      <c r="N1048" s="13">
        <v>0.50467289719626196</v>
      </c>
      <c r="O1048" s="13">
        <v>0.39344262295082</v>
      </c>
      <c r="P1048" s="13">
        <v>0.38461538461538503</v>
      </c>
      <c r="Q1048" s="13">
        <v>0.305084745762712</v>
      </c>
      <c r="R1048" s="13"/>
      <c r="S1048" s="13">
        <v>0.61333333333333295</v>
      </c>
      <c r="T1048" s="13">
        <v>0.32558139534883701</v>
      </c>
      <c r="U1048" s="13">
        <v>0.45833333333333298</v>
      </c>
      <c r="V1048" s="13">
        <v>0.21052631578947401</v>
      </c>
      <c r="W1048" s="13">
        <v>0.59090909090909105</v>
      </c>
      <c r="X1048" s="13">
        <v>0.3125</v>
      </c>
      <c r="Y1048" s="13"/>
      <c r="Z1048" s="13">
        <v>0.41208791208791201</v>
      </c>
      <c r="AA1048" s="13">
        <v>0.43661971830985902</v>
      </c>
      <c r="AB1048" s="13"/>
      <c r="AC1048" s="13">
        <v>0.41747572815534001</v>
      </c>
      <c r="AD1048" s="13">
        <v>0.44360902255639101</v>
      </c>
    </row>
    <row r="1049" spans="2:30" x14ac:dyDescent="0.3">
      <c r="B1049" t="s">
        <v>366</v>
      </c>
      <c r="C1049" s="13">
        <v>0.31620553359683801</v>
      </c>
      <c r="D1049" s="13">
        <v>0.30399999999999999</v>
      </c>
      <c r="E1049" s="13">
        <v>0.328125</v>
      </c>
      <c r="F1049" s="13"/>
      <c r="G1049" s="13">
        <v>0</v>
      </c>
      <c r="H1049" s="13">
        <v>0.28000000000000003</v>
      </c>
      <c r="I1049" s="13">
        <v>0.42857142857142899</v>
      </c>
      <c r="J1049" s="13">
        <v>0.41025641025641002</v>
      </c>
      <c r="K1049" s="13">
        <v>0.33333333333333298</v>
      </c>
      <c r="L1049" s="13">
        <v>0.247311827956989</v>
      </c>
      <c r="M1049" s="13"/>
      <c r="N1049" s="13">
        <v>0.29906542056074797</v>
      </c>
      <c r="O1049" s="13">
        <v>0.36065573770491799</v>
      </c>
      <c r="P1049" s="13">
        <v>0.30769230769230799</v>
      </c>
      <c r="Q1049" s="13">
        <v>0.305084745762712</v>
      </c>
      <c r="R1049" s="13"/>
      <c r="S1049" s="13">
        <v>0.293333333333333</v>
      </c>
      <c r="T1049" s="13">
        <v>0.39534883720930197</v>
      </c>
      <c r="U1049" s="13">
        <v>0.20833333333333301</v>
      </c>
      <c r="V1049" s="13">
        <v>0.35087719298245601</v>
      </c>
      <c r="W1049" s="13">
        <v>0.22727272727272699</v>
      </c>
      <c r="X1049" s="13">
        <v>0.5</v>
      </c>
      <c r="Y1049" s="13"/>
      <c r="Z1049" s="13">
        <v>0.32417582417582402</v>
      </c>
      <c r="AA1049" s="13">
        <v>0.29577464788732399</v>
      </c>
      <c r="AB1049" s="13"/>
      <c r="AC1049" s="13">
        <v>0.34951456310679602</v>
      </c>
      <c r="AD1049" s="13">
        <v>0.30075187969924799</v>
      </c>
    </row>
    <row r="1050" spans="2:30" x14ac:dyDescent="0.3">
      <c r="B1050" t="s">
        <v>367</v>
      </c>
      <c r="C1050" s="13">
        <v>0.25691699604743101</v>
      </c>
      <c r="D1050" s="13">
        <v>0.27200000000000002</v>
      </c>
      <c r="E1050" s="13">
        <v>0.2421875</v>
      </c>
      <c r="F1050" s="13"/>
      <c r="G1050" s="13">
        <v>0</v>
      </c>
      <c r="H1050" s="13">
        <v>0.24</v>
      </c>
      <c r="I1050" s="13">
        <v>0.25714285714285701</v>
      </c>
      <c r="J1050" s="13">
        <v>0.28205128205128199</v>
      </c>
      <c r="K1050" s="13">
        <v>0.26315789473684198</v>
      </c>
      <c r="L1050" s="13">
        <v>0.25806451612903197</v>
      </c>
      <c r="M1050" s="13"/>
      <c r="N1050" s="13">
        <v>0.25233644859813098</v>
      </c>
      <c r="O1050" s="13">
        <v>0.27868852459016402</v>
      </c>
      <c r="P1050" s="13">
        <v>0.15384615384615399</v>
      </c>
      <c r="Q1050" s="13">
        <v>0.28813559322033899</v>
      </c>
      <c r="R1050" s="13"/>
      <c r="S1050" s="13">
        <v>0.24</v>
      </c>
      <c r="T1050" s="13">
        <v>0.34883720930232598</v>
      </c>
      <c r="U1050" s="13">
        <v>8.3333333333333301E-2</v>
      </c>
      <c r="V1050" s="13">
        <v>0.33333333333333298</v>
      </c>
      <c r="W1050" s="13">
        <v>0.18181818181818199</v>
      </c>
      <c r="X1050" s="13">
        <v>0.125</v>
      </c>
      <c r="Y1050" s="13"/>
      <c r="Z1050" s="13">
        <v>0.225274725274725</v>
      </c>
      <c r="AA1050" s="13">
        <v>0.338028169014085</v>
      </c>
      <c r="AB1050" s="13"/>
      <c r="AC1050" s="13">
        <v>0.233009708737864</v>
      </c>
      <c r="AD1050" s="13">
        <v>0.28571428571428598</v>
      </c>
    </row>
    <row r="1051" spans="2:30" x14ac:dyDescent="0.3">
      <c r="B1051" t="s">
        <v>368</v>
      </c>
      <c r="C1051" s="13">
        <v>0.24505928853754899</v>
      </c>
      <c r="D1051" s="13">
        <v>0.248</v>
      </c>
      <c r="E1051" s="13">
        <v>0.2421875</v>
      </c>
      <c r="F1051" s="13"/>
      <c r="G1051" s="13">
        <v>0.75</v>
      </c>
      <c r="H1051" s="13">
        <v>0.08</v>
      </c>
      <c r="I1051" s="13">
        <v>0.14285714285714299</v>
      </c>
      <c r="J1051" s="13">
        <v>0.30769230769230799</v>
      </c>
      <c r="K1051" s="13">
        <v>0.21052631578947401</v>
      </c>
      <c r="L1051" s="13">
        <v>0.30107526881720398</v>
      </c>
      <c r="M1051" s="13"/>
      <c r="N1051" s="13">
        <v>0.22429906542056099</v>
      </c>
      <c r="O1051" s="13">
        <v>0.26229508196721302</v>
      </c>
      <c r="P1051" s="13">
        <v>0.230769230769231</v>
      </c>
      <c r="Q1051" s="13">
        <v>0.27118644067796599</v>
      </c>
      <c r="R1051" s="13"/>
      <c r="S1051" s="13">
        <v>0.21333333333333299</v>
      </c>
      <c r="T1051" s="13">
        <v>9.3023255813953501E-2</v>
      </c>
      <c r="U1051" s="13">
        <v>0.20833333333333301</v>
      </c>
      <c r="V1051" s="13">
        <v>0.31578947368421101</v>
      </c>
      <c r="W1051" s="13">
        <v>0.45454545454545497</v>
      </c>
      <c r="X1051" s="13">
        <v>0.25</v>
      </c>
      <c r="Y1051" s="13"/>
      <c r="Z1051" s="13">
        <v>0.26373626373626402</v>
      </c>
      <c r="AA1051" s="13">
        <v>0.19718309859154901</v>
      </c>
      <c r="AB1051" s="13"/>
      <c r="AC1051" s="13">
        <v>0.27184466019417503</v>
      </c>
      <c r="AD1051" s="13">
        <v>0.233082706766917</v>
      </c>
    </row>
    <row r="1052" spans="2:30" x14ac:dyDescent="0.3">
      <c r="B1052" t="s">
        <v>369</v>
      </c>
      <c r="C1052" s="13">
        <v>0.24110671936758901</v>
      </c>
      <c r="D1052" s="13">
        <v>0.26400000000000001</v>
      </c>
      <c r="E1052" s="13">
        <v>0.21875</v>
      </c>
      <c r="F1052" s="13"/>
      <c r="G1052" s="13">
        <v>0.25</v>
      </c>
      <c r="H1052" s="13">
        <v>0.12</v>
      </c>
      <c r="I1052" s="13">
        <v>0.22857142857142901</v>
      </c>
      <c r="J1052" s="13">
        <v>0.256410256410256</v>
      </c>
      <c r="K1052" s="13">
        <v>0.26315789473684198</v>
      </c>
      <c r="L1052" s="13">
        <v>0.25806451612903197</v>
      </c>
      <c r="M1052" s="13"/>
      <c r="N1052" s="13">
        <v>0.233644859813084</v>
      </c>
      <c r="O1052" s="13">
        <v>0.24590163934426201</v>
      </c>
      <c r="P1052" s="13">
        <v>0.46153846153846201</v>
      </c>
      <c r="Q1052" s="13">
        <v>0.152542372881356</v>
      </c>
      <c r="R1052" s="13"/>
      <c r="S1052" s="13">
        <v>0.24</v>
      </c>
      <c r="T1052" s="13">
        <v>0.30232558139534899</v>
      </c>
      <c r="U1052" s="13">
        <v>0.375</v>
      </c>
      <c r="V1052" s="13">
        <v>0.24561403508771901</v>
      </c>
      <c r="W1052" s="13">
        <v>4.5454545454545497E-2</v>
      </c>
      <c r="X1052" s="13">
        <v>6.25E-2</v>
      </c>
      <c r="Y1052" s="13"/>
      <c r="Z1052" s="13">
        <v>0.26373626373626402</v>
      </c>
      <c r="AA1052" s="13">
        <v>0.183098591549296</v>
      </c>
      <c r="AB1052" s="13"/>
      <c r="AC1052" s="13">
        <v>0.32038834951456302</v>
      </c>
      <c r="AD1052" s="13">
        <v>0.19548872180451099</v>
      </c>
    </row>
    <row r="1053" spans="2:30" x14ac:dyDescent="0.3">
      <c r="B1053" t="s">
        <v>370</v>
      </c>
      <c r="C1053" s="13">
        <v>0.22924901185770799</v>
      </c>
      <c r="D1053" s="13">
        <v>0.20799999999999999</v>
      </c>
      <c r="E1053" s="13">
        <v>0.25</v>
      </c>
      <c r="F1053" s="13"/>
      <c r="G1053" s="13">
        <v>0.25</v>
      </c>
      <c r="H1053" s="13">
        <v>0.16</v>
      </c>
      <c r="I1053" s="13">
        <v>0.28571428571428598</v>
      </c>
      <c r="J1053" s="13">
        <v>0.17948717948717899</v>
      </c>
      <c r="K1053" s="13">
        <v>0.22807017543859601</v>
      </c>
      <c r="L1053" s="13">
        <v>0.247311827956989</v>
      </c>
      <c r="M1053" s="13"/>
      <c r="N1053" s="13">
        <v>0.26168224299065401</v>
      </c>
      <c r="O1053" s="13">
        <v>0.19672131147541</v>
      </c>
      <c r="P1053" s="13">
        <v>0.30769230769230799</v>
      </c>
      <c r="Q1053" s="13">
        <v>0.169491525423729</v>
      </c>
      <c r="R1053" s="13"/>
      <c r="S1053" s="13">
        <v>0.28000000000000003</v>
      </c>
      <c r="T1053" s="13">
        <v>0.209302325581395</v>
      </c>
      <c r="U1053" s="13">
        <v>0.29166666666666702</v>
      </c>
      <c r="V1053" s="13">
        <v>0.175438596491228</v>
      </c>
      <c r="W1053" s="13">
        <v>0.22727272727272699</v>
      </c>
      <c r="X1053" s="13">
        <v>0.25</v>
      </c>
      <c r="Y1053" s="13"/>
      <c r="Z1053" s="13">
        <v>0.23626373626373601</v>
      </c>
      <c r="AA1053" s="13">
        <v>0.21126760563380301</v>
      </c>
      <c r="AB1053" s="13"/>
      <c r="AC1053" s="13">
        <v>0.213592233009709</v>
      </c>
      <c r="AD1053" s="13">
        <v>0.24812030075187999</v>
      </c>
    </row>
    <row r="1054" spans="2:30" x14ac:dyDescent="0.3">
      <c r="B1054" t="s">
        <v>56</v>
      </c>
      <c r="C1054" s="13">
        <v>4.3478260869565202E-2</v>
      </c>
      <c r="D1054" s="13">
        <v>3.2000000000000001E-2</v>
      </c>
      <c r="E1054" s="13">
        <v>5.46875E-2</v>
      </c>
      <c r="F1054" s="13"/>
      <c r="G1054" s="13">
        <v>0</v>
      </c>
      <c r="H1054" s="13">
        <v>0.16</v>
      </c>
      <c r="I1054" s="13">
        <v>5.7142857142857099E-2</v>
      </c>
      <c r="J1054" s="13">
        <v>0</v>
      </c>
      <c r="K1054" s="13">
        <v>0</v>
      </c>
      <c r="L1054" s="13">
        <v>5.3763440860215103E-2</v>
      </c>
      <c r="M1054" s="13"/>
      <c r="N1054" s="13">
        <v>1.86915887850467E-2</v>
      </c>
      <c r="O1054" s="13">
        <v>4.91803278688525E-2</v>
      </c>
      <c r="P1054" s="13">
        <v>0</v>
      </c>
      <c r="Q1054" s="13">
        <v>0.101694915254237</v>
      </c>
      <c r="R1054" s="13"/>
      <c r="S1054" s="13">
        <v>1.3333333333333299E-2</v>
      </c>
      <c r="T1054" s="13">
        <v>0</v>
      </c>
      <c r="U1054" s="13">
        <v>0.125</v>
      </c>
      <c r="V1054" s="13">
        <v>3.5087719298245598E-2</v>
      </c>
      <c r="W1054" s="13">
        <v>9.0909090909090898E-2</v>
      </c>
      <c r="X1054" s="13">
        <v>6.25E-2</v>
      </c>
      <c r="Y1054" s="13"/>
      <c r="Z1054" s="13">
        <v>4.94505494505494E-2</v>
      </c>
      <c r="AA1054" s="13">
        <v>2.8169014084507001E-2</v>
      </c>
      <c r="AB1054" s="13"/>
      <c r="AC1054" s="13">
        <v>0</v>
      </c>
      <c r="AD1054" s="13">
        <v>4.5112781954887202E-2</v>
      </c>
    </row>
    <row r="1055" spans="2:30" x14ac:dyDescent="0.3">
      <c r="B1055" t="s">
        <v>371</v>
      </c>
      <c r="C1055" s="13">
        <v>1.58102766798419E-2</v>
      </c>
      <c r="D1055" s="13">
        <v>2.4E-2</v>
      </c>
      <c r="E1055" s="13">
        <v>7.8125E-3</v>
      </c>
      <c r="F1055" s="13"/>
      <c r="G1055" s="13">
        <v>0</v>
      </c>
      <c r="H1055" s="13">
        <v>0</v>
      </c>
      <c r="I1055" s="13">
        <v>5.7142857142857099E-2</v>
      </c>
      <c r="J1055" s="13">
        <v>0</v>
      </c>
      <c r="K1055" s="13">
        <v>0</v>
      </c>
      <c r="L1055" s="13">
        <v>2.1505376344085999E-2</v>
      </c>
      <c r="M1055" s="13"/>
      <c r="N1055" s="13">
        <v>9.3457943925233603E-3</v>
      </c>
      <c r="O1055" s="13">
        <v>1.63934426229508E-2</v>
      </c>
      <c r="P1055" s="13">
        <v>0</v>
      </c>
      <c r="Q1055" s="13">
        <v>3.3898305084745797E-2</v>
      </c>
      <c r="R1055" s="13"/>
      <c r="S1055" s="13">
        <v>2.66666666666667E-2</v>
      </c>
      <c r="T1055" s="13">
        <v>0</v>
      </c>
      <c r="U1055" s="13">
        <v>4.1666666666666699E-2</v>
      </c>
      <c r="V1055" s="13">
        <v>0</v>
      </c>
      <c r="W1055" s="13">
        <v>4.5454545454545497E-2</v>
      </c>
      <c r="X1055" s="13">
        <v>0</v>
      </c>
      <c r="Y1055" s="13"/>
      <c r="Z1055" s="13">
        <v>1.0989010989011E-2</v>
      </c>
      <c r="AA1055" s="13">
        <v>2.8169014084507001E-2</v>
      </c>
      <c r="AB1055" s="13"/>
      <c r="AC1055" s="13">
        <v>9.7087378640776708E-3</v>
      </c>
      <c r="AD1055" s="13">
        <v>1.50375939849624E-2</v>
      </c>
    </row>
    <row r="1056" spans="2:30" x14ac:dyDescent="0.3">
      <c r="B1056" t="s">
        <v>283</v>
      </c>
      <c r="C1056" s="13">
        <v>1.18577075098814E-2</v>
      </c>
      <c r="D1056" s="13">
        <v>2.4E-2</v>
      </c>
      <c r="E1056" s="13">
        <v>0</v>
      </c>
      <c r="F1056" s="13"/>
      <c r="G1056" s="13">
        <v>0</v>
      </c>
      <c r="H1056" s="13">
        <v>0</v>
      </c>
      <c r="I1056" s="13">
        <v>0</v>
      </c>
      <c r="J1056" s="13">
        <v>2.5641025641025599E-2</v>
      </c>
      <c r="K1056" s="13">
        <v>0</v>
      </c>
      <c r="L1056" s="13">
        <v>2.1505376344085999E-2</v>
      </c>
      <c r="M1056" s="13"/>
      <c r="N1056" s="13">
        <v>9.3457943925233603E-3</v>
      </c>
      <c r="O1056" s="13">
        <v>0</v>
      </c>
      <c r="P1056" s="13">
        <v>0</v>
      </c>
      <c r="Q1056" s="13">
        <v>3.3898305084745797E-2</v>
      </c>
      <c r="R1056" s="13"/>
      <c r="S1056" s="13">
        <v>1.3333333333333299E-2</v>
      </c>
      <c r="T1056" s="13">
        <v>2.32558139534884E-2</v>
      </c>
      <c r="U1056" s="13">
        <v>0</v>
      </c>
      <c r="V1056" s="13">
        <v>1.7543859649122799E-2</v>
      </c>
      <c r="W1056" s="13">
        <v>0</v>
      </c>
      <c r="X1056" s="13">
        <v>0</v>
      </c>
      <c r="Y1056" s="13"/>
      <c r="Z1056" s="13">
        <v>1.0989010989011E-2</v>
      </c>
      <c r="AA1056" s="13">
        <v>1.4084507042253501E-2</v>
      </c>
      <c r="AB1056" s="13"/>
      <c r="AC1056" s="13">
        <v>9.7087378640776708E-3</v>
      </c>
      <c r="AD1056" s="13">
        <v>1.50375939849624E-2</v>
      </c>
    </row>
    <row r="1057" spans="2:30" x14ac:dyDescent="0.3">
      <c r="C1057" s="13"/>
      <c r="D1057" s="13"/>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row>
    <row r="1058" spans="2:30" x14ac:dyDescent="0.3">
      <c r="B1058" s="6" t="s">
        <v>379</v>
      </c>
      <c r="C1058" s="13"/>
      <c r="D1058" s="13"/>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row>
    <row r="1059" spans="2:30" x14ac:dyDescent="0.3">
      <c r="B1059" s="23" t="s">
        <v>52</v>
      </c>
      <c r="C1059" s="13"/>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row>
    <row r="1060" spans="2:30" x14ac:dyDescent="0.3">
      <c r="B1060" t="s">
        <v>160</v>
      </c>
      <c r="C1060" s="13">
        <v>0.343873517786561</v>
      </c>
      <c r="D1060" s="13">
        <v>0.32800000000000001</v>
      </c>
      <c r="E1060" s="13">
        <v>0.359375</v>
      </c>
      <c r="F1060" s="13"/>
      <c r="G1060" s="13">
        <v>0</v>
      </c>
      <c r="H1060" s="13">
        <v>0.28000000000000003</v>
      </c>
      <c r="I1060" s="13">
        <v>0.34285714285714303</v>
      </c>
      <c r="J1060" s="13">
        <v>0.43589743589743601</v>
      </c>
      <c r="K1060" s="13">
        <v>0.38596491228070201</v>
      </c>
      <c r="L1060" s="13">
        <v>0.31182795698924698</v>
      </c>
      <c r="M1060" s="13"/>
      <c r="N1060" s="13">
        <v>0.37383177570093501</v>
      </c>
      <c r="O1060" s="13">
        <v>0.31147540983606598</v>
      </c>
      <c r="P1060" s="13">
        <v>0.46153846153846201</v>
      </c>
      <c r="Q1060" s="13">
        <v>0.27118644067796599</v>
      </c>
      <c r="R1060" s="13"/>
      <c r="S1060" s="13">
        <v>0.32</v>
      </c>
      <c r="T1060" s="13">
        <v>0.30232558139534899</v>
      </c>
      <c r="U1060" s="13">
        <v>0.41666666666666702</v>
      </c>
      <c r="V1060" s="13">
        <v>0.33333333333333298</v>
      </c>
      <c r="W1060" s="13">
        <v>0.40909090909090901</v>
      </c>
      <c r="X1060" s="13">
        <v>0.5</v>
      </c>
      <c r="Y1060" s="13"/>
      <c r="Z1060" s="13">
        <v>0.36263736263736301</v>
      </c>
      <c r="AA1060" s="13">
        <v>0.29577464788732399</v>
      </c>
      <c r="AB1060" s="13"/>
      <c r="AC1060" s="13">
        <v>0.41747572815534001</v>
      </c>
      <c r="AD1060" s="13">
        <v>0.30827067669172897</v>
      </c>
    </row>
    <row r="1061" spans="2:30" x14ac:dyDescent="0.3">
      <c r="B1061" t="s">
        <v>161</v>
      </c>
      <c r="C1061" s="13">
        <v>0.44664031620553402</v>
      </c>
      <c r="D1061" s="13">
        <v>0.44</v>
      </c>
      <c r="E1061" s="13">
        <v>0.453125</v>
      </c>
      <c r="F1061" s="13"/>
      <c r="G1061" s="13">
        <v>1</v>
      </c>
      <c r="H1061" s="13">
        <v>0.28000000000000003</v>
      </c>
      <c r="I1061" s="13">
        <v>0.34285714285714303</v>
      </c>
      <c r="J1061" s="13">
        <v>0.30769230769230799</v>
      </c>
      <c r="K1061" s="13">
        <v>0.42105263157894701</v>
      </c>
      <c r="L1061" s="13">
        <v>0.58064516129032295</v>
      </c>
      <c r="M1061" s="13"/>
      <c r="N1061" s="13">
        <v>0.42990654205607498</v>
      </c>
      <c r="O1061" s="13">
        <v>0.44262295081967201</v>
      </c>
      <c r="P1061" s="13">
        <v>0.46153846153846201</v>
      </c>
      <c r="Q1061" s="13">
        <v>0.47457627118644102</v>
      </c>
      <c r="R1061" s="13"/>
      <c r="S1061" s="13">
        <v>0.49333333333333301</v>
      </c>
      <c r="T1061" s="13">
        <v>0.48837209302325602</v>
      </c>
      <c r="U1061" s="13">
        <v>0.41666666666666702</v>
      </c>
      <c r="V1061" s="13">
        <v>0.38596491228070201</v>
      </c>
      <c r="W1061" s="13">
        <v>0.36363636363636398</v>
      </c>
      <c r="X1061" s="13">
        <v>0.3125</v>
      </c>
      <c r="Y1061" s="13"/>
      <c r="Z1061" s="13">
        <v>0.43956043956044</v>
      </c>
      <c r="AA1061" s="13">
        <v>0.46478873239436602</v>
      </c>
      <c r="AB1061" s="13"/>
      <c r="AC1061" s="13">
        <v>0.475728155339806</v>
      </c>
      <c r="AD1061" s="13">
        <v>0.42857142857142899</v>
      </c>
    </row>
    <row r="1062" spans="2:30" x14ac:dyDescent="0.3">
      <c r="B1062" t="s">
        <v>162</v>
      </c>
      <c r="C1062" s="13">
        <v>0.13438735177865599</v>
      </c>
      <c r="D1062" s="13">
        <v>0.16800000000000001</v>
      </c>
      <c r="E1062" s="13">
        <v>0.1015625</v>
      </c>
      <c r="F1062" s="13"/>
      <c r="G1062" s="13">
        <v>0</v>
      </c>
      <c r="H1062" s="13">
        <v>0.24</v>
      </c>
      <c r="I1062" s="13">
        <v>0.28571428571428598</v>
      </c>
      <c r="J1062" s="13">
        <v>0.20512820512820501</v>
      </c>
      <c r="K1062" s="13">
        <v>8.7719298245614002E-2</v>
      </c>
      <c r="L1062" s="13">
        <v>5.3763440860215103E-2</v>
      </c>
      <c r="M1062" s="13"/>
      <c r="N1062" s="13">
        <v>0.15887850467289699</v>
      </c>
      <c r="O1062" s="13">
        <v>0.13114754098360701</v>
      </c>
      <c r="P1062" s="13">
        <v>3.8461538461538498E-2</v>
      </c>
      <c r="Q1062" s="13">
        <v>0.13559322033898299</v>
      </c>
      <c r="R1062" s="13"/>
      <c r="S1062" s="13">
        <v>0.146666666666667</v>
      </c>
      <c r="T1062" s="13">
        <v>6.9767441860465101E-2</v>
      </c>
      <c r="U1062" s="13">
        <v>4.1666666666666699E-2</v>
      </c>
      <c r="V1062" s="13">
        <v>0.22807017543859601</v>
      </c>
      <c r="W1062" s="13">
        <v>0.13636363636363599</v>
      </c>
      <c r="X1062" s="13">
        <v>0.125</v>
      </c>
      <c r="Y1062" s="13"/>
      <c r="Z1062" s="13">
        <v>0.13186813186813201</v>
      </c>
      <c r="AA1062" s="13">
        <v>0.140845070422535</v>
      </c>
      <c r="AB1062" s="13"/>
      <c r="AC1062" s="13">
        <v>5.8252427184466E-2</v>
      </c>
      <c r="AD1062" s="13">
        <v>0.19548872180451099</v>
      </c>
    </row>
    <row r="1063" spans="2:30" x14ac:dyDescent="0.3">
      <c r="B1063" t="s">
        <v>163</v>
      </c>
      <c r="C1063" s="13">
        <v>2.7667984189723299E-2</v>
      </c>
      <c r="D1063" s="13">
        <v>3.2000000000000001E-2</v>
      </c>
      <c r="E1063" s="13">
        <v>2.34375E-2</v>
      </c>
      <c r="F1063" s="13"/>
      <c r="G1063" s="13">
        <v>0</v>
      </c>
      <c r="H1063" s="13">
        <v>0.08</v>
      </c>
      <c r="I1063" s="13">
        <v>2.8571428571428598E-2</v>
      </c>
      <c r="J1063" s="13">
        <v>2.5641025641025599E-2</v>
      </c>
      <c r="K1063" s="13">
        <v>3.5087719298245598E-2</v>
      </c>
      <c r="L1063" s="13">
        <v>1.0752688172042999E-2</v>
      </c>
      <c r="M1063" s="13"/>
      <c r="N1063" s="13">
        <v>9.3457943925233603E-3</v>
      </c>
      <c r="O1063" s="13">
        <v>6.5573770491803296E-2</v>
      </c>
      <c r="P1063" s="13">
        <v>0</v>
      </c>
      <c r="Q1063" s="13">
        <v>3.3898305084745797E-2</v>
      </c>
      <c r="R1063" s="13"/>
      <c r="S1063" s="13">
        <v>1.3333333333333299E-2</v>
      </c>
      <c r="T1063" s="13">
        <v>6.9767441860465101E-2</v>
      </c>
      <c r="U1063" s="13">
        <v>4.1666666666666699E-2</v>
      </c>
      <c r="V1063" s="13">
        <v>1.7543859649122799E-2</v>
      </c>
      <c r="W1063" s="13">
        <v>0</v>
      </c>
      <c r="X1063" s="13">
        <v>0</v>
      </c>
      <c r="Y1063" s="13"/>
      <c r="Z1063" s="13">
        <v>2.74725274725275E-2</v>
      </c>
      <c r="AA1063" s="13">
        <v>2.8169014084507001E-2</v>
      </c>
      <c r="AB1063" s="13"/>
      <c r="AC1063" s="13">
        <v>1.94174757281553E-2</v>
      </c>
      <c r="AD1063" s="13">
        <v>3.7593984962405999E-2</v>
      </c>
    </row>
    <row r="1064" spans="2:30" x14ac:dyDescent="0.3">
      <c r="B1064" t="s">
        <v>164</v>
      </c>
      <c r="C1064" s="13">
        <v>1.18577075098814E-2</v>
      </c>
      <c r="D1064" s="13">
        <v>8.0000000000000002E-3</v>
      </c>
      <c r="E1064" s="13">
        <v>1.5625E-2</v>
      </c>
      <c r="F1064" s="13"/>
      <c r="G1064" s="13">
        <v>0</v>
      </c>
      <c r="H1064" s="13">
        <v>0.04</v>
      </c>
      <c r="I1064" s="13">
        <v>0</v>
      </c>
      <c r="J1064" s="13">
        <v>2.5641025641025599E-2</v>
      </c>
      <c r="K1064" s="13">
        <v>1.7543859649122799E-2</v>
      </c>
      <c r="L1064" s="13">
        <v>0</v>
      </c>
      <c r="M1064" s="13"/>
      <c r="N1064" s="13">
        <v>1.86915887850467E-2</v>
      </c>
      <c r="O1064" s="13">
        <v>0</v>
      </c>
      <c r="P1064" s="13">
        <v>0</v>
      </c>
      <c r="Q1064" s="13">
        <v>1.6949152542372899E-2</v>
      </c>
      <c r="R1064" s="13"/>
      <c r="S1064" s="13">
        <v>0</v>
      </c>
      <c r="T1064" s="13">
        <v>4.6511627906976702E-2</v>
      </c>
      <c r="U1064" s="13">
        <v>0</v>
      </c>
      <c r="V1064" s="13">
        <v>1.7543859649122799E-2</v>
      </c>
      <c r="W1064" s="13">
        <v>0</v>
      </c>
      <c r="X1064" s="13">
        <v>0</v>
      </c>
      <c r="Y1064" s="13"/>
      <c r="Z1064" s="13">
        <v>5.4945054945054897E-3</v>
      </c>
      <c r="AA1064" s="13">
        <v>2.8169014084507001E-2</v>
      </c>
      <c r="AB1064" s="13"/>
      <c r="AC1064" s="13">
        <v>0</v>
      </c>
      <c r="AD1064" s="13">
        <v>2.2556390977443601E-2</v>
      </c>
    </row>
    <row r="1065" spans="2:30" x14ac:dyDescent="0.3">
      <c r="B1065" t="s">
        <v>56</v>
      </c>
      <c r="C1065" s="13">
        <v>3.5573122529644299E-2</v>
      </c>
      <c r="D1065" s="13">
        <v>2.4E-2</v>
      </c>
      <c r="E1065" s="13">
        <v>4.6875E-2</v>
      </c>
      <c r="F1065" s="13"/>
      <c r="G1065" s="13">
        <v>0</v>
      </c>
      <c r="H1065" s="13">
        <v>0.08</v>
      </c>
      <c r="I1065" s="13">
        <v>0</v>
      </c>
      <c r="J1065" s="13">
        <v>0</v>
      </c>
      <c r="K1065" s="13">
        <v>5.2631578947368397E-2</v>
      </c>
      <c r="L1065" s="13">
        <v>4.3010752688171998E-2</v>
      </c>
      <c r="M1065" s="13"/>
      <c r="N1065" s="13">
        <v>9.3457943925233603E-3</v>
      </c>
      <c r="O1065" s="13">
        <v>4.91803278688525E-2</v>
      </c>
      <c r="P1065" s="13">
        <v>3.8461538461538498E-2</v>
      </c>
      <c r="Q1065" s="13">
        <v>6.7796610169491497E-2</v>
      </c>
      <c r="R1065" s="13"/>
      <c r="S1065" s="13">
        <v>2.66666666666667E-2</v>
      </c>
      <c r="T1065" s="13">
        <v>2.32558139534884E-2</v>
      </c>
      <c r="U1065" s="13">
        <v>8.3333333333333301E-2</v>
      </c>
      <c r="V1065" s="13">
        <v>1.7543859649122799E-2</v>
      </c>
      <c r="W1065" s="13">
        <v>9.0909090909090898E-2</v>
      </c>
      <c r="X1065" s="13">
        <v>6.25E-2</v>
      </c>
      <c r="Y1065" s="13"/>
      <c r="Z1065" s="13">
        <v>3.2967032967033003E-2</v>
      </c>
      <c r="AA1065" s="13">
        <v>4.2253521126760597E-2</v>
      </c>
      <c r="AB1065" s="13"/>
      <c r="AC1065" s="13">
        <v>2.9126213592233E-2</v>
      </c>
      <c r="AD1065" s="13">
        <v>7.5187969924812E-3</v>
      </c>
    </row>
    <row r="1066" spans="2:30" x14ac:dyDescent="0.3">
      <c r="B1066" t="s">
        <v>165</v>
      </c>
      <c r="C1066" s="13">
        <v>0.79051383399209496</v>
      </c>
      <c r="D1066" s="13">
        <v>0.76800000000000002</v>
      </c>
      <c r="E1066" s="13">
        <v>0.8125</v>
      </c>
      <c r="F1066" s="13"/>
      <c r="G1066" s="13">
        <v>1</v>
      </c>
      <c r="H1066" s="13">
        <v>0.56000000000000005</v>
      </c>
      <c r="I1066" s="13">
        <v>0.68571428571428605</v>
      </c>
      <c r="J1066" s="13">
        <v>0.74358974358974395</v>
      </c>
      <c r="K1066" s="13">
        <v>0.80701754385964897</v>
      </c>
      <c r="L1066" s="13">
        <v>0.89247311827956999</v>
      </c>
      <c r="M1066" s="13"/>
      <c r="N1066" s="13">
        <v>0.80373831775700899</v>
      </c>
      <c r="O1066" s="13">
        <v>0.75409836065573799</v>
      </c>
      <c r="P1066" s="13">
        <v>0.92307692307692302</v>
      </c>
      <c r="Q1066" s="13">
        <v>0.74576271186440701</v>
      </c>
      <c r="R1066" s="13"/>
      <c r="S1066" s="13">
        <v>0.81333333333333302</v>
      </c>
      <c r="T1066" s="13">
        <v>0.79069767441860495</v>
      </c>
      <c r="U1066" s="13">
        <v>0.83333333333333304</v>
      </c>
      <c r="V1066" s="13">
        <v>0.71929824561403499</v>
      </c>
      <c r="W1066" s="13">
        <v>0.77272727272727304</v>
      </c>
      <c r="X1066" s="13">
        <v>0.8125</v>
      </c>
      <c r="Y1066" s="13"/>
      <c r="Z1066" s="13">
        <v>0.80219780219780201</v>
      </c>
      <c r="AA1066" s="13">
        <v>0.76056338028169002</v>
      </c>
      <c r="AB1066" s="13"/>
      <c r="AC1066" s="13">
        <v>0.89320388349514601</v>
      </c>
      <c r="AD1066" s="13">
        <v>0.73684210526315796</v>
      </c>
    </row>
    <row r="1067" spans="2:30" x14ac:dyDescent="0.3">
      <c r="B1067" t="s">
        <v>166</v>
      </c>
      <c r="C1067" s="13">
        <v>3.9525691699604702E-2</v>
      </c>
      <c r="D1067" s="13">
        <v>0.04</v>
      </c>
      <c r="E1067" s="13">
        <v>3.90625E-2</v>
      </c>
      <c r="F1067" s="13"/>
      <c r="G1067" s="13">
        <v>0</v>
      </c>
      <c r="H1067" s="13">
        <v>0.12</v>
      </c>
      <c r="I1067" s="13">
        <v>2.8571428571428598E-2</v>
      </c>
      <c r="J1067" s="13">
        <v>5.1282051282051301E-2</v>
      </c>
      <c r="K1067" s="13">
        <v>5.2631578947368397E-2</v>
      </c>
      <c r="L1067" s="13">
        <v>1.0752688172042999E-2</v>
      </c>
      <c r="M1067" s="13"/>
      <c r="N1067" s="13">
        <v>2.80373831775701E-2</v>
      </c>
      <c r="O1067" s="13">
        <v>6.5573770491803296E-2</v>
      </c>
      <c r="P1067" s="13">
        <v>0</v>
      </c>
      <c r="Q1067" s="13">
        <v>5.0847457627118599E-2</v>
      </c>
      <c r="R1067" s="13"/>
      <c r="S1067" s="13">
        <v>1.3333333333333299E-2</v>
      </c>
      <c r="T1067" s="13">
        <v>0.116279069767442</v>
      </c>
      <c r="U1067" s="13">
        <v>4.1666666666666699E-2</v>
      </c>
      <c r="V1067" s="13">
        <v>3.5087719298245598E-2</v>
      </c>
      <c r="W1067" s="13">
        <v>0</v>
      </c>
      <c r="X1067" s="13">
        <v>0</v>
      </c>
      <c r="Y1067" s="13"/>
      <c r="Z1067" s="13">
        <v>3.2967032967033003E-2</v>
      </c>
      <c r="AA1067" s="13">
        <v>5.63380281690141E-2</v>
      </c>
      <c r="AB1067" s="13"/>
      <c r="AC1067" s="13">
        <v>1.94174757281553E-2</v>
      </c>
      <c r="AD1067" s="13">
        <v>6.01503759398496E-2</v>
      </c>
    </row>
    <row r="1068" spans="2:30" x14ac:dyDescent="0.3">
      <c r="B1068" t="s">
        <v>167</v>
      </c>
      <c r="C1068" s="13">
        <v>0.75098814229249</v>
      </c>
      <c r="D1068" s="13">
        <v>0.72799999999999998</v>
      </c>
      <c r="E1068" s="13">
        <v>0.7734375</v>
      </c>
      <c r="F1068" s="13"/>
      <c r="G1068" s="13">
        <v>1</v>
      </c>
      <c r="H1068" s="13">
        <v>0.44</v>
      </c>
      <c r="I1068" s="13">
        <v>0.65714285714285703</v>
      </c>
      <c r="J1068" s="13">
        <v>0.69230769230769196</v>
      </c>
      <c r="K1068" s="13">
        <v>0.75438596491228105</v>
      </c>
      <c r="L1068" s="13">
        <v>0.88172043010752699</v>
      </c>
      <c r="M1068" s="13"/>
      <c r="N1068" s="13">
        <v>0.77570093457943901</v>
      </c>
      <c r="O1068" s="13">
        <v>0.68852459016393397</v>
      </c>
      <c r="P1068" s="13">
        <v>0.92307692307692302</v>
      </c>
      <c r="Q1068" s="13">
        <v>0.69491525423728795</v>
      </c>
      <c r="R1068" s="13"/>
      <c r="S1068" s="13">
        <v>0.8</v>
      </c>
      <c r="T1068" s="13">
        <v>0.67441860465116299</v>
      </c>
      <c r="U1068" s="13">
        <v>0.79166666666666696</v>
      </c>
      <c r="V1068" s="13">
        <v>0.68421052631578905</v>
      </c>
      <c r="W1068" s="13">
        <v>0.77272727272727304</v>
      </c>
      <c r="X1068" s="13">
        <v>0.8125</v>
      </c>
      <c r="Y1068" s="13"/>
      <c r="Z1068" s="13">
        <v>0.76923076923076905</v>
      </c>
      <c r="AA1068" s="13">
        <v>0.70422535211267601</v>
      </c>
      <c r="AB1068" s="13"/>
      <c r="AC1068" s="13">
        <v>0.87378640776699001</v>
      </c>
      <c r="AD1068" s="13">
        <v>0.67669172932330801</v>
      </c>
    </row>
    <row r="1069" spans="2:30" x14ac:dyDescent="0.3">
      <c r="C1069" s="13"/>
      <c r="D1069" s="13"/>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row>
    <row r="1070" spans="2:30" x14ac:dyDescent="0.3">
      <c r="B1070" s="6" t="s">
        <v>380</v>
      </c>
      <c r="C1070" s="13"/>
      <c r="D1070" s="13"/>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row>
    <row r="1071" spans="2:30" x14ac:dyDescent="0.3">
      <c r="B1071" s="23" t="s">
        <v>52</v>
      </c>
      <c r="C1071" s="13"/>
      <c r="D1071" s="13"/>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row>
    <row r="1072" spans="2:30" x14ac:dyDescent="0.3">
      <c r="B1072" t="s">
        <v>160</v>
      </c>
      <c r="C1072" s="13">
        <v>0.102766798418972</v>
      </c>
      <c r="D1072" s="13">
        <v>8.7999999999999995E-2</v>
      </c>
      <c r="E1072" s="13">
        <v>0.1171875</v>
      </c>
      <c r="F1072" s="13"/>
      <c r="G1072" s="13">
        <v>0</v>
      </c>
      <c r="H1072" s="13">
        <v>0.16</v>
      </c>
      <c r="I1072" s="13">
        <v>8.5714285714285701E-2</v>
      </c>
      <c r="J1072" s="13">
        <v>0.17948717948717899</v>
      </c>
      <c r="K1072" s="13">
        <v>0.105263157894737</v>
      </c>
      <c r="L1072" s="13">
        <v>6.4516129032258104E-2</v>
      </c>
      <c r="M1072" s="13"/>
      <c r="N1072" s="13">
        <v>0.13084112149532701</v>
      </c>
      <c r="O1072" s="13">
        <v>4.91803278688525E-2</v>
      </c>
      <c r="P1072" s="13">
        <v>0.15384615384615399</v>
      </c>
      <c r="Q1072" s="13">
        <v>8.4745762711864403E-2</v>
      </c>
      <c r="R1072" s="13"/>
      <c r="S1072" s="13">
        <v>6.6666666666666693E-2</v>
      </c>
      <c r="T1072" s="13">
        <v>0.13953488372093001</v>
      </c>
      <c r="U1072" s="13">
        <v>0.125</v>
      </c>
      <c r="V1072" s="13">
        <v>0.175438596491228</v>
      </c>
      <c r="W1072" s="13">
        <v>4.5454545454545497E-2</v>
      </c>
      <c r="X1072" s="13">
        <v>6.25E-2</v>
      </c>
      <c r="Y1072" s="13"/>
      <c r="Z1072" s="13">
        <v>0.12637362637362601</v>
      </c>
      <c r="AA1072" s="13">
        <v>4.2253521126760597E-2</v>
      </c>
      <c r="AB1072" s="13"/>
      <c r="AC1072" s="13">
        <v>0.17475728155339801</v>
      </c>
      <c r="AD1072" s="13">
        <v>5.2631578947368397E-2</v>
      </c>
    </row>
    <row r="1073" spans="2:30" x14ac:dyDescent="0.3">
      <c r="B1073" t="s">
        <v>161</v>
      </c>
      <c r="C1073" s="13">
        <v>0.22924901185770799</v>
      </c>
      <c r="D1073" s="13">
        <v>0.216</v>
      </c>
      <c r="E1073" s="13">
        <v>0.2421875</v>
      </c>
      <c r="F1073" s="13"/>
      <c r="G1073" s="13">
        <v>0.25</v>
      </c>
      <c r="H1073" s="13">
        <v>0.2</v>
      </c>
      <c r="I1073" s="13">
        <v>0.34285714285714303</v>
      </c>
      <c r="J1073" s="13">
        <v>0.230769230769231</v>
      </c>
      <c r="K1073" s="13">
        <v>0.26315789473684198</v>
      </c>
      <c r="L1073" s="13">
        <v>0.17204301075268799</v>
      </c>
      <c r="M1073" s="13"/>
      <c r="N1073" s="13">
        <v>0.242990654205607</v>
      </c>
      <c r="O1073" s="13">
        <v>0.213114754098361</v>
      </c>
      <c r="P1073" s="13">
        <v>0.30769230769230799</v>
      </c>
      <c r="Q1073" s="13">
        <v>0.186440677966102</v>
      </c>
      <c r="R1073" s="13"/>
      <c r="S1073" s="13">
        <v>0.22666666666666699</v>
      </c>
      <c r="T1073" s="13">
        <v>0.162790697674419</v>
      </c>
      <c r="U1073" s="13">
        <v>0.25</v>
      </c>
      <c r="V1073" s="13">
        <v>0.140350877192982</v>
      </c>
      <c r="W1073" s="13">
        <v>0.31818181818181801</v>
      </c>
      <c r="X1073" s="13">
        <v>0.625</v>
      </c>
      <c r="Y1073" s="13"/>
      <c r="Z1073" s="13">
        <v>0.26373626373626402</v>
      </c>
      <c r="AA1073" s="13">
        <v>0.140845070422535</v>
      </c>
      <c r="AB1073" s="13"/>
      <c r="AC1073" s="13">
        <v>0.36893203883495101</v>
      </c>
      <c r="AD1073" s="13">
        <v>0.12781954887218</v>
      </c>
    </row>
    <row r="1074" spans="2:30" x14ac:dyDescent="0.3">
      <c r="B1074" t="s">
        <v>162</v>
      </c>
      <c r="C1074" s="13">
        <v>0.31620553359683801</v>
      </c>
      <c r="D1074" s="13">
        <v>0.34399999999999997</v>
      </c>
      <c r="E1074" s="13">
        <v>0.2890625</v>
      </c>
      <c r="F1074" s="13"/>
      <c r="G1074" s="13">
        <v>0.5</v>
      </c>
      <c r="H1074" s="13">
        <v>0.2</v>
      </c>
      <c r="I1074" s="13">
        <v>0.34285714285714303</v>
      </c>
      <c r="J1074" s="13">
        <v>0.17948717948717899</v>
      </c>
      <c r="K1074" s="13">
        <v>0.31578947368421101</v>
      </c>
      <c r="L1074" s="13">
        <v>0.38709677419354799</v>
      </c>
      <c r="M1074" s="13"/>
      <c r="N1074" s="13">
        <v>0.289719626168224</v>
      </c>
      <c r="O1074" s="13">
        <v>0.39344262295082</v>
      </c>
      <c r="P1074" s="13">
        <v>0.38461538461538503</v>
      </c>
      <c r="Q1074" s="13">
        <v>0.25423728813559299</v>
      </c>
      <c r="R1074" s="13"/>
      <c r="S1074" s="13">
        <v>0.33333333333333298</v>
      </c>
      <c r="T1074" s="13">
        <v>0.32558139534883701</v>
      </c>
      <c r="U1074" s="13">
        <v>0.375</v>
      </c>
      <c r="V1074" s="13">
        <v>0.28070175438596501</v>
      </c>
      <c r="W1074" s="13">
        <v>0.31818181818181801</v>
      </c>
      <c r="X1074" s="13">
        <v>0.125</v>
      </c>
      <c r="Y1074" s="13"/>
      <c r="Z1074" s="13">
        <v>0.30769230769230799</v>
      </c>
      <c r="AA1074" s="13">
        <v>0.338028169014085</v>
      </c>
      <c r="AB1074" s="13"/>
      <c r="AC1074" s="13">
        <v>0.242718446601942</v>
      </c>
      <c r="AD1074" s="13">
        <v>0.37593984962406002</v>
      </c>
    </row>
    <row r="1075" spans="2:30" x14ac:dyDescent="0.3">
      <c r="B1075" t="s">
        <v>163</v>
      </c>
      <c r="C1075" s="13">
        <v>0.201581027667984</v>
      </c>
      <c r="D1075" s="13">
        <v>0.20799999999999999</v>
      </c>
      <c r="E1075" s="13">
        <v>0.1953125</v>
      </c>
      <c r="F1075" s="13"/>
      <c r="G1075" s="13">
        <v>0.25</v>
      </c>
      <c r="H1075" s="13">
        <v>0.28000000000000003</v>
      </c>
      <c r="I1075" s="13">
        <v>0.2</v>
      </c>
      <c r="J1075" s="13">
        <v>0.28205128205128199</v>
      </c>
      <c r="K1075" s="13">
        <v>0.105263157894737</v>
      </c>
      <c r="L1075" s="13">
        <v>0.204301075268817</v>
      </c>
      <c r="M1075" s="13"/>
      <c r="N1075" s="13">
        <v>0.25233644859813098</v>
      </c>
      <c r="O1075" s="13">
        <v>0.14754098360655701</v>
      </c>
      <c r="P1075" s="13">
        <v>0.115384615384615</v>
      </c>
      <c r="Q1075" s="13">
        <v>0.20338983050847501</v>
      </c>
      <c r="R1075" s="13"/>
      <c r="S1075" s="13">
        <v>0.266666666666667</v>
      </c>
      <c r="T1075" s="13">
        <v>0.209302325581395</v>
      </c>
      <c r="U1075" s="13">
        <v>0.125</v>
      </c>
      <c r="V1075" s="13">
        <v>0.19298245614035101</v>
      </c>
      <c r="W1075" s="13">
        <v>0.13636363636363599</v>
      </c>
      <c r="X1075" s="13">
        <v>6.25E-2</v>
      </c>
      <c r="Y1075" s="13"/>
      <c r="Z1075" s="13">
        <v>0.175824175824176</v>
      </c>
      <c r="AA1075" s="13">
        <v>0.26760563380281699</v>
      </c>
      <c r="AB1075" s="13"/>
      <c r="AC1075" s="13">
        <v>0.17475728155339801</v>
      </c>
      <c r="AD1075" s="13">
        <v>0.24812030075187999</v>
      </c>
    </row>
    <row r="1076" spans="2:30" x14ac:dyDescent="0.3">
      <c r="B1076" t="s">
        <v>164</v>
      </c>
      <c r="C1076" s="13">
        <v>0.106719367588933</v>
      </c>
      <c r="D1076" s="13">
        <v>9.6000000000000002E-2</v>
      </c>
      <c r="E1076" s="13">
        <v>0.1171875</v>
      </c>
      <c r="F1076" s="13"/>
      <c r="G1076" s="13">
        <v>0</v>
      </c>
      <c r="H1076" s="13">
        <v>0.08</v>
      </c>
      <c r="I1076" s="13">
        <v>2.8571428571428598E-2</v>
      </c>
      <c r="J1076" s="13">
        <v>0.102564102564103</v>
      </c>
      <c r="K1076" s="13">
        <v>0.140350877192982</v>
      </c>
      <c r="L1076" s="13">
        <v>0.12903225806451599</v>
      </c>
      <c r="M1076" s="13"/>
      <c r="N1076" s="13">
        <v>7.4766355140186896E-2</v>
      </c>
      <c r="O1076" s="13">
        <v>0.13114754098360701</v>
      </c>
      <c r="P1076" s="13">
        <v>0</v>
      </c>
      <c r="Q1076" s="13">
        <v>0.186440677966102</v>
      </c>
      <c r="R1076" s="13"/>
      <c r="S1076" s="13">
        <v>6.6666666666666693E-2</v>
      </c>
      <c r="T1076" s="13">
        <v>0.116279069767442</v>
      </c>
      <c r="U1076" s="13">
        <v>0</v>
      </c>
      <c r="V1076" s="13">
        <v>0.19298245614035101</v>
      </c>
      <c r="W1076" s="13">
        <v>9.0909090909090898E-2</v>
      </c>
      <c r="X1076" s="13">
        <v>0.125</v>
      </c>
      <c r="Y1076" s="13"/>
      <c r="Z1076" s="13">
        <v>8.2417582417582402E-2</v>
      </c>
      <c r="AA1076" s="13">
        <v>0.169014084507042</v>
      </c>
      <c r="AB1076" s="13"/>
      <c r="AC1076" s="13">
        <v>9.7087378640776708E-3</v>
      </c>
      <c r="AD1076" s="13">
        <v>0.180451127819549</v>
      </c>
    </row>
    <row r="1077" spans="2:30" x14ac:dyDescent="0.3">
      <c r="B1077" t="s">
        <v>56</v>
      </c>
      <c r="C1077" s="13">
        <v>4.3478260869565202E-2</v>
      </c>
      <c r="D1077" s="13">
        <v>4.8000000000000001E-2</v>
      </c>
      <c r="E1077" s="13">
        <v>3.90625E-2</v>
      </c>
      <c r="F1077" s="13"/>
      <c r="G1077" s="13">
        <v>0</v>
      </c>
      <c r="H1077" s="13">
        <v>0.08</v>
      </c>
      <c r="I1077" s="13">
        <v>0</v>
      </c>
      <c r="J1077" s="13">
        <v>2.5641025641025599E-2</v>
      </c>
      <c r="K1077" s="13">
        <v>7.0175438596491196E-2</v>
      </c>
      <c r="L1077" s="13">
        <v>4.3010752688171998E-2</v>
      </c>
      <c r="M1077" s="13"/>
      <c r="N1077" s="13">
        <v>9.3457943925233603E-3</v>
      </c>
      <c r="O1077" s="13">
        <v>6.5573770491803296E-2</v>
      </c>
      <c r="P1077" s="13">
        <v>3.8461538461538498E-2</v>
      </c>
      <c r="Q1077" s="13">
        <v>8.4745762711864403E-2</v>
      </c>
      <c r="R1077" s="13"/>
      <c r="S1077" s="13">
        <v>0.04</v>
      </c>
      <c r="T1077" s="13">
        <v>4.6511627906976702E-2</v>
      </c>
      <c r="U1077" s="13">
        <v>0.125</v>
      </c>
      <c r="V1077" s="13">
        <v>1.7543859649122799E-2</v>
      </c>
      <c r="W1077" s="13">
        <v>9.0909090909090898E-2</v>
      </c>
      <c r="X1077" s="13">
        <v>0</v>
      </c>
      <c r="Y1077" s="13"/>
      <c r="Z1077" s="13">
        <v>4.3956043956044001E-2</v>
      </c>
      <c r="AA1077" s="13">
        <v>4.2253521126760597E-2</v>
      </c>
      <c r="AB1077" s="13"/>
      <c r="AC1077" s="13">
        <v>2.9126213592233E-2</v>
      </c>
      <c r="AD1077" s="13">
        <v>1.50375939849624E-2</v>
      </c>
    </row>
    <row r="1078" spans="2:30" x14ac:dyDescent="0.3">
      <c r="B1078" t="s">
        <v>165</v>
      </c>
      <c r="C1078" s="13">
        <v>0.33201581027667998</v>
      </c>
      <c r="D1078" s="13">
        <v>0.30399999999999999</v>
      </c>
      <c r="E1078" s="13">
        <v>0.359375</v>
      </c>
      <c r="F1078" s="13"/>
      <c r="G1078" s="13">
        <v>0.25</v>
      </c>
      <c r="H1078" s="13">
        <v>0.36</v>
      </c>
      <c r="I1078" s="13">
        <v>0.42857142857142899</v>
      </c>
      <c r="J1078" s="13">
        <v>0.41025641025641002</v>
      </c>
      <c r="K1078" s="13">
        <v>0.36842105263157898</v>
      </c>
      <c r="L1078" s="13">
        <v>0.236559139784946</v>
      </c>
      <c r="M1078" s="13"/>
      <c r="N1078" s="13">
        <v>0.37383177570093501</v>
      </c>
      <c r="O1078" s="13">
        <v>0.26229508196721302</v>
      </c>
      <c r="P1078" s="13">
        <v>0.46153846153846201</v>
      </c>
      <c r="Q1078" s="13">
        <v>0.27118644067796599</v>
      </c>
      <c r="R1078" s="13"/>
      <c r="S1078" s="13">
        <v>0.293333333333333</v>
      </c>
      <c r="T1078" s="13">
        <v>0.30232558139534899</v>
      </c>
      <c r="U1078" s="13">
        <v>0.375</v>
      </c>
      <c r="V1078" s="13">
        <v>0.31578947368421101</v>
      </c>
      <c r="W1078" s="13">
        <v>0.36363636363636398</v>
      </c>
      <c r="X1078" s="13">
        <v>0.6875</v>
      </c>
      <c r="Y1078" s="13"/>
      <c r="Z1078" s="13">
        <v>0.39010989010989</v>
      </c>
      <c r="AA1078" s="13">
        <v>0.183098591549296</v>
      </c>
      <c r="AB1078" s="13"/>
      <c r="AC1078" s="13">
        <v>0.54368932038834905</v>
      </c>
      <c r="AD1078" s="13">
        <v>0.180451127819549</v>
      </c>
    </row>
    <row r="1079" spans="2:30" x14ac:dyDescent="0.3">
      <c r="B1079" t="s">
        <v>166</v>
      </c>
      <c r="C1079" s="13">
        <v>0.30830039525691699</v>
      </c>
      <c r="D1079" s="13">
        <v>0.30399999999999999</v>
      </c>
      <c r="E1079" s="13">
        <v>0.3125</v>
      </c>
      <c r="F1079" s="13"/>
      <c r="G1079" s="13">
        <v>0.25</v>
      </c>
      <c r="H1079" s="13">
        <v>0.36</v>
      </c>
      <c r="I1079" s="13">
        <v>0.22857142857142901</v>
      </c>
      <c r="J1079" s="13">
        <v>0.38461538461538503</v>
      </c>
      <c r="K1079" s="13">
        <v>0.24561403508771901</v>
      </c>
      <c r="L1079" s="13">
        <v>0.33333333333333298</v>
      </c>
      <c r="M1079" s="13"/>
      <c r="N1079" s="13">
        <v>0.32710280373831802</v>
      </c>
      <c r="O1079" s="13">
        <v>0.27868852459016402</v>
      </c>
      <c r="P1079" s="13">
        <v>0.115384615384615</v>
      </c>
      <c r="Q1079" s="13">
        <v>0.38983050847457601</v>
      </c>
      <c r="R1079" s="13"/>
      <c r="S1079" s="13">
        <v>0.33333333333333298</v>
      </c>
      <c r="T1079" s="13">
        <v>0.32558139534883701</v>
      </c>
      <c r="U1079" s="13">
        <v>0.125</v>
      </c>
      <c r="V1079" s="13">
        <v>0.38596491228070201</v>
      </c>
      <c r="W1079" s="13">
        <v>0.22727272727272699</v>
      </c>
      <c r="X1079" s="13">
        <v>0.1875</v>
      </c>
      <c r="Y1079" s="13"/>
      <c r="Z1079" s="13">
        <v>0.25824175824175799</v>
      </c>
      <c r="AA1079" s="13">
        <v>0.43661971830985902</v>
      </c>
      <c r="AB1079" s="13"/>
      <c r="AC1079" s="13">
        <v>0.18446601941747601</v>
      </c>
      <c r="AD1079" s="13">
        <v>0.42857142857142899</v>
      </c>
    </row>
    <row r="1080" spans="2:30" x14ac:dyDescent="0.3">
      <c r="B1080" t="s">
        <v>167</v>
      </c>
      <c r="C1080" s="13">
        <v>2.37154150197629E-2</v>
      </c>
      <c r="D1080" s="13">
        <v>0</v>
      </c>
      <c r="E1080" s="13">
        <v>4.6875E-2</v>
      </c>
      <c r="F1080" s="13"/>
      <c r="G1080" s="13">
        <v>0</v>
      </c>
      <c r="H1080" s="13">
        <v>-5.5511151231257802E-17</v>
      </c>
      <c r="I1080" s="13">
        <v>0.2</v>
      </c>
      <c r="J1080" s="13">
        <v>2.5641025641025699E-2</v>
      </c>
      <c r="K1080" s="13">
        <v>0.12280701754386</v>
      </c>
      <c r="L1080" s="13">
        <v>-9.6774193548387094E-2</v>
      </c>
      <c r="M1080" s="13"/>
      <c r="N1080" s="13">
        <v>4.67289719626168E-2</v>
      </c>
      <c r="O1080" s="13">
        <v>-1.63934426229508E-2</v>
      </c>
      <c r="P1080" s="13">
        <v>0.34615384615384598</v>
      </c>
      <c r="Q1080" s="13">
        <v>-0.11864406779661001</v>
      </c>
      <c r="R1080" s="13"/>
      <c r="S1080" s="13">
        <v>-0.04</v>
      </c>
      <c r="T1080" s="13">
        <v>-2.32558139534884E-2</v>
      </c>
      <c r="U1080" s="13">
        <v>0.25</v>
      </c>
      <c r="V1080" s="13">
        <v>-7.0175438596491196E-2</v>
      </c>
      <c r="W1080" s="13">
        <v>0.13636363636363599</v>
      </c>
      <c r="X1080" s="13">
        <v>0.5</v>
      </c>
      <c r="Y1080" s="13"/>
      <c r="Z1080" s="13">
        <v>0.13186813186813201</v>
      </c>
      <c r="AA1080" s="13">
        <v>-0.25352112676056299</v>
      </c>
      <c r="AB1080" s="13"/>
      <c r="AC1080" s="13">
        <v>0.35922330097087402</v>
      </c>
      <c r="AD1080" s="13">
        <v>-0.24812030075187999</v>
      </c>
    </row>
    <row r="1081" spans="2:30" x14ac:dyDescent="0.3">
      <c r="C1081" s="13"/>
      <c r="D1081" s="13"/>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row>
    <row r="1082" spans="2:30" x14ac:dyDescent="0.3">
      <c r="B1082" s="6" t="s">
        <v>381</v>
      </c>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row>
    <row r="1083" spans="2:30" x14ac:dyDescent="0.3">
      <c r="B1083" s="23" t="s">
        <v>52</v>
      </c>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row>
    <row r="1084" spans="2:30" x14ac:dyDescent="0.3">
      <c r="B1084" t="s">
        <v>160</v>
      </c>
      <c r="C1084" s="13">
        <v>0.35573122529644302</v>
      </c>
      <c r="D1084" s="13">
        <v>0.34399999999999997</v>
      </c>
      <c r="E1084" s="13">
        <v>0.3671875</v>
      </c>
      <c r="F1084" s="13"/>
      <c r="G1084" s="13">
        <v>0</v>
      </c>
      <c r="H1084" s="13">
        <v>0.2</v>
      </c>
      <c r="I1084" s="13">
        <v>0.34285714285714303</v>
      </c>
      <c r="J1084" s="13">
        <v>0.43589743589743601</v>
      </c>
      <c r="K1084" s="13">
        <v>0.45614035087719301</v>
      </c>
      <c r="L1084" s="13">
        <v>0.32258064516128998</v>
      </c>
      <c r="M1084" s="13"/>
      <c r="N1084" s="13">
        <v>0.37383177570093501</v>
      </c>
      <c r="O1084" s="13">
        <v>0.22950819672131101</v>
      </c>
      <c r="P1084" s="13">
        <v>0.53846153846153799</v>
      </c>
      <c r="Q1084" s="13">
        <v>0.37288135593220301</v>
      </c>
      <c r="R1084" s="13"/>
      <c r="S1084" s="13">
        <v>0.36</v>
      </c>
      <c r="T1084" s="13">
        <v>0.34883720930232598</v>
      </c>
      <c r="U1084" s="13">
        <v>0.41666666666666702</v>
      </c>
      <c r="V1084" s="13">
        <v>0.29824561403508798</v>
      </c>
      <c r="W1084" s="13">
        <v>0.45454545454545497</v>
      </c>
      <c r="X1084" s="13">
        <v>0.4375</v>
      </c>
      <c r="Y1084" s="13"/>
      <c r="Z1084" s="13">
        <v>0.379120879120879</v>
      </c>
      <c r="AA1084" s="13">
        <v>0.29577464788732399</v>
      </c>
      <c r="AB1084" s="13"/>
      <c r="AC1084" s="13">
        <v>0.456310679611651</v>
      </c>
      <c r="AD1084" s="13">
        <v>0.30075187969924799</v>
      </c>
    </row>
    <row r="1085" spans="2:30" x14ac:dyDescent="0.3">
      <c r="B1085" t="s">
        <v>161</v>
      </c>
      <c r="C1085" s="13">
        <v>0.44664031620553402</v>
      </c>
      <c r="D1085" s="13">
        <v>0.44</v>
      </c>
      <c r="E1085" s="13">
        <v>0.453125</v>
      </c>
      <c r="F1085" s="13"/>
      <c r="G1085" s="13">
        <v>1</v>
      </c>
      <c r="H1085" s="13">
        <v>0.36</v>
      </c>
      <c r="I1085" s="13">
        <v>0.371428571428571</v>
      </c>
      <c r="J1085" s="13">
        <v>0.30769230769230799</v>
      </c>
      <c r="K1085" s="13">
        <v>0.35087719298245601</v>
      </c>
      <c r="L1085" s="13">
        <v>0.59139784946236595</v>
      </c>
      <c r="M1085" s="13"/>
      <c r="N1085" s="13">
        <v>0.41121495327102803</v>
      </c>
      <c r="O1085" s="13">
        <v>0.54098360655737698</v>
      </c>
      <c r="P1085" s="13">
        <v>0.42307692307692302</v>
      </c>
      <c r="Q1085" s="13">
        <v>0.42372881355932202</v>
      </c>
      <c r="R1085" s="13"/>
      <c r="S1085" s="13">
        <v>0.44</v>
      </c>
      <c r="T1085" s="13">
        <v>0.44186046511627902</v>
      </c>
      <c r="U1085" s="13">
        <v>0.5</v>
      </c>
      <c r="V1085" s="13">
        <v>0.43859649122806998</v>
      </c>
      <c r="W1085" s="13">
        <v>0.31818181818181801</v>
      </c>
      <c r="X1085" s="13">
        <v>0.4375</v>
      </c>
      <c r="Y1085" s="13"/>
      <c r="Z1085" s="13">
        <v>0.42307692307692302</v>
      </c>
      <c r="AA1085" s="13">
        <v>0.50704225352112697</v>
      </c>
      <c r="AB1085" s="13"/>
      <c r="AC1085" s="13">
        <v>0.456310679611651</v>
      </c>
      <c r="AD1085" s="13">
        <v>0.42857142857142899</v>
      </c>
    </row>
    <row r="1086" spans="2:30" x14ac:dyDescent="0.3">
      <c r="B1086" t="s">
        <v>162</v>
      </c>
      <c r="C1086" s="13">
        <v>0.13438735177865599</v>
      </c>
      <c r="D1086" s="13">
        <v>0.14399999999999999</v>
      </c>
      <c r="E1086" s="13">
        <v>0.125</v>
      </c>
      <c r="F1086" s="13"/>
      <c r="G1086" s="13">
        <v>0</v>
      </c>
      <c r="H1086" s="13">
        <v>0.32</v>
      </c>
      <c r="I1086" s="13">
        <v>0.2</v>
      </c>
      <c r="J1086" s="13">
        <v>0.17948717948717899</v>
      </c>
      <c r="K1086" s="13">
        <v>0.140350877192982</v>
      </c>
      <c r="L1086" s="13">
        <v>4.3010752688171998E-2</v>
      </c>
      <c r="M1086" s="13"/>
      <c r="N1086" s="13">
        <v>0.18691588785046701</v>
      </c>
      <c r="O1086" s="13">
        <v>0.114754098360656</v>
      </c>
      <c r="P1086" s="13">
        <v>0</v>
      </c>
      <c r="Q1086" s="13">
        <v>0.11864406779661001</v>
      </c>
      <c r="R1086" s="13"/>
      <c r="S1086" s="13">
        <v>0.146666666666667</v>
      </c>
      <c r="T1086" s="13">
        <v>0.13953488372093001</v>
      </c>
      <c r="U1086" s="13">
        <v>0</v>
      </c>
      <c r="V1086" s="13">
        <v>0.19298245614035101</v>
      </c>
      <c r="W1086" s="13">
        <v>0.13636363636363599</v>
      </c>
      <c r="X1086" s="13">
        <v>0.125</v>
      </c>
      <c r="Y1086" s="13"/>
      <c r="Z1086" s="13">
        <v>0.13736263736263701</v>
      </c>
      <c r="AA1086" s="13">
        <v>0.12676056338028199</v>
      </c>
      <c r="AB1086" s="13"/>
      <c r="AC1086" s="13">
        <v>4.85436893203883E-2</v>
      </c>
      <c r="AD1086" s="13">
        <v>0.21052631578947401</v>
      </c>
    </row>
    <row r="1087" spans="2:30" x14ac:dyDescent="0.3">
      <c r="B1087" t="s">
        <v>163</v>
      </c>
      <c r="C1087" s="13">
        <v>3.5573122529644299E-2</v>
      </c>
      <c r="D1087" s="13">
        <v>5.6000000000000001E-2</v>
      </c>
      <c r="E1087" s="13">
        <v>1.5625E-2</v>
      </c>
      <c r="F1087" s="13"/>
      <c r="G1087" s="13">
        <v>0</v>
      </c>
      <c r="H1087" s="13">
        <v>0.04</v>
      </c>
      <c r="I1087" s="13">
        <v>8.5714285714285701E-2</v>
      </c>
      <c r="J1087" s="13">
        <v>7.69230769230769E-2</v>
      </c>
      <c r="K1087" s="13">
        <v>1.7543859649122799E-2</v>
      </c>
      <c r="L1087" s="13">
        <v>1.0752688172042999E-2</v>
      </c>
      <c r="M1087" s="13"/>
      <c r="N1087" s="13">
        <v>2.80373831775701E-2</v>
      </c>
      <c r="O1087" s="13">
        <v>4.91803278688525E-2</v>
      </c>
      <c r="P1087" s="13">
        <v>0</v>
      </c>
      <c r="Q1087" s="13">
        <v>5.0847457627118599E-2</v>
      </c>
      <c r="R1087" s="13"/>
      <c r="S1087" s="13">
        <v>0.04</v>
      </c>
      <c r="T1087" s="13">
        <v>4.6511627906976702E-2</v>
      </c>
      <c r="U1087" s="13">
        <v>4.1666666666666699E-2</v>
      </c>
      <c r="V1087" s="13">
        <v>3.5087719298245598E-2</v>
      </c>
      <c r="W1087" s="13">
        <v>0</v>
      </c>
      <c r="X1087" s="13">
        <v>0</v>
      </c>
      <c r="Y1087" s="13"/>
      <c r="Z1087" s="13">
        <v>3.2967032967033003E-2</v>
      </c>
      <c r="AA1087" s="13">
        <v>4.2253521126760597E-2</v>
      </c>
      <c r="AB1087" s="13"/>
      <c r="AC1087" s="13">
        <v>1.94174757281553E-2</v>
      </c>
      <c r="AD1087" s="13">
        <v>4.5112781954887202E-2</v>
      </c>
    </row>
    <row r="1088" spans="2:30" x14ac:dyDescent="0.3">
      <c r="B1088" t="s">
        <v>164</v>
      </c>
      <c r="C1088" s="13">
        <v>0</v>
      </c>
      <c r="D1088" s="13">
        <v>0</v>
      </c>
      <c r="E1088" s="13">
        <v>0</v>
      </c>
      <c r="F1088" s="13"/>
      <c r="G1088" s="13">
        <v>0</v>
      </c>
      <c r="H1088" s="13">
        <v>0</v>
      </c>
      <c r="I1088" s="13">
        <v>0</v>
      </c>
      <c r="J1088" s="13">
        <v>0</v>
      </c>
      <c r="K1088" s="13">
        <v>0</v>
      </c>
      <c r="L1088" s="13">
        <v>0</v>
      </c>
      <c r="M1088" s="13"/>
      <c r="N1088" s="13">
        <v>0</v>
      </c>
      <c r="O1088" s="13">
        <v>0</v>
      </c>
      <c r="P1088" s="13">
        <v>0</v>
      </c>
      <c r="Q1088" s="13">
        <v>0</v>
      </c>
      <c r="R1088" s="13"/>
      <c r="S1088" s="13">
        <v>0</v>
      </c>
      <c r="T1088" s="13">
        <v>0</v>
      </c>
      <c r="U1088" s="13">
        <v>0</v>
      </c>
      <c r="V1088" s="13">
        <v>0</v>
      </c>
      <c r="W1088" s="13">
        <v>0</v>
      </c>
      <c r="X1088" s="13">
        <v>0</v>
      </c>
      <c r="Y1088" s="13"/>
      <c r="Z1088" s="13">
        <v>0</v>
      </c>
      <c r="AA1088" s="13">
        <v>0</v>
      </c>
      <c r="AB1088" s="13"/>
      <c r="AC1088" s="13">
        <v>0</v>
      </c>
      <c r="AD1088" s="13">
        <v>0</v>
      </c>
    </row>
    <row r="1089" spans="2:30" x14ac:dyDescent="0.3">
      <c r="B1089" t="s">
        <v>56</v>
      </c>
      <c r="C1089" s="13">
        <v>2.7667984189723299E-2</v>
      </c>
      <c r="D1089" s="13">
        <v>1.6E-2</v>
      </c>
      <c r="E1089" s="13">
        <v>3.90625E-2</v>
      </c>
      <c r="F1089" s="13"/>
      <c r="G1089" s="13">
        <v>0</v>
      </c>
      <c r="H1089" s="13">
        <v>0.08</v>
      </c>
      <c r="I1089" s="13">
        <v>0</v>
      </c>
      <c r="J1089" s="13">
        <v>0</v>
      </c>
      <c r="K1089" s="13">
        <v>3.5087719298245598E-2</v>
      </c>
      <c r="L1089" s="13">
        <v>3.2258064516128997E-2</v>
      </c>
      <c r="M1089" s="13"/>
      <c r="N1089" s="13">
        <v>0</v>
      </c>
      <c r="O1089" s="13">
        <v>6.5573770491803296E-2</v>
      </c>
      <c r="P1089" s="13">
        <v>3.8461538461538498E-2</v>
      </c>
      <c r="Q1089" s="13">
        <v>3.3898305084745797E-2</v>
      </c>
      <c r="R1089" s="13"/>
      <c r="S1089" s="13">
        <v>1.3333333333333299E-2</v>
      </c>
      <c r="T1089" s="13">
        <v>2.32558139534884E-2</v>
      </c>
      <c r="U1089" s="13">
        <v>4.1666666666666699E-2</v>
      </c>
      <c r="V1089" s="13">
        <v>3.5087719298245598E-2</v>
      </c>
      <c r="W1089" s="13">
        <v>9.0909090909090898E-2</v>
      </c>
      <c r="X1089" s="13">
        <v>0</v>
      </c>
      <c r="Y1089" s="13"/>
      <c r="Z1089" s="13">
        <v>2.74725274725275E-2</v>
      </c>
      <c r="AA1089" s="13">
        <v>2.8169014084507001E-2</v>
      </c>
      <c r="AB1089" s="13"/>
      <c r="AC1089" s="13">
        <v>1.94174757281553E-2</v>
      </c>
      <c r="AD1089" s="13">
        <v>1.50375939849624E-2</v>
      </c>
    </row>
    <row r="1090" spans="2:30" x14ac:dyDescent="0.3">
      <c r="B1090" t="s">
        <v>165</v>
      </c>
      <c r="C1090" s="13">
        <v>0.80237154150197598</v>
      </c>
      <c r="D1090" s="13">
        <v>0.78400000000000003</v>
      </c>
      <c r="E1090" s="13">
        <v>0.8203125</v>
      </c>
      <c r="F1090" s="13"/>
      <c r="G1090" s="13">
        <v>1</v>
      </c>
      <c r="H1090" s="13">
        <v>0.56000000000000005</v>
      </c>
      <c r="I1090" s="13">
        <v>0.71428571428571397</v>
      </c>
      <c r="J1090" s="13">
        <v>0.74358974358974395</v>
      </c>
      <c r="K1090" s="13">
        <v>0.80701754385964897</v>
      </c>
      <c r="L1090" s="13">
        <v>0.91397849462365599</v>
      </c>
      <c r="M1090" s="13"/>
      <c r="N1090" s="13">
        <v>0.78504672897196304</v>
      </c>
      <c r="O1090" s="13">
        <v>0.77049180327868905</v>
      </c>
      <c r="P1090" s="13">
        <v>0.96153846153846101</v>
      </c>
      <c r="Q1090" s="13">
        <v>0.79661016949152497</v>
      </c>
      <c r="R1090" s="13"/>
      <c r="S1090" s="13">
        <v>0.8</v>
      </c>
      <c r="T1090" s="13">
        <v>0.79069767441860495</v>
      </c>
      <c r="U1090" s="13">
        <v>0.91666666666666696</v>
      </c>
      <c r="V1090" s="13">
        <v>0.73684210526315796</v>
      </c>
      <c r="W1090" s="13">
        <v>0.77272727272727304</v>
      </c>
      <c r="X1090" s="13">
        <v>0.875</v>
      </c>
      <c r="Y1090" s="13"/>
      <c r="Z1090" s="13">
        <v>0.80219780219780201</v>
      </c>
      <c r="AA1090" s="13">
        <v>0.80281690140845097</v>
      </c>
      <c r="AB1090" s="13"/>
      <c r="AC1090" s="13">
        <v>0.91262135922330101</v>
      </c>
      <c r="AD1090" s="13">
        <v>0.72932330827067704</v>
      </c>
    </row>
    <row r="1091" spans="2:30" x14ac:dyDescent="0.3">
      <c r="B1091" t="s">
        <v>166</v>
      </c>
      <c r="C1091" s="13">
        <v>3.5573122529644299E-2</v>
      </c>
      <c r="D1091" s="13">
        <v>5.6000000000000001E-2</v>
      </c>
      <c r="E1091" s="13">
        <v>1.5625E-2</v>
      </c>
      <c r="F1091" s="13"/>
      <c r="G1091" s="13">
        <v>0</v>
      </c>
      <c r="H1091" s="13">
        <v>0.04</v>
      </c>
      <c r="I1091" s="13">
        <v>8.5714285714285701E-2</v>
      </c>
      <c r="J1091" s="13">
        <v>7.69230769230769E-2</v>
      </c>
      <c r="K1091" s="13">
        <v>1.7543859649122799E-2</v>
      </c>
      <c r="L1091" s="13">
        <v>1.0752688172042999E-2</v>
      </c>
      <c r="M1091" s="13"/>
      <c r="N1091" s="13">
        <v>2.80373831775701E-2</v>
      </c>
      <c r="O1091" s="13">
        <v>4.91803278688525E-2</v>
      </c>
      <c r="P1091" s="13">
        <v>0</v>
      </c>
      <c r="Q1091" s="13">
        <v>5.0847457627118599E-2</v>
      </c>
      <c r="R1091" s="13"/>
      <c r="S1091" s="13">
        <v>0.04</v>
      </c>
      <c r="T1091" s="13">
        <v>4.6511627906976702E-2</v>
      </c>
      <c r="U1091" s="13">
        <v>4.1666666666666699E-2</v>
      </c>
      <c r="V1091" s="13">
        <v>3.5087719298245598E-2</v>
      </c>
      <c r="W1091" s="13">
        <v>0</v>
      </c>
      <c r="X1091" s="13">
        <v>0</v>
      </c>
      <c r="Y1091" s="13"/>
      <c r="Z1091" s="13">
        <v>3.2967032967033003E-2</v>
      </c>
      <c r="AA1091" s="13">
        <v>4.2253521126760597E-2</v>
      </c>
      <c r="AB1091" s="13"/>
      <c r="AC1091" s="13">
        <v>1.94174757281553E-2</v>
      </c>
      <c r="AD1091" s="13">
        <v>4.5112781954887202E-2</v>
      </c>
    </row>
    <row r="1092" spans="2:30" x14ac:dyDescent="0.3">
      <c r="B1092" t="s">
        <v>167</v>
      </c>
      <c r="C1092" s="13">
        <v>0.76679841897233203</v>
      </c>
      <c r="D1092" s="13">
        <v>0.72799999999999998</v>
      </c>
      <c r="E1092" s="13">
        <v>0.8046875</v>
      </c>
      <c r="F1092" s="13"/>
      <c r="G1092" s="13">
        <v>1</v>
      </c>
      <c r="H1092" s="13">
        <v>0.52</v>
      </c>
      <c r="I1092" s="13">
        <v>0.628571428571429</v>
      </c>
      <c r="J1092" s="13">
        <v>0.66666666666666696</v>
      </c>
      <c r="K1092" s="13">
        <v>0.78947368421052599</v>
      </c>
      <c r="L1092" s="13">
        <v>0.90322580645161299</v>
      </c>
      <c r="M1092" s="13"/>
      <c r="N1092" s="13">
        <v>0.75700934579439205</v>
      </c>
      <c r="O1092" s="13">
        <v>0.72131147540983598</v>
      </c>
      <c r="P1092" s="13">
        <v>0.96153846153846101</v>
      </c>
      <c r="Q1092" s="13">
        <v>0.74576271186440701</v>
      </c>
      <c r="R1092" s="13"/>
      <c r="S1092" s="13">
        <v>0.76</v>
      </c>
      <c r="T1092" s="13">
        <v>0.74418604651162801</v>
      </c>
      <c r="U1092" s="13">
        <v>0.875</v>
      </c>
      <c r="V1092" s="13">
        <v>0.70175438596491202</v>
      </c>
      <c r="W1092" s="13">
        <v>0.77272727272727304</v>
      </c>
      <c r="X1092" s="13">
        <v>0.875</v>
      </c>
      <c r="Y1092" s="13"/>
      <c r="Z1092" s="13">
        <v>0.76923076923076905</v>
      </c>
      <c r="AA1092" s="13">
        <v>0.76056338028169002</v>
      </c>
      <c r="AB1092" s="13"/>
      <c r="AC1092" s="13">
        <v>0.89320388349514601</v>
      </c>
      <c r="AD1092" s="13">
        <v>0.68421052631578905</v>
      </c>
    </row>
    <row r="1093" spans="2:30" x14ac:dyDescent="0.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row>
    <row r="1094" spans="2:30" x14ac:dyDescent="0.3">
      <c r="B1094" s="6" t="s">
        <v>382</v>
      </c>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row>
    <row r="1095" spans="2:30" x14ac:dyDescent="0.3">
      <c r="B1095" s="23" t="s">
        <v>52</v>
      </c>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row>
    <row r="1096" spans="2:30" x14ac:dyDescent="0.3">
      <c r="B1096" t="s">
        <v>160</v>
      </c>
      <c r="C1096" s="13">
        <v>8.3003952569169995E-2</v>
      </c>
      <c r="D1096" s="13">
        <v>0.08</v>
      </c>
      <c r="E1096" s="13">
        <v>8.59375E-2</v>
      </c>
      <c r="F1096" s="13"/>
      <c r="G1096" s="13">
        <v>0</v>
      </c>
      <c r="H1096" s="13">
        <v>0.16</v>
      </c>
      <c r="I1096" s="13">
        <v>8.5714285714285701E-2</v>
      </c>
      <c r="J1096" s="13">
        <v>0.17948717948717899</v>
      </c>
      <c r="K1096" s="13">
        <v>3.5087719298245598E-2</v>
      </c>
      <c r="L1096" s="13">
        <v>5.3763440860215103E-2</v>
      </c>
      <c r="M1096" s="13"/>
      <c r="N1096" s="13">
        <v>0.11214953271028</v>
      </c>
      <c r="O1096" s="13">
        <v>6.5573770491803296E-2</v>
      </c>
      <c r="P1096" s="13">
        <v>3.8461538461538498E-2</v>
      </c>
      <c r="Q1096" s="13">
        <v>6.7796610169491497E-2</v>
      </c>
      <c r="R1096" s="13"/>
      <c r="S1096" s="13">
        <v>5.3333333333333302E-2</v>
      </c>
      <c r="T1096" s="13">
        <v>0.13953488372093001</v>
      </c>
      <c r="U1096" s="13">
        <v>0.125</v>
      </c>
      <c r="V1096" s="13">
        <v>7.0175438596491196E-2</v>
      </c>
      <c r="W1096" s="13">
        <v>9.0909090909090898E-2</v>
      </c>
      <c r="X1096" s="13">
        <v>0.125</v>
      </c>
      <c r="Y1096" s="13"/>
      <c r="Z1096" s="13">
        <v>9.8901098901098897E-2</v>
      </c>
      <c r="AA1096" s="13">
        <v>4.2253521126760597E-2</v>
      </c>
      <c r="AB1096" s="13"/>
      <c r="AC1096" s="13">
        <v>0.15533980582524301</v>
      </c>
      <c r="AD1096" s="13">
        <v>3.7593984962405999E-2</v>
      </c>
    </row>
    <row r="1097" spans="2:30" x14ac:dyDescent="0.3">
      <c r="B1097" t="s">
        <v>161</v>
      </c>
      <c r="C1097" s="13">
        <v>0.201581027667984</v>
      </c>
      <c r="D1097" s="13">
        <v>0.16</v>
      </c>
      <c r="E1097" s="13">
        <v>0.2421875</v>
      </c>
      <c r="F1097" s="13"/>
      <c r="G1097" s="13">
        <v>0.5</v>
      </c>
      <c r="H1097" s="13">
        <v>0.08</v>
      </c>
      <c r="I1097" s="13">
        <v>0.25714285714285701</v>
      </c>
      <c r="J1097" s="13">
        <v>0.17948717948717899</v>
      </c>
      <c r="K1097" s="13">
        <v>0.28070175438596501</v>
      </c>
      <c r="L1097" s="13">
        <v>0.16129032258064499</v>
      </c>
      <c r="M1097" s="13"/>
      <c r="N1097" s="13">
        <v>0.168224299065421</v>
      </c>
      <c r="O1097" s="13">
        <v>0.24590163934426201</v>
      </c>
      <c r="P1097" s="13">
        <v>0.42307692307692302</v>
      </c>
      <c r="Q1097" s="13">
        <v>0.11864406779661001</v>
      </c>
      <c r="R1097" s="13"/>
      <c r="S1097" s="13">
        <v>0.133333333333333</v>
      </c>
      <c r="T1097" s="13">
        <v>0.162790697674419</v>
      </c>
      <c r="U1097" s="13">
        <v>0.25</v>
      </c>
      <c r="V1097" s="13">
        <v>0.26315789473684198</v>
      </c>
      <c r="W1097" s="13">
        <v>0.22727272727272699</v>
      </c>
      <c r="X1097" s="13">
        <v>0.3125</v>
      </c>
      <c r="Y1097" s="13"/>
      <c r="Z1097" s="13">
        <v>0.23626373626373601</v>
      </c>
      <c r="AA1097" s="13">
        <v>0.11267605633802801</v>
      </c>
      <c r="AB1097" s="13"/>
      <c r="AC1097" s="13">
        <v>0.29126213592233002</v>
      </c>
      <c r="AD1097" s="13">
        <v>0.14285714285714299</v>
      </c>
    </row>
    <row r="1098" spans="2:30" x14ac:dyDescent="0.3">
      <c r="B1098" t="s">
        <v>162</v>
      </c>
      <c r="C1098" s="13">
        <v>0.312252964426877</v>
      </c>
      <c r="D1098" s="13">
        <v>0.32</v>
      </c>
      <c r="E1098" s="13">
        <v>0.3046875</v>
      </c>
      <c r="F1098" s="13"/>
      <c r="G1098" s="13">
        <v>0.25</v>
      </c>
      <c r="H1098" s="13">
        <v>0.16</v>
      </c>
      <c r="I1098" s="13">
        <v>0.22857142857142901</v>
      </c>
      <c r="J1098" s="13">
        <v>0.256410256410256</v>
      </c>
      <c r="K1098" s="13">
        <v>0.36842105263157898</v>
      </c>
      <c r="L1098" s="13">
        <v>0.37634408602150499</v>
      </c>
      <c r="M1098" s="13"/>
      <c r="N1098" s="13">
        <v>0.30841121495327101</v>
      </c>
      <c r="O1098" s="13">
        <v>0.31147540983606598</v>
      </c>
      <c r="P1098" s="13">
        <v>0.46153846153846201</v>
      </c>
      <c r="Q1098" s="13">
        <v>0.25423728813559299</v>
      </c>
      <c r="R1098" s="13"/>
      <c r="S1098" s="13">
        <v>0.34666666666666701</v>
      </c>
      <c r="T1098" s="13">
        <v>0.27906976744186002</v>
      </c>
      <c r="U1098" s="13">
        <v>0.25</v>
      </c>
      <c r="V1098" s="13">
        <v>0.28070175438596501</v>
      </c>
      <c r="W1098" s="13">
        <v>0.36363636363636398</v>
      </c>
      <c r="X1098" s="13">
        <v>0.4375</v>
      </c>
      <c r="Y1098" s="13"/>
      <c r="Z1098" s="13">
        <v>0.32417582417582402</v>
      </c>
      <c r="AA1098" s="13">
        <v>0.28169014084506999</v>
      </c>
      <c r="AB1098" s="13"/>
      <c r="AC1098" s="13">
        <v>0.30097087378640802</v>
      </c>
      <c r="AD1098" s="13">
        <v>0.30827067669172897</v>
      </c>
    </row>
    <row r="1099" spans="2:30" x14ac:dyDescent="0.3">
      <c r="B1099" t="s">
        <v>163</v>
      </c>
      <c r="C1099" s="13">
        <v>0.24110671936758901</v>
      </c>
      <c r="D1099" s="13">
        <v>0.27200000000000002</v>
      </c>
      <c r="E1099" s="13">
        <v>0.2109375</v>
      </c>
      <c r="F1099" s="13"/>
      <c r="G1099" s="13">
        <v>0.25</v>
      </c>
      <c r="H1099" s="13">
        <v>0.4</v>
      </c>
      <c r="I1099" s="13">
        <v>0.25714285714285701</v>
      </c>
      <c r="J1099" s="13">
        <v>0.230769230769231</v>
      </c>
      <c r="K1099" s="13">
        <v>0.157894736842105</v>
      </c>
      <c r="L1099" s="13">
        <v>0.247311827956989</v>
      </c>
      <c r="M1099" s="13"/>
      <c r="N1099" s="13">
        <v>0.33644859813084099</v>
      </c>
      <c r="O1099" s="13">
        <v>0.18032786885245899</v>
      </c>
      <c r="P1099" s="13">
        <v>3.8461538461538498E-2</v>
      </c>
      <c r="Q1099" s="13">
        <v>0.22033898305084701</v>
      </c>
      <c r="R1099" s="13"/>
      <c r="S1099" s="13">
        <v>0.33333333333333298</v>
      </c>
      <c r="T1099" s="13">
        <v>0.25581395348837199</v>
      </c>
      <c r="U1099" s="13">
        <v>0.20833333333333301</v>
      </c>
      <c r="V1099" s="13">
        <v>0.19298245614035101</v>
      </c>
      <c r="W1099" s="13">
        <v>9.0909090909090898E-2</v>
      </c>
      <c r="X1099" s="13">
        <v>6.25E-2</v>
      </c>
      <c r="Y1099" s="13"/>
      <c r="Z1099" s="13">
        <v>0.19780219780219799</v>
      </c>
      <c r="AA1099" s="13">
        <v>0.352112676056338</v>
      </c>
      <c r="AB1099" s="13"/>
      <c r="AC1099" s="13">
        <v>0.19417475728155301</v>
      </c>
      <c r="AD1099" s="13">
        <v>0.30075187969924799</v>
      </c>
    </row>
    <row r="1100" spans="2:30" x14ac:dyDescent="0.3">
      <c r="B1100" t="s">
        <v>164</v>
      </c>
      <c r="C1100" s="13">
        <v>0.110671936758893</v>
      </c>
      <c r="D1100" s="13">
        <v>0.12</v>
      </c>
      <c r="E1100" s="13">
        <v>0.1015625</v>
      </c>
      <c r="F1100" s="13"/>
      <c r="G1100" s="13">
        <v>0</v>
      </c>
      <c r="H1100" s="13">
        <v>0.12</v>
      </c>
      <c r="I1100" s="13">
        <v>0.114285714285714</v>
      </c>
      <c r="J1100" s="13">
        <v>0.102564102564103</v>
      </c>
      <c r="K1100" s="13">
        <v>0.105263157894737</v>
      </c>
      <c r="L1100" s="13">
        <v>0.118279569892473</v>
      </c>
      <c r="M1100" s="13"/>
      <c r="N1100" s="13">
        <v>7.4766355140186896E-2</v>
      </c>
      <c r="O1100" s="13">
        <v>0.114754098360656</v>
      </c>
      <c r="P1100" s="13">
        <v>0</v>
      </c>
      <c r="Q1100" s="13">
        <v>0.22033898305084701</v>
      </c>
      <c r="R1100" s="13"/>
      <c r="S1100" s="13">
        <v>9.3333333333333296E-2</v>
      </c>
      <c r="T1100" s="13">
        <v>9.3023255813953501E-2</v>
      </c>
      <c r="U1100" s="13">
        <v>4.1666666666666699E-2</v>
      </c>
      <c r="V1100" s="13">
        <v>0.175438596491228</v>
      </c>
      <c r="W1100" s="13">
        <v>0.13636363636363599</v>
      </c>
      <c r="X1100" s="13">
        <v>6.25E-2</v>
      </c>
      <c r="Y1100" s="13"/>
      <c r="Z1100" s="13">
        <v>8.7912087912087905E-2</v>
      </c>
      <c r="AA1100" s="13">
        <v>0.169014084507042</v>
      </c>
      <c r="AB1100" s="13"/>
      <c r="AC1100" s="13">
        <v>1.94174757281553E-2</v>
      </c>
      <c r="AD1100" s="13">
        <v>0.180451127819549</v>
      </c>
    </row>
    <row r="1101" spans="2:30" x14ac:dyDescent="0.3">
      <c r="B1101" t="s">
        <v>56</v>
      </c>
      <c r="C1101" s="13">
        <v>5.1383399209486202E-2</v>
      </c>
      <c r="D1101" s="13">
        <v>4.8000000000000001E-2</v>
      </c>
      <c r="E1101" s="13">
        <v>5.46875E-2</v>
      </c>
      <c r="F1101" s="13"/>
      <c r="G1101" s="13">
        <v>0</v>
      </c>
      <c r="H1101" s="13">
        <v>0.08</v>
      </c>
      <c r="I1101" s="13">
        <v>5.7142857142857099E-2</v>
      </c>
      <c r="J1101" s="13">
        <v>5.1282051282051301E-2</v>
      </c>
      <c r="K1101" s="13">
        <v>5.2631578947368397E-2</v>
      </c>
      <c r="L1101" s="13">
        <v>4.3010752688171998E-2</v>
      </c>
      <c r="M1101" s="13"/>
      <c r="N1101" s="13">
        <v>0</v>
      </c>
      <c r="O1101" s="13">
        <v>8.1967213114754106E-2</v>
      </c>
      <c r="P1101" s="13">
        <v>3.8461538461538498E-2</v>
      </c>
      <c r="Q1101" s="13">
        <v>0.11864406779661001</v>
      </c>
      <c r="R1101" s="13"/>
      <c r="S1101" s="13">
        <v>0.04</v>
      </c>
      <c r="T1101" s="13">
        <v>6.9767441860465101E-2</v>
      </c>
      <c r="U1101" s="13">
        <v>0.125</v>
      </c>
      <c r="V1101" s="13">
        <v>1.7543859649122799E-2</v>
      </c>
      <c r="W1101" s="13">
        <v>9.0909090909090898E-2</v>
      </c>
      <c r="X1101" s="13">
        <v>0</v>
      </c>
      <c r="Y1101" s="13"/>
      <c r="Z1101" s="13">
        <v>5.4945054945054903E-2</v>
      </c>
      <c r="AA1101" s="13">
        <v>4.2253521126760597E-2</v>
      </c>
      <c r="AB1101" s="13"/>
      <c r="AC1101" s="13">
        <v>3.8834951456310697E-2</v>
      </c>
      <c r="AD1101" s="13">
        <v>3.00751879699248E-2</v>
      </c>
    </row>
    <row r="1102" spans="2:30" x14ac:dyDescent="0.3">
      <c r="B1102" t="s">
        <v>165</v>
      </c>
      <c r="C1102" s="13">
        <v>0.28458498023715401</v>
      </c>
      <c r="D1102" s="13">
        <v>0.24</v>
      </c>
      <c r="E1102" s="13">
        <v>0.328125</v>
      </c>
      <c r="F1102" s="13"/>
      <c r="G1102" s="13">
        <v>0.5</v>
      </c>
      <c r="H1102" s="13">
        <v>0.24</v>
      </c>
      <c r="I1102" s="13">
        <v>0.34285714285714303</v>
      </c>
      <c r="J1102" s="13">
        <v>0.35897435897435898</v>
      </c>
      <c r="K1102" s="13">
        <v>0.31578947368421101</v>
      </c>
      <c r="L1102" s="13">
        <v>0.21505376344086</v>
      </c>
      <c r="M1102" s="13"/>
      <c r="N1102" s="13">
        <v>0.28037383177570102</v>
      </c>
      <c r="O1102" s="13">
        <v>0.31147540983606598</v>
      </c>
      <c r="P1102" s="13">
        <v>0.46153846153846201</v>
      </c>
      <c r="Q1102" s="13">
        <v>0.186440677966102</v>
      </c>
      <c r="R1102" s="13"/>
      <c r="S1102" s="13">
        <v>0.18666666666666701</v>
      </c>
      <c r="T1102" s="13">
        <v>0.30232558139534899</v>
      </c>
      <c r="U1102" s="13">
        <v>0.375</v>
      </c>
      <c r="V1102" s="13">
        <v>0.33333333333333298</v>
      </c>
      <c r="W1102" s="13">
        <v>0.31818181818181801</v>
      </c>
      <c r="X1102" s="13">
        <v>0.4375</v>
      </c>
      <c r="Y1102" s="13"/>
      <c r="Z1102" s="13">
        <v>0.33516483516483497</v>
      </c>
      <c r="AA1102" s="13">
        <v>0.154929577464789</v>
      </c>
      <c r="AB1102" s="13"/>
      <c r="AC1102" s="13">
        <v>0.44660194174757301</v>
      </c>
      <c r="AD1102" s="13">
        <v>0.180451127819549</v>
      </c>
    </row>
    <row r="1103" spans="2:30" x14ac:dyDescent="0.3">
      <c r="B1103" t="s">
        <v>166</v>
      </c>
      <c r="C1103" s="13">
        <v>0.35177865612648201</v>
      </c>
      <c r="D1103" s="13">
        <v>0.39200000000000002</v>
      </c>
      <c r="E1103" s="13">
        <v>0.3125</v>
      </c>
      <c r="F1103" s="13"/>
      <c r="G1103" s="13">
        <v>0.25</v>
      </c>
      <c r="H1103" s="13">
        <v>0.52</v>
      </c>
      <c r="I1103" s="13">
        <v>0.371428571428571</v>
      </c>
      <c r="J1103" s="13">
        <v>0.33333333333333298</v>
      </c>
      <c r="K1103" s="13">
        <v>0.26315789473684198</v>
      </c>
      <c r="L1103" s="13">
        <v>0.36559139784946199</v>
      </c>
      <c r="M1103" s="13"/>
      <c r="N1103" s="13">
        <v>0.41121495327102803</v>
      </c>
      <c r="O1103" s="13">
        <v>0.29508196721311503</v>
      </c>
      <c r="P1103" s="13">
        <v>3.8461538461538498E-2</v>
      </c>
      <c r="Q1103" s="13">
        <v>0.44067796610169502</v>
      </c>
      <c r="R1103" s="13"/>
      <c r="S1103" s="13">
        <v>0.42666666666666703</v>
      </c>
      <c r="T1103" s="13">
        <v>0.34883720930232598</v>
      </c>
      <c r="U1103" s="13">
        <v>0.25</v>
      </c>
      <c r="V1103" s="13">
        <v>0.36842105263157898</v>
      </c>
      <c r="W1103" s="13">
        <v>0.22727272727272699</v>
      </c>
      <c r="X1103" s="13">
        <v>0.125</v>
      </c>
      <c r="Y1103" s="13"/>
      <c r="Z1103" s="13">
        <v>0.28571428571428598</v>
      </c>
      <c r="AA1103" s="13">
        <v>0.52112676056338003</v>
      </c>
      <c r="AB1103" s="13"/>
      <c r="AC1103" s="13">
        <v>0.213592233009709</v>
      </c>
      <c r="AD1103" s="13">
        <v>0.48120300751879702</v>
      </c>
    </row>
    <row r="1104" spans="2:30" x14ac:dyDescent="0.3">
      <c r="B1104" t="s">
        <v>167</v>
      </c>
      <c r="C1104" s="13">
        <v>-6.7193675889327995E-2</v>
      </c>
      <c r="D1104" s="13">
        <v>-0.152</v>
      </c>
      <c r="E1104" s="13">
        <v>1.5625E-2</v>
      </c>
      <c r="F1104" s="13"/>
      <c r="G1104" s="13">
        <v>0.25</v>
      </c>
      <c r="H1104" s="13">
        <v>-0.28000000000000003</v>
      </c>
      <c r="I1104" s="13">
        <v>-2.8571428571428501E-2</v>
      </c>
      <c r="J1104" s="13">
        <v>2.5641025641025599E-2</v>
      </c>
      <c r="K1104" s="13">
        <v>5.2631578947368397E-2</v>
      </c>
      <c r="L1104" s="13">
        <v>-0.15053763440860199</v>
      </c>
      <c r="M1104" s="13"/>
      <c r="N1104" s="13">
        <v>-0.13084112149532701</v>
      </c>
      <c r="O1104" s="13">
        <v>1.63934426229508E-2</v>
      </c>
      <c r="P1104" s="13">
        <v>0.42307692307692302</v>
      </c>
      <c r="Q1104" s="13">
        <v>-0.25423728813559299</v>
      </c>
      <c r="R1104" s="13"/>
      <c r="S1104" s="13">
        <v>-0.24</v>
      </c>
      <c r="T1104" s="13">
        <v>-4.6511627906976799E-2</v>
      </c>
      <c r="U1104" s="13">
        <v>0.125</v>
      </c>
      <c r="V1104" s="13">
        <v>-3.5087719298245598E-2</v>
      </c>
      <c r="W1104" s="13">
        <v>9.0909090909090898E-2</v>
      </c>
      <c r="X1104" s="13">
        <v>0.3125</v>
      </c>
      <c r="Y1104" s="13"/>
      <c r="Z1104" s="13">
        <v>4.94505494505494E-2</v>
      </c>
      <c r="AA1104" s="13">
        <v>-0.36619718309859201</v>
      </c>
      <c r="AB1104" s="13"/>
      <c r="AC1104" s="13">
        <v>0.233009708737864</v>
      </c>
      <c r="AD1104" s="13">
        <v>-0.30075187969924799</v>
      </c>
    </row>
    <row r="1105" spans="2:30" x14ac:dyDescent="0.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row>
    <row r="1106" spans="2:30" x14ac:dyDescent="0.3">
      <c r="B1106" s="6" t="s">
        <v>383</v>
      </c>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row>
    <row r="1107" spans="2:30" x14ac:dyDescent="0.3">
      <c r="B1107" s="23" t="s">
        <v>52</v>
      </c>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row>
    <row r="1108" spans="2:30" x14ac:dyDescent="0.3">
      <c r="B1108" t="s">
        <v>160</v>
      </c>
      <c r="C1108" s="13">
        <v>0.14624505928853801</v>
      </c>
      <c r="D1108" s="13">
        <v>0.14399999999999999</v>
      </c>
      <c r="E1108" s="13">
        <v>0.1484375</v>
      </c>
      <c r="F1108" s="13"/>
      <c r="G1108" s="13">
        <v>0</v>
      </c>
      <c r="H1108" s="13">
        <v>0.08</v>
      </c>
      <c r="I1108" s="13">
        <v>0.114285714285714</v>
      </c>
      <c r="J1108" s="13">
        <v>0.17948717948717899</v>
      </c>
      <c r="K1108" s="13">
        <v>0.21052631578947401</v>
      </c>
      <c r="L1108" s="13">
        <v>0.12903225806451599</v>
      </c>
      <c r="M1108" s="13"/>
      <c r="N1108" s="13">
        <v>0.14018691588785001</v>
      </c>
      <c r="O1108" s="13">
        <v>0.14754098360655701</v>
      </c>
      <c r="P1108" s="13">
        <v>0.230769230769231</v>
      </c>
      <c r="Q1108" s="13">
        <v>0.11864406779661001</v>
      </c>
      <c r="R1108" s="13"/>
      <c r="S1108" s="13">
        <v>0.08</v>
      </c>
      <c r="T1108" s="13">
        <v>0.186046511627907</v>
      </c>
      <c r="U1108" s="13">
        <v>0.16666666666666699</v>
      </c>
      <c r="V1108" s="13">
        <v>0.24561403508771901</v>
      </c>
      <c r="W1108" s="13">
        <v>0.13636363636363599</v>
      </c>
      <c r="X1108" s="13">
        <v>6.25E-2</v>
      </c>
      <c r="Y1108" s="13"/>
      <c r="Z1108" s="13">
        <v>0.159340659340659</v>
      </c>
      <c r="AA1108" s="13">
        <v>0.11267605633802801</v>
      </c>
      <c r="AB1108" s="13"/>
      <c r="AC1108" s="13">
        <v>0.18446601941747601</v>
      </c>
      <c r="AD1108" s="13">
        <v>0.112781954887218</v>
      </c>
    </row>
    <row r="1109" spans="2:30" x14ac:dyDescent="0.3">
      <c r="B1109" t="s">
        <v>161</v>
      </c>
      <c r="C1109" s="13">
        <v>0.32806324110671897</v>
      </c>
      <c r="D1109" s="13">
        <v>0.248</v>
      </c>
      <c r="E1109" s="13">
        <v>0.40625</v>
      </c>
      <c r="F1109" s="13"/>
      <c r="G1109" s="13">
        <v>0.5</v>
      </c>
      <c r="H1109" s="13">
        <v>0.4</v>
      </c>
      <c r="I1109" s="13">
        <v>0.4</v>
      </c>
      <c r="J1109" s="13">
        <v>0.20512820512820501</v>
      </c>
      <c r="K1109" s="13">
        <v>0.40350877192982498</v>
      </c>
      <c r="L1109" s="13">
        <v>0.27956989247311798</v>
      </c>
      <c r="M1109" s="13"/>
      <c r="N1109" s="13">
        <v>0.289719626168224</v>
      </c>
      <c r="O1109" s="13">
        <v>0.32786885245901598</v>
      </c>
      <c r="P1109" s="13">
        <v>0.53846153846153799</v>
      </c>
      <c r="Q1109" s="13">
        <v>0.305084745762712</v>
      </c>
      <c r="R1109" s="13"/>
      <c r="S1109" s="13">
        <v>0.33333333333333298</v>
      </c>
      <c r="T1109" s="13">
        <v>0.30232558139534899</v>
      </c>
      <c r="U1109" s="13">
        <v>0.375</v>
      </c>
      <c r="V1109" s="13">
        <v>0.38596491228070201</v>
      </c>
      <c r="W1109" s="13">
        <v>0.18181818181818199</v>
      </c>
      <c r="X1109" s="13">
        <v>0.375</v>
      </c>
      <c r="Y1109" s="13"/>
      <c r="Z1109" s="13">
        <v>0.35714285714285698</v>
      </c>
      <c r="AA1109" s="13">
        <v>0.25352112676056299</v>
      </c>
      <c r="AB1109" s="13"/>
      <c r="AC1109" s="13">
        <v>0.466019417475728</v>
      </c>
      <c r="AD1109" s="13">
        <v>0.233082706766917</v>
      </c>
    </row>
    <row r="1110" spans="2:30" x14ac:dyDescent="0.3">
      <c r="B1110" t="s">
        <v>162</v>
      </c>
      <c r="C1110" s="13">
        <v>0.24505928853754899</v>
      </c>
      <c r="D1110" s="13">
        <v>0.24</v>
      </c>
      <c r="E1110" s="13">
        <v>0.25</v>
      </c>
      <c r="F1110" s="13"/>
      <c r="G1110" s="13">
        <v>0</v>
      </c>
      <c r="H1110" s="13">
        <v>0.16</v>
      </c>
      <c r="I1110" s="13">
        <v>0.28571428571428598</v>
      </c>
      <c r="J1110" s="13">
        <v>0.28205128205128199</v>
      </c>
      <c r="K1110" s="13">
        <v>0.157894736842105</v>
      </c>
      <c r="L1110" s="13">
        <v>0.30107526881720398</v>
      </c>
      <c r="M1110" s="13"/>
      <c r="N1110" s="13">
        <v>0.31775700934579398</v>
      </c>
      <c r="O1110" s="13">
        <v>0.213114754098361</v>
      </c>
      <c r="P1110" s="13">
        <v>0.19230769230769201</v>
      </c>
      <c r="Q1110" s="13">
        <v>0.169491525423729</v>
      </c>
      <c r="R1110" s="13"/>
      <c r="S1110" s="13">
        <v>0.28000000000000003</v>
      </c>
      <c r="T1110" s="13">
        <v>0.32558139534883701</v>
      </c>
      <c r="U1110" s="13">
        <v>0.25</v>
      </c>
      <c r="V1110" s="13">
        <v>0.105263157894737</v>
      </c>
      <c r="W1110" s="13">
        <v>0.31818181818181801</v>
      </c>
      <c r="X1110" s="13">
        <v>0.25</v>
      </c>
      <c r="Y1110" s="13"/>
      <c r="Z1110" s="13">
        <v>0.225274725274725</v>
      </c>
      <c r="AA1110" s="13">
        <v>0.29577464788732399</v>
      </c>
      <c r="AB1110" s="13"/>
      <c r="AC1110" s="13">
        <v>0.17475728155339801</v>
      </c>
      <c r="AD1110" s="13">
        <v>0.32330827067669199</v>
      </c>
    </row>
    <row r="1111" spans="2:30" x14ac:dyDescent="0.3">
      <c r="B1111" t="s">
        <v>163</v>
      </c>
      <c r="C1111" s="13">
        <v>0.16205533596837901</v>
      </c>
      <c r="D1111" s="13">
        <v>0.248</v>
      </c>
      <c r="E1111" s="13">
        <v>7.8125E-2</v>
      </c>
      <c r="F1111" s="13"/>
      <c r="G1111" s="13">
        <v>0.25</v>
      </c>
      <c r="H1111" s="13">
        <v>0.12</v>
      </c>
      <c r="I1111" s="13">
        <v>0.14285714285714299</v>
      </c>
      <c r="J1111" s="13">
        <v>0.256410256410256</v>
      </c>
      <c r="K1111" s="13">
        <v>0.105263157894737</v>
      </c>
      <c r="L1111" s="13">
        <v>0.17204301075268799</v>
      </c>
      <c r="M1111" s="13"/>
      <c r="N1111" s="13">
        <v>0.19626168224299101</v>
      </c>
      <c r="O1111" s="13">
        <v>0.14754098360655701</v>
      </c>
      <c r="P1111" s="13">
        <v>3.8461538461538498E-2</v>
      </c>
      <c r="Q1111" s="13">
        <v>0.169491525423729</v>
      </c>
      <c r="R1111" s="13"/>
      <c r="S1111" s="13">
        <v>0.24</v>
      </c>
      <c r="T1111" s="13">
        <v>0.116279069767442</v>
      </c>
      <c r="U1111" s="13">
        <v>8.3333333333333301E-2</v>
      </c>
      <c r="V1111" s="13">
        <v>0.140350877192982</v>
      </c>
      <c r="W1111" s="13">
        <v>0.13636363636363599</v>
      </c>
      <c r="X1111" s="13">
        <v>0.125</v>
      </c>
      <c r="Y1111" s="13"/>
      <c r="Z1111" s="13">
        <v>0.14835164835164799</v>
      </c>
      <c r="AA1111" s="13">
        <v>0.19718309859154901</v>
      </c>
      <c r="AB1111" s="13"/>
      <c r="AC1111" s="13">
        <v>0.13592233009708701</v>
      </c>
      <c r="AD1111" s="13">
        <v>0.203007518796992</v>
      </c>
    </row>
    <row r="1112" spans="2:30" x14ac:dyDescent="0.3">
      <c r="B1112" t="s">
        <v>164</v>
      </c>
      <c r="C1112" s="13">
        <v>6.3241106719367599E-2</v>
      </c>
      <c r="D1112" s="13">
        <v>0.08</v>
      </c>
      <c r="E1112" s="13">
        <v>4.6875E-2</v>
      </c>
      <c r="F1112" s="13"/>
      <c r="G1112" s="13">
        <v>0</v>
      </c>
      <c r="H1112" s="13">
        <v>0.16</v>
      </c>
      <c r="I1112" s="13">
        <v>2.8571428571428598E-2</v>
      </c>
      <c r="J1112" s="13">
        <v>5.1282051282051301E-2</v>
      </c>
      <c r="K1112" s="13">
        <v>8.7719298245614002E-2</v>
      </c>
      <c r="L1112" s="13">
        <v>4.3010752688171998E-2</v>
      </c>
      <c r="M1112" s="13"/>
      <c r="N1112" s="13">
        <v>4.67289719626168E-2</v>
      </c>
      <c r="O1112" s="13">
        <v>8.1967213114754106E-2</v>
      </c>
      <c r="P1112" s="13">
        <v>0</v>
      </c>
      <c r="Q1112" s="13">
        <v>0.101694915254237</v>
      </c>
      <c r="R1112" s="13"/>
      <c r="S1112" s="13">
        <v>0.04</v>
      </c>
      <c r="T1112" s="13">
        <v>2.32558139534884E-2</v>
      </c>
      <c r="U1112" s="13">
        <v>4.1666666666666699E-2</v>
      </c>
      <c r="V1112" s="13">
        <v>7.0175438596491196E-2</v>
      </c>
      <c r="W1112" s="13">
        <v>9.0909090909090898E-2</v>
      </c>
      <c r="X1112" s="13">
        <v>0.125</v>
      </c>
      <c r="Y1112" s="13"/>
      <c r="Z1112" s="13">
        <v>4.94505494505494E-2</v>
      </c>
      <c r="AA1112" s="13">
        <v>9.85915492957746E-2</v>
      </c>
      <c r="AB1112" s="13"/>
      <c r="AC1112" s="13">
        <v>1.94174757281553E-2</v>
      </c>
      <c r="AD1112" s="13">
        <v>9.0225563909774403E-2</v>
      </c>
    </row>
    <row r="1113" spans="2:30" x14ac:dyDescent="0.3">
      <c r="B1113" t="s">
        <v>56</v>
      </c>
      <c r="C1113" s="13">
        <v>5.5335968379446598E-2</v>
      </c>
      <c r="D1113" s="13">
        <v>0.04</v>
      </c>
      <c r="E1113" s="13">
        <v>7.03125E-2</v>
      </c>
      <c r="F1113" s="13"/>
      <c r="G1113" s="13">
        <v>0.25</v>
      </c>
      <c r="H1113" s="13">
        <v>0.08</v>
      </c>
      <c r="I1113" s="13">
        <v>2.8571428571428598E-2</v>
      </c>
      <c r="J1113" s="13">
        <v>2.5641025641025599E-2</v>
      </c>
      <c r="K1113" s="13">
        <v>3.5087719298245598E-2</v>
      </c>
      <c r="L1113" s="13">
        <v>7.5268817204301106E-2</v>
      </c>
      <c r="M1113" s="13"/>
      <c r="N1113" s="13">
        <v>9.3457943925233603E-3</v>
      </c>
      <c r="O1113" s="13">
        <v>8.1967213114754106E-2</v>
      </c>
      <c r="P1113" s="13">
        <v>0</v>
      </c>
      <c r="Q1113" s="13">
        <v>0.13559322033898299</v>
      </c>
      <c r="R1113" s="13"/>
      <c r="S1113" s="13">
        <v>2.66666666666667E-2</v>
      </c>
      <c r="T1113" s="13">
        <v>4.6511627906976702E-2</v>
      </c>
      <c r="U1113" s="13">
        <v>8.3333333333333301E-2</v>
      </c>
      <c r="V1113" s="13">
        <v>5.2631578947368397E-2</v>
      </c>
      <c r="W1113" s="13">
        <v>0.13636363636363599</v>
      </c>
      <c r="X1113" s="13">
        <v>6.25E-2</v>
      </c>
      <c r="Y1113" s="13"/>
      <c r="Z1113" s="13">
        <v>6.0439560439560398E-2</v>
      </c>
      <c r="AA1113" s="13">
        <v>4.2253521126760597E-2</v>
      </c>
      <c r="AB1113" s="13"/>
      <c r="AC1113" s="13">
        <v>1.94174757281553E-2</v>
      </c>
      <c r="AD1113" s="13">
        <v>3.7593984962405999E-2</v>
      </c>
    </row>
    <row r="1114" spans="2:30" x14ac:dyDescent="0.3">
      <c r="B1114" t="s">
        <v>165</v>
      </c>
      <c r="C1114" s="13">
        <v>0.47430830039525701</v>
      </c>
      <c r="D1114" s="13">
        <v>0.39200000000000002</v>
      </c>
      <c r="E1114" s="13">
        <v>0.5546875</v>
      </c>
      <c r="F1114" s="13"/>
      <c r="G1114" s="13">
        <v>0.5</v>
      </c>
      <c r="H1114" s="13">
        <v>0.48</v>
      </c>
      <c r="I1114" s="13">
        <v>0.51428571428571401</v>
      </c>
      <c r="J1114" s="13">
        <v>0.38461538461538503</v>
      </c>
      <c r="K1114" s="13">
        <v>0.61403508771929804</v>
      </c>
      <c r="L1114" s="13">
        <v>0.40860215053763399</v>
      </c>
      <c r="M1114" s="13"/>
      <c r="N1114" s="13">
        <v>0.42990654205607498</v>
      </c>
      <c r="O1114" s="13">
        <v>0.47540983606557402</v>
      </c>
      <c r="P1114" s="13">
        <v>0.76923076923076905</v>
      </c>
      <c r="Q1114" s="13">
        <v>0.42372881355932202</v>
      </c>
      <c r="R1114" s="13"/>
      <c r="S1114" s="13">
        <v>0.413333333333333</v>
      </c>
      <c r="T1114" s="13">
        <v>0.48837209302325602</v>
      </c>
      <c r="U1114" s="13">
        <v>0.54166666666666696</v>
      </c>
      <c r="V1114" s="13">
        <v>0.63157894736842102</v>
      </c>
      <c r="W1114" s="13">
        <v>0.31818181818181801</v>
      </c>
      <c r="X1114" s="13">
        <v>0.4375</v>
      </c>
      <c r="Y1114" s="13"/>
      <c r="Z1114" s="13">
        <v>0.51648351648351598</v>
      </c>
      <c r="AA1114" s="13">
        <v>0.36619718309859201</v>
      </c>
      <c r="AB1114" s="13"/>
      <c r="AC1114" s="13">
        <v>0.65048543689320404</v>
      </c>
      <c r="AD1114" s="13">
        <v>0.34586466165413499</v>
      </c>
    </row>
    <row r="1115" spans="2:30" x14ac:dyDescent="0.3">
      <c r="B1115" t="s">
        <v>166</v>
      </c>
      <c r="C1115" s="13">
        <v>0.22529644268774701</v>
      </c>
      <c r="D1115" s="13">
        <v>0.32800000000000001</v>
      </c>
      <c r="E1115" s="13">
        <v>0.125</v>
      </c>
      <c r="F1115" s="13"/>
      <c r="G1115" s="13">
        <v>0.25</v>
      </c>
      <c r="H1115" s="13">
        <v>0.28000000000000003</v>
      </c>
      <c r="I1115" s="13">
        <v>0.17142857142857101</v>
      </c>
      <c r="J1115" s="13">
        <v>0.30769230769230799</v>
      </c>
      <c r="K1115" s="13">
        <v>0.19298245614035101</v>
      </c>
      <c r="L1115" s="13">
        <v>0.21505376344086</v>
      </c>
      <c r="M1115" s="13"/>
      <c r="N1115" s="13">
        <v>0.242990654205607</v>
      </c>
      <c r="O1115" s="13">
        <v>0.22950819672131101</v>
      </c>
      <c r="P1115" s="13">
        <v>3.8461538461538498E-2</v>
      </c>
      <c r="Q1115" s="13">
        <v>0.27118644067796599</v>
      </c>
      <c r="R1115" s="13"/>
      <c r="S1115" s="13">
        <v>0.28000000000000003</v>
      </c>
      <c r="T1115" s="13">
        <v>0.13953488372093001</v>
      </c>
      <c r="U1115" s="13">
        <v>0.125</v>
      </c>
      <c r="V1115" s="13">
        <v>0.21052631578947401</v>
      </c>
      <c r="W1115" s="13">
        <v>0.22727272727272699</v>
      </c>
      <c r="X1115" s="13">
        <v>0.25</v>
      </c>
      <c r="Y1115" s="13"/>
      <c r="Z1115" s="13">
        <v>0.19780219780219799</v>
      </c>
      <c r="AA1115" s="13">
        <v>0.29577464788732399</v>
      </c>
      <c r="AB1115" s="13"/>
      <c r="AC1115" s="13">
        <v>0.15533980582524301</v>
      </c>
      <c r="AD1115" s="13">
        <v>0.29323308270676701</v>
      </c>
    </row>
    <row r="1116" spans="2:30" x14ac:dyDescent="0.3">
      <c r="B1116" t="s">
        <v>167</v>
      </c>
      <c r="C1116" s="13">
        <v>0.24901185770751</v>
      </c>
      <c r="D1116" s="13">
        <v>6.4000000000000001E-2</v>
      </c>
      <c r="E1116" s="13">
        <v>0.4296875</v>
      </c>
      <c r="F1116" s="13"/>
      <c r="G1116" s="13">
        <v>0.25</v>
      </c>
      <c r="H1116" s="13">
        <v>0.2</v>
      </c>
      <c r="I1116" s="13">
        <v>0.34285714285714303</v>
      </c>
      <c r="J1116" s="13">
        <v>7.69230769230769E-2</v>
      </c>
      <c r="K1116" s="13">
        <v>0.42105263157894701</v>
      </c>
      <c r="L1116" s="13">
        <v>0.19354838709677399</v>
      </c>
      <c r="M1116" s="13"/>
      <c r="N1116" s="13">
        <v>0.18691588785046701</v>
      </c>
      <c r="O1116" s="13">
        <v>0.24590163934426201</v>
      </c>
      <c r="P1116" s="13">
        <v>0.73076923076923095</v>
      </c>
      <c r="Q1116" s="13">
        <v>0.152542372881356</v>
      </c>
      <c r="R1116" s="13"/>
      <c r="S1116" s="13">
        <v>0.133333333333333</v>
      </c>
      <c r="T1116" s="13">
        <v>0.34883720930232598</v>
      </c>
      <c r="U1116" s="13">
        <v>0.41666666666666702</v>
      </c>
      <c r="V1116" s="13">
        <v>0.42105263157894701</v>
      </c>
      <c r="W1116" s="13">
        <v>9.0909090909090898E-2</v>
      </c>
      <c r="X1116" s="13">
        <v>0.1875</v>
      </c>
      <c r="Y1116" s="13"/>
      <c r="Z1116" s="13">
        <v>0.31868131868131899</v>
      </c>
      <c r="AA1116" s="13">
        <v>7.0422535211267595E-2</v>
      </c>
      <c r="AB1116" s="13"/>
      <c r="AC1116" s="13">
        <v>0.495145631067961</v>
      </c>
      <c r="AD1116" s="13">
        <v>5.2631578947368397E-2</v>
      </c>
    </row>
    <row r="1117" spans="2:30" x14ac:dyDescent="0.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row>
    <row r="1118" spans="2:30" x14ac:dyDescent="0.3">
      <c r="B1118" s="6" t="s">
        <v>398</v>
      </c>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row>
    <row r="1119" spans="2:30" x14ac:dyDescent="0.3">
      <c r="B1119" s="23" t="s">
        <v>321</v>
      </c>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row>
    <row r="1120" spans="2:30" x14ac:dyDescent="0.3">
      <c r="B1120" t="s">
        <v>392</v>
      </c>
      <c r="C1120" s="13">
        <v>1.7699115044247801E-2</v>
      </c>
      <c r="D1120" s="13">
        <v>0</v>
      </c>
      <c r="E1120" s="13">
        <v>3.3333333333333298E-2</v>
      </c>
      <c r="F1120" s="13"/>
      <c r="G1120" s="13">
        <v>0</v>
      </c>
      <c r="H1120" s="13">
        <v>0.16666666666666699</v>
      </c>
      <c r="I1120" s="13">
        <v>0</v>
      </c>
      <c r="J1120" s="13">
        <v>0</v>
      </c>
      <c r="K1120" s="13">
        <v>0</v>
      </c>
      <c r="L1120" s="13">
        <v>0</v>
      </c>
      <c r="M1120" s="13"/>
      <c r="N1120" s="13">
        <v>2.1276595744680899E-2</v>
      </c>
      <c r="O1120" s="13">
        <v>0</v>
      </c>
      <c r="P1120" s="13">
        <v>0</v>
      </c>
      <c r="Q1120" s="13">
        <v>4.3478260869565202E-2</v>
      </c>
      <c r="R1120" s="13"/>
      <c r="S1120" s="13">
        <v>3.4482758620689703E-2</v>
      </c>
      <c r="T1120" s="13">
        <v>0</v>
      </c>
      <c r="U1120" s="13">
        <v>0</v>
      </c>
      <c r="V1120" s="13">
        <v>0</v>
      </c>
      <c r="W1120" s="13">
        <v>0</v>
      </c>
      <c r="X1120" s="13">
        <v>0</v>
      </c>
      <c r="Y1120" s="13"/>
      <c r="Z1120" s="13">
        <v>2.6315789473684199E-2</v>
      </c>
      <c r="AA1120" s="13">
        <v>0</v>
      </c>
      <c r="AB1120" s="13"/>
      <c r="AC1120" s="13">
        <v>2.4390243902439001E-2</v>
      </c>
      <c r="AD1120" s="13">
        <v>0</v>
      </c>
    </row>
    <row r="1121" spans="2:30" x14ac:dyDescent="0.3">
      <c r="B1121" t="s">
        <v>393</v>
      </c>
      <c r="C1121" s="13">
        <v>5.3097345132743397E-2</v>
      </c>
      <c r="D1121" s="13">
        <v>3.77358490566038E-2</v>
      </c>
      <c r="E1121" s="13">
        <v>6.6666666666666693E-2</v>
      </c>
      <c r="F1121" s="13"/>
      <c r="G1121" s="13">
        <v>0</v>
      </c>
      <c r="H1121" s="13">
        <v>8.3333333333333301E-2</v>
      </c>
      <c r="I1121" s="13">
        <v>0.230769230769231</v>
      </c>
      <c r="J1121" s="13">
        <v>6.6666666666666693E-2</v>
      </c>
      <c r="K1121" s="13">
        <v>0</v>
      </c>
      <c r="L1121" s="13">
        <v>2.4390243902439001E-2</v>
      </c>
      <c r="M1121" s="13"/>
      <c r="N1121" s="13">
        <v>4.2553191489361701E-2</v>
      </c>
      <c r="O1121" s="13">
        <v>9.375E-2</v>
      </c>
      <c r="P1121" s="13">
        <v>0</v>
      </c>
      <c r="Q1121" s="13">
        <v>4.3478260869565202E-2</v>
      </c>
      <c r="R1121" s="13"/>
      <c r="S1121" s="13">
        <v>0.10344827586206901</v>
      </c>
      <c r="T1121" s="13">
        <v>5.8823529411764698E-2</v>
      </c>
      <c r="U1121" s="13">
        <v>0</v>
      </c>
      <c r="V1121" s="13">
        <v>6.6666666666666693E-2</v>
      </c>
      <c r="W1121" s="13">
        <v>0</v>
      </c>
      <c r="X1121" s="13">
        <v>0</v>
      </c>
      <c r="Y1121" s="13"/>
      <c r="Z1121" s="13">
        <v>7.8947368421052599E-2</v>
      </c>
      <c r="AA1121" s="13">
        <v>0</v>
      </c>
      <c r="AB1121" s="13"/>
      <c r="AC1121" s="13">
        <v>7.3170731707317097E-2</v>
      </c>
      <c r="AD1121" s="13">
        <v>4.6153846153846198E-2</v>
      </c>
    </row>
    <row r="1122" spans="2:30" x14ac:dyDescent="0.3">
      <c r="B1122" t="s">
        <v>394</v>
      </c>
      <c r="C1122" s="13">
        <v>0.39823008849557501</v>
      </c>
      <c r="D1122" s="13">
        <v>0.45283018867924502</v>
      </c>
      <c r="E1122" s="13">
        <v>0.35</v>
      </c>
      <c r="F1122" s="13"/>
      <c r="G1122" s="13">
        <v>0</v>
      </c>
      <c r="H1122" s="13">
        <v>0.41666666666666702</v>
      </c>
      <c r="I1122" s="13">
        <v>0.38461538461538503</v>
      </c>
      <c r="J1122" s="13">
        <v>0.4</v>
      </c>
      <c r="K1122" s="13">
        <v>0.33333333333333298</v>
      </c>
      <c r="L1122" s="13">
        <v>0.46341463414634099</v>
      </c>
      <c r="M1122" s="13"/>
      <c r="N1122" s="13">
        <v>0.48936170212766</v>
      </c>
      <c r="O1122" s="13">
        <v>0.375</v>
      </c>
      <c r="P1122" s="13">
        <v>0.18181818181818199</v>
      </c>
      <c r="Q1122" s="13">
        <v>0.34782608695652201</v>
      </c>
      <c r="R1122" s="13"/>
      <c r="S1122" s="13">
        <v>0.34482758620689702</v>
      </c>
      <c r="T1122" s="13">
        <v>0.52941176470588203</v>
      </c>
      <c r="U1122" s="13">
        <v>0.58333333333333304</v>
      </c>
      <c r="V1122" s="13">
        <v>0.4</v>
      </c>
      <c r="W1122" s="13">
        <v>0.2</v>
      </c>
      <c r="X1122" s="13">
        <v>0.33333333333333298</v>
      </c>
      <c r="Y1122" s="13"/>
      <c r="Z1122" s="13">
        <v>0.355263157894737</v>
      </c>
      <c r="AA1122" s="13">
        <v>0.48648648648648701</v>
      </c>
      <c r="AB1122" s="13"/>
      <c r="AC1122" s="13">
        <v>0.24390243902438999</v>
      </c>
      <c r="AD1122" s="13">
        <v>0.52307692307692299</v>
      </c>
    </row>
    <row r="1123" spans="2:30" x14ac:dyDescent="0.3">
      <c r="B1123" t="s">
        <v>395</v>
      </c>
      <c r="C1123" s="13">
        <v>0.36283185840707999</v>
      </c>
      <c r="D1123" s="13">
        <v>0.37735849056603799</v>
      </c>
      <c r="E1123" s="13">
        <v>0.35</v>
      </c>
      <c r="F1123" s="13"/>
      <c r="G1123" s="13">
        <v>0.5</v>
      </c>
      <c r="H1123" s="13">
        <v>0.16666666666666699</v>
      </c>
      <c r="I1123" s="13">
        <v>0.30769230769230799</v>
      </c>
      <c r="J1123" s="13">
        <v>0.33333333333333298</v>
      </c>
      <c r="K1123" s="13">
        <v>0.46666666666666701</v>
      </c>
      <c r="L1123" s="13">
        <v>0.36585365853658502</v>
      </c>
      <c r="M1123" s="13"/>
      <c r="N1123" s="13">
        <v>0.319148936170213</v>
      </c>
      <c r="O1123" s="13">
        <v>0.34375</v>
      </c>
      <c r="P1123" s="13">
        <v>0.45454545454545497</v>
      </c>
      <c r="Q1123" s="13">
        <v>0.434782608695652</v>
      </c>
      <c r="R1123" s="13"/>
      <c r="S1123" s="13">
        <v>0.31034482758620702</v>
      </c>
      <c r="T1123" s="13">
        <v>0.29411764705882398</v>
      </c>
      <c r="U1123" s="13">
        <v>0.16666666666666699</v>
      </c>
      <c r="V1123" s="13">
        <v>0.4</v>
      </c>
      <c r="W1123" s="13">
        <v>0.7</v>
      </c>
      <c r="X1123" s="13">
        <v>0.33333333333333298</v>
      </c>
      <c r="Y1123" s="13"/>
      <c r="Z1123" s="13">
        <v>0.34210526315789502</v>
      </c>
      <c r="AA1123" s="13">
        <v>0.40540540540540498</v>
      </c>
      <c r="AB1123" s="13"/>
      <c r="AC1123" s="13">
        <v>0.39024390243902402</v>
      </c>
      <c r="AD1123" s="13">
        <v>0.32307692307692298</v>
      </c>
    </row>
    <row r="1124" spans="2:30" x14ac:dyDescent="0.3">
      <c r="B1124" t="s">
        <v>396</v>
      </c>
      <c r="C1124" s="13">
        <v>0.14159292035398199</v>
      </c>
      <c r="D1124" s="13">
        <v>0.113207547169811</v>
      </c>
      <c r="E1124" s="13">
        <v>0.16666666666666699</v>
      </c>
      <c r="F1124" s="13"/>
      <c r="G1124" s="13">
        <v>0.5</v>
      </c>
      <c r="H1124" s="13">
        <v>0.16666666666666699</v>
      </c>
      <c r="I1124" s="13">
        <v>7.69230769230769E-2</v>
      </c>
      <c r="J1124" s="13">
        <v>0.2</v>
      </c>
      <c r="K1124" s="13">
        <v>0.16666666666666699</v>
      </c>
      <c r="L1124" s="13">
        <v>9.7560975609756101E-2</v>
      </c>
      <c r="M1124" s="13"/>
      <c r="N1124" s="13">
        <v>0.10638297872340401</v>
      </c>
      <c r="O1124" s="13">
        <v>0.125</v>
      </c>
      <c r="P1124" s="13">
        <v>0.36363636363636398</v>
      </c>
      <c r="Q1124" s="13">
        <v>0.13043478260869601</v>
      </c>
      <c r="R1124" s="13"/>
      <c r="S1124" s="13">
        <v>0.13793103448275901</v>
      </c>
      <c r="T1124" s="13">
        <v>0.11764705882352899</v>
      </c>
      <c r="U1124" s="13">
        <v>0.16666666666666699</v>
      </c>
      <c r="V1124" s="13">
        <v>0.133333333333333</v>
      </c>
      <c r="W1124" s="13">
        <v>0.1</v>
      </c>
      <c r="X1124" s="13">
        <v>0.33333333333333298</v>
      </c>
      <c r="Y1124" s="13"/>
      <c r="Z1124" s="13">
        <v>0.17105263157894701</v>
      </c>
      <c r="AA1124" s="13">
        <v>8.1081081081081099E-2</v>
      </c>
      <c r="AB1124" s="13"/>
      <c r="AC1124" s="13">
        <v>0.24390243902438999</v>
      </c>
      <c r="AD1124" s="13">
        <v>9.2307692307692299E-2</v>
      </c>
    </row>
    <row r="1125" spans="2:30" x14ac:dyDescent="0.3">
      <c r="B1125" t="s">
        <v>56</v>
      </c>
      <c r="C1125" s="13">
        <v>2.6548672566371698E-2</v>
      </c>
      <c r="D1125" s="13">
        <v>1.88679245283019E-2</v>
      </c>
      <c r="E1125" s="13">
        <v>3.3333333333333298E-2</v>
      </c>
      <c r="F1125" s="13"/>
      <c r="G1125" s="13">
        <v>0</v>
      </c>
      <c r="H1125" s="13">
        <v>0</v>
      </c>
      <c r="I1125" s="13">
        <v>0</v>
      </c>
      <c r="J1125" s="13">
        <v>0</v>
      </c>
      <c r="K1125" s="13">
        <v>3.3333333333333298E-2</v>
      </c>
      <c r="L1125" s="13">
        <v>4.8780487804878099E-2</v>
      </c>
      <c r="M1125" s="13"/>
      <c r="N1125" s="13">
        <v>2.1276595744680899E-2</v>
      </c>
      <c r="O1125" s="13">
        <v>6.25E-2</v>
      </c>
      <c r="P1125" s="13">
        <v>0</v>
      </c>
      <c r="Q1125" s="13">
        <v>0</v>
      </c>
      <c r="R1125" s="13"/>
      <c r="S1125" s="13">
        <v>6.8965517241379296E-2</v>
      </c>
      <c r="T1125" s="13">
        <v>0</v>
      </c>
      <c r="U1125" s="13">
        <v>8.3333333333333301E-2</v>
      </c>
      <c r="V1125" s="13">
        <v>0</v>
      </c>
      <c r="W1125" s="13">
        <v>0</v>
      </c>
      <c r="X1125" s="13">
        <v>0</v>
      </c>
      <c r="Y1125" s="13"/>
      <c r="Z1125" s="13">
        <v>2.6315789473684199E-2</v>
      </c>
      <c r="AA1125" s="13">
        <v>2.7027027027027001E-2</v>
      </c>
      <c r="AB1125" s="13"/>
      <c r="AC1125" s="13">
        <v>2.4390243902439001E-2</v>
      </c>
      <c r="AD1125" s="13">
        <v>1.5384615384615399E-2</v>
      </c>
    </row>
    <row r="1126" spans="2:30" x14ac:dyDescent="0.3">
      <c r="C1126" s="13"/>
      <c r="D1126" s="13"/>
      <c r="E1126" s="13"/>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row>
    <row r="1127" spans="2:30" x14ac:dyDescent="0.3">
      <c r="B1127" s="6" t="s">
        <v>399</v>
      </c>
      <c r="C1127" s="13"/>
      <c r="D1127" s="13"/>
      <c r="E1127" s="13"/>
      <c r="F1127" s="13"/>
      <c r="G1127" s="13"/>
      <c r="H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c r="AD1127" s="13"/>
    </row>
    <row r="1128" spans="2:30" x14ac:dyDescent="0.3">
      <c r="B1128" s="23" t="s">
        <v>321</v>
      </c>
      <c r="C1128" s="13"/>
      <c r="D1128" s="13"/>
      <c r="E1128" s="13"/>
      <c r="F1128" s="13"/>
      <c r="G1128" s="13"/>
      <c r="H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c r="AD1128" s="13"/>
    </row>
    <row r="1129" spans="2:30" x14ac:dyDescent="0.3">
      <c r="B1129" t="s">
        <v>392</v>
      </c>
      <c r="C1129" s="13">
        <v>1.7699115044247801E-2</v>
      </c>
      <c r="D1129" s="13">
        <v>0</v>
      </c>
      <c r="E1129" s="13">
        <v>3.3333333333333298E-2</v>
      </c>
      <c r="F1129" s="13"/>
      <c r="G1129" s="13">
        <v>0</v>
      </c>
      <c r="H1129" s="13">
        <v>0.16666666666666699</v>
      </c>
      <c r="I1129" s="13">
        <v>0</v>
      </c>
      <c r="J1129" s="13">
        <v>0</v>
      </c>
      <c r="K1129" s="13">
        <v>0</v>
      </c>
      <c r="L1129" s="13">
        <v>0</v>
      </c>
      <c r="M1129" s="13"/>
      <c r="N1129" s="13">
        <v>2.1276595744680899E-2</v>
      </c>
      <c r="O1129" s="13">
        <v>0</v>
      </c>
      <c r="P1129" s="13">
        <v>0</v>
      </c>
      <c r="Q1129" s="13">
        <v>4.3478260869565202E-2</v>
      </c>
      <c r="R1129" s="13"/>
      <c r="S1129" s="13">
        <v>3.4482758620689703E-2</v>
      </c>
      <c r="T1129" s="13">
        <v>0</v>
      </c>
      <c r="U1129" s="13">
        <v>0</v>
      </c>
      <c r="V1129" s="13">
        <v>0</v>
      </c>
      <c r="W1129" s="13">
        <v>0</v>
      </c>
      <c r="X1129" s="13">
        <v>0</v>
      </c>
      <c r="Y1129" s="13"/>
      <c r="Z1129" s="13">
        <v>2.6315789473684199E-2</v>
      </c>
      <c r="AA1129" s="13">
        <v>0</v>
      </c>
      <c r="AB1129" s="13"/>
      <c r="AC1129" s="13">
        <v>2.4390243902439001E-2</v>
      </c>
      <c r="AD1129" s="13">
        <v>0</v>
      </c>
    </row>
    <row r="1130" spans="2:30" x14ac:dyDescent="0.3">
      <c r="B1130" t="s">
        <v>393</v>
      </c>
      <c r="C1130" s="13">
        <v>6.1946902654867297E-2</v>
      </c>
      <c r="D1130" s="13">
        <v>7.5471698113207503E-2</v>
      </c>
      <c r="E1130" s="13">
        <v>0.05</v>
      </c>
      <c r="F1130" s="13"/>
      <c r="G1130" s="13">
        <v>0</v>
      </c>
      <c r="H1130" s="13">
        <v>8.3333333333333301E-2</v>
      </c>
      <c r="I1130" s="13">
        <v>0.15384615384615399</v>
      </c>
      <c r="J1130" s="13">
        <v>0</v>
      </c>
      <c r="K1130" s="13">
        <v>3.3333333333333298E-2</v>
      </c>
      <c r="L1130" s="13">
        <v>7.3170731707317097E-2</v>
      </c>
      <c r="M1130" s="13"/>
      <c r="N1130" s="13">
        <v>4.2553191489361701E-2</v>
      </c>
      <c r="O1130" s="13">
        <v>9.375E-2</v>
      </c>
      <c r="P1130" s="13">
        <v>0</v>
      </c>
      <c r="Q1130" s="13">
        <v>8.6956521739130405E-2</v>
      </c>
      <c r="R1130" s="13"/>
      <c r="S1130" s="13">
        <v>3.4482758620689703E-2</v>
      </c>
      <c r="T1130" s="13">
        <v>0.11764705882352899</v>
      </c>
      <c r="U1130" s="13">
        <v>8.3333333333333301E-2</v>
      </c>
      <c r="V1130" s="13">
        <v>0.1</v>
      </c>
      <c r="W1130" s="13">
        <v>0</v>
      </c>
      <c r="X1130" s="13">
        <v>0</v>
      </c>
      <c r="Y1130" s="13"/>
      <c r="Z1130" s="13">
        <v>7.8947368421052599E-2</v>
      </c>
      <c r="AA1130" s="13">
        <v>2.7027027027027001E-2</v>
      </c>
      <c r="AB1130" s="13"/>
      <c r="AC1130" s="13">
        <v>7.3170731707317097E-2</v>
      </c>
      <c r="AD1130" s="13">
        <v>6.15384615384615E-2</v>
      </c>
    </row>
    <row r="1131" spans="2:30" x14ac:dyDescent="0.3">
      <c r="B1131" t="s">
        <v>394</v>
      </c>
      <c r="C1131" s="13">
        <v>0.29203539823008901</v>
      </c>
      <c r="D1131" s="13">
        <v>0.245283018867925</v>
      </c>
      <c r="E1131" s="13">
        <v>0.33333333333333298</v>
      </c>
      <c r="F1131" s="13"/>
      <c r="G1131" s="13">
        <v>0</v>
      </c>
      <c r="H1131" s="13">
        <v>0.33333333333333298</v>
      </c>
      <c r="I1131" s="13">
        <v>0.230769230769231</v>
      </c>
      <c r="J1131" s="13">
        <v>0.46666666666666701</v>
      </c>
      <c r="K1131" s="13">
        <v>0.3</v>
      </c>
      <c r="L1131" s="13">
        <v>0.24390243902438999</v>
      </c>
      <c r="M1131" s="13"/>
      <c r="N1131" s="13">
        <v>0.29787234042553201</v>
      </c>
      <c r="O1131" s="13">
        <v>0.25</v>
      </c>
      <c r="P1131" s="13">
        <v>0.27272727272727298</v>
      </c>
      <c r="Q1131" s="13">
        <v>0.34782608695652201</v>
      </c>
      <c r="R1131" s="13"/>
      <c r="S1131" s="13">
        <v>0.24137931034482801</v>
      </c>
      <c r="T1131" s="13">
        <v>0.23529411764705899</v>
      </c>
      <c r="U1131" s="13">
        <v>0.25</v>
      </c>
      <c r="V1131" s="13">
        <v>0.53333333333333299</v>
      </c>
      <c r="W1131" s="13">
        <v>0</v>
      </c>
      <c r="X1131" s="13">
        <v>0.33333333333333298</v>
      </c>
      <c r="Y1131" s="13"/>
      <c r="Z1131" s="13">
        <v>0.30263157894736797</v>
      </c>
      <c r="AA1131" s="13">
        <v>0.27027027027027001</v>
      </c>
      <c r="AB1131" s="13"/>
      <c r="AC1131" s="13">
        <v>0.31707317073170699</v>
      </c>
      <c r="AD1131" s="13">
        <v>0.29230769230769199</v>
      </c>
    </row>
    <row r="1132" spans="2:30" x14ac:dyDescent="0.3">
      <c r="B1132" t="s">
        <v>395</v>
      </c>
      <c r="C1132" s="13">
        <v>0.46902654867256599</v>
      </c>
      <c r="D1132" s="13">
        <v>0.56603773584905703</v>
      </c>
      <c r="E1132" s="13">
        <v>0.38333333333333303</v>
      </c>
      <c r="F1132" s="13"/>
      <c r="G1132" s="13">
        <v>0.5</v>
      </c>
      <c r="H1132" s="13">
        <v>0.16666666666666699</v>
      </c>
      <c r="I1132" s="13">
        <v>0.61538461538461497</v>
      </c>
      <c r="J1132" s="13">
        <v>0.33333333333333298</v>
      </c>
      <c r="K1132" s="13">
        <v>0.53333333333333299</v>
      </c>
      <c r="L1132" s="13">
        <v>0.51219512195121997</v>
      </c>
      <c r="M1132" s="13"/>
      <c r="N1132" s="13">
        <v>0.51063829787234005</v>
      </c>
      <c r="O1132" s="13">
        <v>0.46875</v>
      </c>
      <c r="P1132" s="13">
        <v>0.54545454545454497</v>
      </c>
      <c r="Q1132" s="13">
        <v>0.34782608695652201</v>
      </c>
      <c r="R1132" s="13"/>
      <c r="S1132" s="13">
        <v>0.44827586206896602</v>
      </c>
      <c r="T1132" s="13">
        <v>0.52941176470588203</v>
      </c>
      <c r="U1132" s="13">
        <v>0.58333333333333304</v>
      </c>
      <c r="V1132" s="13">
        <v>0.266666666666667</v>
      </c>
      <c r="W1132" s="13">
        <v>0.7</v>
      </c>
      <c r="X1132" s="13">
        <v>0.33333333333333298</v>
      </c>
      <c r="Y1132" s="13"/>
      <c r="Z1132" s="13">
        <v>0.42105263157894701</v>
      </c>
      <c r="AA1132" s="13">
        <v>0.56756756756756799</v>
      </c>
      <c r="AB1132" s="13"/>
      <c r="AC1132" s="13">
        <v>0.46341463414634099</v>
      </c>
      <c r="AD1132" s="13">
        <v>0.47692307692307701</v>
      </c>
    </row>
    <row r="1133" spans="2:30" x14ac:dyDescent="0.3">
      <c r="B1133" t="s">
        <v>396</v>
      </c>
      <c r="C1133" s="13">
        <v>0.123893805309735</v>
      </c>
      <c r="D1133" s="13">
        <v>9.4339622641509399E-2</v>
      </c>
      <c r="E1133" s="13">
        <v>0.15</v>
      </c>
      <c r="F1133" s="13"/>
      <c r="G1133" s="13">
        <v>0.5</v>
      </c>
      <c r="H1133" s="13">
        <v>0.25</v>
      </c>
      <c r="I1133" s="13">
        <v>0</v>
      </c>
      <c r="J1133" s="13">
        <v>0.2</v>
      </c>
      <c r="K1133" s="13">
        <v>0.1</v>
      </c>
      <c r="L1133" s="13">
        <v>9.7560975609756101E-2</v>
      </c>
      <c r="M1133" s="13"/>
      <c r="N1133" s="13">
        <v>0.10638297872340401</v>
      </c>
      <c r="O1133" s="13">
        <v>9.375E-2</v>
      </c>
      <c r="P1133" s="13">
        <v>0.18181818181818199</v>
      </c>
      <c r="Q1133" s="13">
        <v>0.173913043478261</v>
      </c>
      <c r="R1133" s="13"/>
      <c r="S1133" s="13">
        <v>0.17241379310344801</v>
      </c>
      <c r="T1133" s="13">
        <v>0.11764705882352899</v>
      </c>
      <c r="U1133" s="13">
        <v>0</v>
      </c>
      <c r="V1133" s="13">
        <v>0.1</v>
      </c>
      <c r="W1133" s="13">
        <v>0.3</v>
      </c>
      <c r="X1133" s="13">
        <v>0.16666666666666699</v>
      </c>
      <c r="Y1133" s="13"/>
      <c r="Z1133" s="13">
        <v>0.144736842105263</v>
      </c>
      <c r="AA1133" s="13">
        <v>8.1081081081081099E-2</v>
      </c>
      <c r="AB1133" s="13"/>
      <c r="AC1133" s="13">
        <v>0.12195121951219499</v>
      </c>
      <c r="AD1133" s="13">
        <v>0.138461538461538</v>
      </c>
    </row>
    <row r="1134" spans="2:30" x14ac:dyDescent="0.3">
      <c r="B1134" t="s">
        <v>56</v>
      </c>
      <c r="C1134" s="13">
        <v>3.5398230088495602E-2</v>
      </c>
      <c r="D1134" s="13">
        <v>1.88679245283019E-2</v>
      </c>
      <c r="E1134" s="13">
        <v>0.05</v>
      </c>
      <c r="F1134" s="13"/>
      <c r="G1134" s="13">
        <v>0</v>
      </c>
      <c r="H1134" s="13">
        <v>0</v>
      </c>
      <c r="I1134" s="13">
        <v>0</v>
      </c>
      <c r="J1134" s="13">
        <v>0</v>
      </c>
      <c r="K1134" s="13">
        <v>3.3333333333333298E-2</v>
      </c>
      <c r="L1134" s="13">
        <v>7.3170731707317097E-2</v>
      </c>
      <c r="M1134" s="13"/>
      <c r="N1134" s="13">
        <v>2.1276595744680899E-2</v>
      </c>
      <c r="O1134" s="13">
        <v>9.375E-2</v>
      </c>
      <c r="P1134" s="13">
        <v>0</v>
      </c>
      <c r="Q1134" s="13">
        <v>0</v>
      </c>
      <c r="R1134" s="13"/>
      <c r="S1134" s="13">
        <v>6.8965517241379296E-2</v>
      </c>
      <c r="T1134" s="13">
        <v>0</v>
      </c>
      <c r="U1134" s="13">
        <v>8.3333333333333301E-2</v>
      </c>
      <c r="V1134" s="13">
        <v>0</v>
      </c>
      <c r="W1134" s="13">
        <v>0</v>
      </c>
      <c r="X1134" s="13">
        <v>0.16666666666666699</v>
      </c>
      <c r="Y1134" s="13"/>
      <c r="Z1134" s="13">
        <v>2.6315789473684199E-2</v>
      </c>
      <c r="AA1134" s="13">
        <v>5.4054054054054099E-2</v>
      </c>
      <c r="AB1134" s="13"/>
      <c r="AC1134" s="13">
        <v>0</v>
      </c>
      <c r="AD1134" s="13">
        <v>3.0769230769230799E-2</v>
      </c>
    </row>
    <row r="1135" spans="2:30" x14ac:dyDescent="0.3">
      <c r="C1135" s="13"/>
      <c r="D1135" s="13"/>
      <c r="E1135" s="13"/>
      <c r="F1135" s="13"/>
      <c r="G1135" s="13"/>
      <c r="H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c r="AD1135" s="13"/>
    </row>
    <row r="1136" spans="2:30" x14ac:dyDescent="0.3">
      <c r="B1136" s="6" t="s">
        <v>400</v>
      </c>
      <c r="C1136" s="13"/>
      <c r="D1136" s="13"/>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row>
    <row r="1137" spans="2:30" x14ac:dyDescent="0.3">
      <c r="B1137" s="23" t="s">
        <v>321</v>
      </c>
      <c r="C1137" s="13"/>
      <c r="D1137" s="13"/>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row>
    <row r="1138" spans="2:30" x14ac:dyDescent="0.3">
      <c r="B1138" t="s">
        <v>392</v>
      </c>
      <c r="C1138" s="13">
        <v>1.7699115044247801E-2</v>
      </c>
      <c r="D1138" s="13">
        <v>0</v>
      </c>
      <c r="E1138" s="13">
        <v>3.3333333333333298E-2</v>
      </c>
      <c r="F1138" s="13"/>
      <c r="G1138" s="13">
        <v>0</v>
      </c>
      <c r="H1138" s="13">
        <v>0.16666666666666699</v>
      </c>
      <c r="I1138" s="13">
        <v>0</v>
      </c>
      <c r="J1138" s="13">
        <v>0</v>
      </c>
      <c r="K1138" s="13">
        <v>0</v>
      </c>
      <c r="L1138" s="13">
        <v>0</v>
      </c>
      <c r="M1138" s="13"/>
      <c r="N1138" s="13">
        <v>2.1276595744680899E-2</v>
      </c>
      <c r="O1138" s="13">
        <v>0</v>
      </c>
      <c r="P1138" s="13">
        <v>0</v>
      </c>
      <c r="Q1138" s="13">
        <v>4.3478260869565202E-2</v>
      </c>
      <c r="R1138" s="13"/>
      <c r="S1138" s="13">
        <v>3.4482758620689703E-2</v>
      </c>
      <c r="T1138" s="13">
        <v>0</v>
      </c>
      <c r="U1138" s="13">
        <v>0</v>
      </c>
      <c r="V1138" s="13">
        <v>0</v>
      </c>
      <c r="W1138" s="13">
        <v>0</v>
      </c>
      <c r="X1138" s="13">
        <v>0</v>
      </c>
      <c r="Y1138" s="13"/>
      <c r="Z1138" s="13">
        <v>2.6315789473684199E-2</v>
      </c>
      <c r="AA1138" s="13">
        <v>0</v>
      </c>
      <c r="AB1138" s="13"/>
      <c r="AC1138" s="13">
        <v>2.4390243902439001E-2</v>
      </c>
      <c r="AD1138" s="13">
        <v>0</v>
      </c>
    </row>
    <row r="1139" spans="2:30" x14ac:dyDescent="0.3">
      <c r="B1139" t="s">
        <v>393</v>
      </c>
      <c r="C1139" s="13">
        <v>7.0796460176991094E-2</v>
      </c>
      <c r="D1139" s="13">
        <v>9.4339622641509399E-2</v>
      </c>
      <c r="E1139" s="13">
        <v>0.05</v>
      </c>
      <c r="F1139" s="13"/>
      <c r="G1139" s="13">
        <v>0</v>
      </c>
      <c r="H1139" s="13">
        <v>0.16666666666666699</v>
      </c>
      <c r="I1139" s="13">
        <v>0.230769230769231</v>
      </c>
      <c r="J1139" s="13">
        <v>0</v>
      </c>
      <c r="K1139" s="13">
        <v>0</v>
      </c>
      <c r="L1139" s="13">
        <v>7.3170731707317097E-2</v>
      </c>
      <c r="M1139" s="13"/>
      <c r="N1139" s="13">
        <v>6.3829787234042507E-2</v>
      </c>
      <c r="O1139" s="13">
        <v>9.375E-2</v>
      </c>
      <c r="P1139" s="13">
        <v>9.0909090909090898E-2</v>
      </c>
      <c r="Q1139" s="13">
        <v>4.3478260869565202E-2</v>
      </c>
      <c r="R1139" s="13"/>
      <c r="S1139" s="13">
        <v>0.10344827586206901</v>
      </c>
      <c r="T1139" s="13">
        <v>0.11764705882352899</v>
      </c>
      <c r="U1139" s="13">
        <v>0</v>
      </c>
      <c r="V1139" s="13">
        <v>0.1</v>
      </c>
      <c r="W1139" s="13">
        <v>0</v>
      </c>
      <c r="X1139" s="13">
        <v>0</v>
      </c>
      <c r="Y1139" s="13"/>
      <c r="Z1139" s="13">
        <v>9.2105263157894704E-2</v>
      </c>
      <c r="AA1139" s="13">
        <v>2.7027027027027001E-2</v>
      </c>
      <c r="AB1139" s="13"/>
      <c r="AC1139" s="13">
        <v>7.3170731707317097E-2</v>
      </c>
      <c r="AD1139" s="13">
        <v>7.69230769230769E-2</v>
      </c>
    </row>
    <row r="1140" spans="2:30" x14ac:dyDescent="0.3">
      <c r="B1140" t="s">
        <v>394</v>
      </c>
      <c r="C1140" s="13">
        <v>0.40707964601769903</v>
      </c>
      <c r="D1140" s="13">
        <v>0.56603773584905703</v>
      </c>
      <c r="E1140" s="13">
        <v>0.266666666666667</v>
      </c>
      <c r="F1140" s="13"/>
      <c r="G1140" s="13">
        <v>0</v>
      </c>
      <c r="H1140" s="13">
        <v>0.25</v>
      </c>
      <c r="I1140" s="13">
        <v>0.30769230769230799</v>
      </c>
      <c r="J1140" s="13">
        <v>0.4</v>
      </c>
      <c r="K1140" s="13">
        <v>0.56666666666666698</v>
      </c>
      <c r="L1140" s="13">
        <v>0.39024390243902402</v>
      </c>
      <c r="M1140" s="13"/>
      <c r="N1140" s="13">
        <v>0.51063829787234005</v>
      </c>
      <c r="O1140" s="13">
        <v>0.3125</v>
      </c>
      <c r="P1140" s="13">
        <v>0.18181818181818199</v>
      </c>
      <c r="Q1140" s="13">
        <v>0.434782608695652</v>
      </c>
      <c r="R1140" s="13"/>
      <c r="S1140" s="13">
        <v>0.34482758620689702</v>
      </c>
      <c r="T1140" s="13">
        <v>0.29411764705882398</v>
      </c>
      <c r="U1140" s="13">
        <v>0.5</v>
      </c>
      <c r="V1140" s="13">
        <v>0.53333333333333299</v>
      </c>
      <c r="W1140" s="13">
        <v>0.2</v>
      </c>
      <c r="X1140" s="13">
        <v>0.33333333333333298</v>
      </c>
      <c r="Y1140" s="13"/>
      <c r="Z1140" s="13">
        <v>0.355263157894737</v>
      </c>
      <c r="AA1140" s="13">
        <v>0.51351351351351304</v>
      </c>
      <c r="AB1140" s="13"/>
      <c r="AC1140" s="13">
        <v>0.39024390243902402</v>
      </c>
      <c r="AD1140" s="13">
        <v>0.46153846153846201</v>
      </c>
    </row>
    <row r="1141" spans="2:30" x14ac:dyDescent="0.3">
      <c r="B1141" t="s">
        <v>395</v>
      </c>
      <c r="C1141" s="13">
        <v>0.35398230088495602</v>
      </c>
      <c r="D1141" s="13">
        <v>0.26415094339622602</v>
      </c>
      <c r="E1141" s="13">
        <v>0.43333333333333302</v>
      </c>
      <c r="F1141" s="13"/>
      <c r="G1141" s="13">
        <v>0.5</v>
      </c>
      <c r="H1141" s="13">
        <v>8.3333333333333301E-2</v>
      </c>
      <c r="I1141" s="13">
        <v>0.38461538461538503</v>
      </c>
      <c r="J1141" s="13">
        <v>0.4</v>
      </c>
      <c r="K1141" s="13">
        <v>0.33333333333333298</v>
      </c>
      <c r="L1141" s="13">
        <v>0.41463414634146301</v>
      </c>
      <c r="M1141" s="13"/>
      <c r="N1141" s="13">
        <v>0.319148936170213</v>
      </c>
      <c r="O1141" s="13">
        <v>0.375</v>
      </c>
      <c r="P1141" s="13">
        <v>0.54545454545454497</v>
      </c>
      <c r="Q1141" s="13">
        <v>0.30434782608695699</v>
      </c>
      <c r="R1141" s="13"/>
      <c r="S1141" s="13">
        <v>0.37931034482758602</v>
      </c>
      <c r="T1141" s="13">
        <v>0.41176470588235298</v>
      </c>
      <c r="U1141" s="13">
        <v>0.33333333333333298</v>
      </c>
      <c r="V1141" s="13">
        <v>0.16666666666666699</v>
      </c>
      <c r="W1141" s="13">
        <v>0.7</v>
      </c>
      <c r="X1141" s="13">
        <v>0.66666666666666696</v>
      </c>
      <c r="Y1141" s="13"/>
      <c r="Z1141" s="13">
        <v>0.38157894736842102</v>
      </c>
      <c r="AA1141" s="13">
        <v>0.29729729729729698</v>
      </c>
      <c r="AB1141" s="13"/>
      <c r="AC1141" s="13">
        <v>0.36585365853658502</v>
      </c>
      <c r="AD1141" s="13">
        <v>0.32307692307692298</v>
      </c>
    </row>
    <row r="1142" spans="2:30" x14ac:dyDescent="0.3">
      <c r="B1142" t="s">
        <v>396</v>
      </c>
      <c r="C1142" s="13">
        <v>0.123893805309735</v>
      </c>
      <c r="D1142" s="13">
        <v>7.5471698113207503E-2</v>
      </c>
      <c r="E1142" s="13">
        <v>0.16666666666666699</v>
      </c>
      <c r="F1142" s="13"/>
      <c r="G1142" s="13">
        <v>0.5</v>
      </c>
      <c r="H1142" s="13">
        <v>0.25</v>
      </c>
      <c r="I1142" s="13">
        <v>7.69230769230769E-2</v>
      </c>
      <c r="J1142" s="13">
        <v>0.2</v>
      </c>
      <c r="K1142" s="13">
        <v>0.1</v>
      </c>
      <c r="L1142" s="13">
        <v>7.3170731707317097E-2</v>
      </c>
      <c r="M1142" s="13"/>
      <c r="N1142" s="13">
        <v>8.5106382978723402E-2</v>
      </c>
      <c r="O1142" s="13">
        <v>0.125</v>
      </c>
      <c r="P1142" s="13">
        <v>0.18181818181818199</v>
      </c>
      <c r="Q1142" s="13">
        <v>0.173913043478261</v>
      </c>
      <c r="R1142" s="13"/>
      <c r="S1142" s="13">
        <v>0.10344827586206901</v>
      </c>
      <c r="T1142" s="13">
        <v>0.17647058823529399</v>
      </c>
      <c r="U1142" s="13">
        <v>8.3333333333333301E-2</v>
      </c>
      <c r="V1142" s="13">
        <v>0.2</v>
      </c>
      <c r="W1142" s="13">
        <v>0</v>
      </c>
      <c r="X1142" s="13">
        <v>0</v>
      </c>
      <c r="Y1142" s="13"/>
      <c r="Z1142" s="13">
        <v>0.13157894736842099</v>
      </c>
      <c r="AA1142" s="13">
        <v>0.108108108108108</v>
      </c>
      <c r="AB1142" s="13"/>
      <c r="AC1142" s="13">
        <v>0.146341463414634</v>
      </c>
      <c r="AD1142" s="13">
        <v>0.107692307692308</v>
      </c>
    </row>
    <row r="1143" spans="2:30" x14ac:dyDescent="0.3">
      <c r="B1143" t="s">
        <v>56</v>
      </c>
      <c r="C1143" s="13">
        <v>2.6548672566371698E-2</v>
      </c>
      <c r="D1143" s="13">
        <v>0</v>
      </c>
      <c r="E1143" s="13">
        <v>0.05</v>
      </c>
      <c r="F1143" s="13"/>
      <c r="G1143" s="13">
        <v>0</v>
      </c>
      <c r="H1143" s="13">
        <v>8.3333333333333301E-2</v>
      </c>
      <c r="I1143" s="13">
        <v>0</v>
      </c>
      <c r="J1143" s="13">
        <v>0</v>
      </c>
      <c r="K1143" s="13">
        <v>0</v>
      </c>
      <c r="L1143" s="13">
        <v>4.8780487804878099E-2</v>
      </c>
      <c r="M1143" s="13"/>
      <c r="N1143" s="13">
        <v>0</v>
      </c>
      <c r="O1143" s="13">
        <v>9.375E-2</v>
      </c>
      <c r="P1143" s="13">
        <v>0</v>
      </c>
      <c r="Q1143" s="13">
        <v>0</v>
      </c>
      <c r="R1143" s="13"/>
      <c r="S1143" s="13">
        <v>3.4482758620689703E-2</v>
      </c>
      <c r="T1143" s="13">
        <v>0</v>
      </c>
      <c r="U1143" s="13">
        <v>8.3333333333333301E-2</v>
      </c>
      <c r="V1143" s="13">
        <v>0</v>
      </c>
      <c r="W1143" s="13">
        <v>0.1</v>
      </c>
      <c r="X1143" s="13">
        <v>0</v>
      </c>
      <c r="Y1143" s="13"/>
      <c r="Z1143" s="13">
        <v>1.3157894736842099E-2</v>
      </c>
      <c r="AA1143" s="13">
        <v>5.4054054054054099E-2</v>
      </c>
      <c r="AB1143" s="13"/>
      <c r="AC1143" s="13">
        <v>0</v>
      </c>
      <c r="AD1143" s="13">
        <v>3.0769230769230799E-2</v>
      </c>
    </row>
    <row r="1144" spans="2:30" x14ac:dyDescent="0.3">
      <c r="C1144" s="13"/>
      <c r="D1144" s="13"/>
      <c r="E1144" s="13"/>
      <c r="F1144" s="13"/>
      <c r="G1144" s="13"/>
      <c r="H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c r="AD1144" s="13"/>
    </row>
    <row r="1145" spans="2:30" x14ac:dyDescent="0.3">
      <c r="B1145" s="6" t="s">
        <v>401</v>
      </c>
      <c r="C1145" s="13"/>
      <c r="D1145" s="13"/>
      <c r="E1145" s="13"/>
      <c r="F1145" s="13"/>
      <c r="G1145" s="13"/>
      <c r="H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row>
    <row r="1146" spans="2:30" x14ac:dyDescent="0.3">
      <c r="B1146" s="23" t="s">
        <v>321</v>
      </c>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row>
    <row r="1147" spans="2:30" x14ac:dyDescent="0.3">
      <c r="B1147" t="s">
        <v>392</v>
      </c>
      <c r="C1147" s="13">
        <v>1.7699115044247801E-2</v>
      </c>
      <c r="D1147" s="13">
        <v>0</v>
      </c>
      <c r="E1147" s="13">
        <v>3.3333333333333298E-2</v>
      </c>
      <c r="F1147" s="13"/>
      <c r="G1147" s="13">
        <v>0</v>
      </c>
      <c r="H1147" s="13">
        <v>0.16666666666666699</v>
      </c>
      <c r="I1147" s="13">
        <v>0</v>
      </c>
      <c r="J1147" s="13">
        <v>0</v>
      </c>
      <c r="K1147" s="13">
        <v>0</v>
      </c>
      <c r="L1147" s="13">
        <v>0</v>
      </c>
      <c r="M1147" s="13"/>
      <c r="N1147" s="13">
        <v>2.1276595744680899E-2</v>
      </c>
      <c r="O1147" s="13">
        <v>0</v>
      </c>
      <c r="P1147" s="13">
        <v>0</v>
      </c>
      <c r="Q1147" s="13">
        <v>4.3478260869565202E-2</v>
      </c>
      <c r="R1147" s="13"/>
      <c r="S1147" s="13">
        <v>3.4482758620689703E-2</v>
      </c>
      <c r="T1147" s="13">
        <v>0</v>
      </c>
      <c r="U1147" s="13">
        <v>0</v>
      </c>
      <c r="V1147" s="13">
        <v>0</v>
      </c>
      <c r="W1147" s="13">
        <v>0</v>
      </c>
      <c r="X1147" s="13">
        <v>0</v>
      </c>
      <c r="Y1147" s="13"/>
      <c r="Z1147" s="13">
        <v>2.6315789473684199E-2</v>
      </c>
      <c r="AA1147" s="13">
        <v>0</v>
      </c>
      <c r="AB1147" s="13"/>
      <c r="AC1147" s="13">
        <v>2.4390243902439001E-2</v>
      </c>
      <c r="AD1147" s="13">
        <v>0</v>
      </c>
    </row>
    <row r="1148" spans="2:30" x14ac:dyDescent="0.3">
      <c r="B1148" t="s">
        <v>393</v>
      </c>
      <c r="C1148" s="13">
        <v>4.4247787610619503E-2</v>
      </c>
      <c r="D1148" s="13">
        <v>3.77358490566038E-2</v>
      </c>
      <c r="E1148" s="13">
        <v>0.05</v>
      </c>
      <c r="F1148" s="13"/>
      <c r="G1148" s="13">
        <v>0</v>
      </c>
      <c r="H1148" s="13">
        <v>8.3333333333333301E-2</v>
      </c>
      <c r="I1148" s="13">
        <v>0.15384615384615399</v>
      </c>
      <c r="J1148" s="13">
        <v>0</v>
      </c>
      <c r="K1148" s="13">
        <v>3.3333333333333298E-2</v>
      </c>
      <c r="L1148" s="13">
        <v>2.4390243902439001E-2</v>
      </c>
      <c r="M1148" s="13"/>
      <c r="N1148" s="13">
        <v>4.2553191489361701E-2</v>
      </c>
      <c r="O1148" s="13">
        <v>3.125E-2</v>
      </c>
      <c r="P1148" s="13">
        <v>9.0909090909090898E-2</v>
      </c>
      <c r="Q1148" s="13">
        <v>4.3478260869565202E-2</v>
      </c>
      <c r="R1148" s="13"/>
      <c r="S1148" s="13">
        <v>6.8965517241379296E-2</v>
      </c>
      <c r="T1148" s="13">
        <v>5.8823529411764698E-2</v>
      </c>
      <c r="U1148" s="13">
        <v>0</v>
      </c>
      <c r="V1148" s="13">
        <v>6.6666666666666693E-2</v>
      </c>
      <c r="W1148" s="13">
        <v>0</v>
      </c>
      <c r="X1148" s="13">
        <v>0</v>
      </c>
      <c r="Y1148" s="13"/>
      <c r="Z1148" s="13">
        <v>6.5789473684210495E-2</v>
      </c>
      <c r="AA1148" s="13">
        <v>0</v>
      </c>
      <c r="AB1148" s="13"/>
      <c r="AC1148" s="13">
        <v>7.3170731707317097E-2</v>
      </c>
      <c r="AD1148" s="13">
        <v>3.0769230769230799E-2</v>
      </c>
    </row>
    <row r="1149" spans="2:30" x14ac:dyDescent="0.3">
      <c r="B1149" t="s">
        <v>394</v>
      </c>
      <c r="C1149" s="13">
        <v>0.60176991150442505</v>
      </c>
      <c r="D1149" s="13">
        <v>0.56603773584905703</v>
      </c>
      <c r="E1149" s="13">
        <v>0.63333333333333297</v>
      </c>
      <c r="F1149" s="13"/>
      <c r="G1149" s="13">
        <v>0.5</v>
      </c>
      <c r="H1149" s="13">
        <v>0.41666666666666702</v>
      </c>
      <c r="I1149" s="13">
        <v>0.76923076923076905</v>
      </c>
      <c r="J1149" s="13">
        <v>0.86666666666666703</v>
      </c>
      <c r="K1149" s="13">
        <v>0.5</v>
      </c>
      <c r="L1149" s="13">
        <v>0.58536585365853699</v>
      </c>
      <c r="M1149" s="13"/>
      <c r="N1149" s="13">
        <v>0.55319148936170204</v>
      </c>
      <c r="O1149" s="13">
        <v>0.5625</v>
      </c>
      <c r="P1149" s="13">
        <v>0.54545454545454497</v>
      </c>
      <c r="Q1149" s="13">
        <v>0.78260869565217395</v>
      </c>
      <c r="R1149" s="13"/>
      <c r="S1149" s="13">
        <v>0.51724137931034497</v>
      </c>
      <c r="T1149" s="13">
        <v>0.58823529411764697</v>
      </c>
      <c r="U1149" s="13">
        <v>0.5</v>
      </c>
      <c r="V1149" s="13">
        <v>0.66666666666666696</v>
      </c>
      <c r="W1149" s="13">
        <v>0.6</v>
      </c>
      <c r="X1149" s="13">
        <v>0.66666666666666696</v>
      </c>
      <c r="Y1149" s="13"/>
      <c r="Z1149" s="13">
        <v>0.68421052631578905</v>
      </c>
      <c r="AA1149" s="13">
        <v>0.43243243243243201</v>
      </c>
      <c r="AB1149" s="13"/>
      <c r="AC1149" s="13">
        <v>0.58536585365853699</v>
      </c>
      <c r="AD1149" s="13">
        <v>0.61538461538461497</v>
      </c>
    </row>
    <row r="1150" spans="2:30" x14ac:dyDescent="0.3">
      <c r="B1150" t="s">
        <v>395</v>
      </c>
      <c r="C1150" s="13">
        <v>0.23008849557522101</v>
      </c>
      <c r="D1150" s="13">
        <v>0.30188679245283001</v>
      </c>
      <c r="E1150" s="13">
        <v>0.16666666666666699</v>
      </c>
      <c r="F1150" s="13"/>
      <c r="G1150" s="13">
        <v>0</v>
      </c>
      <c r="H1150" s="13">
        <v>0.16666666666666699</v>
      </c>
      <c r="I1150" s="13">
        <v>7.69230769230769E-2</v>
      </c>
      <c r="J1150" s="13">
        <v>6.6666666666666693E-2</v>
      </c>
      <c r="K1150" s="13">
        <v>0.33333333333333298</v>
      </c>
      <c r="L1150" s="13">
        <v>0.292682926829268</v>
      </c>
      <c r="M1150" s="13"/>
      <c r="N1150" s="13">
        <v>0.29787234042553201</v>
      </c>
      <c r="O1150" s="13">
        <v>0.25</v>
      </c>
      <c r="P1150" s="13">
        <v>0.18181818181818199</v>
      </c>
      <c r="Q1150" s="13">
        <v>8.6956521739130405E-2</v>
      </c>
      <c r="R1150" s="13"/>
      <c r="S1150" s="13">
        <v>0.27586206896551702</v>
      </c>
      <c r="T1150" s="13">
        <v>0.23529411764705899</v>
      </c>
      <c r="U1150" s="13">
        <v>0.33333333333333298</v>
      </c>
      <c r="V1150" s="13">
        <v>0.16666666666666699</v>
      </c>
      <c r="W1150" s="13">
        <v>0.3</v>
      </c>
      <c r="X1150" s="13">
        <v>0.33333333333333298</v>
      </c>
      <c r="Y1150" s="13"/>
      <c r="Z1150" s="13">
        <v>0.118421052631579</v>
      </c>
      <c r="AA1150" s="13">
        <v>0.45945945945945899</v>
      </c>
      <c r="AB1150" s="13"/>
      <c r="AC1150" s="13">
        <v>0.17073170731707299</v>
      </c>
      <c r="AD1150" s="13">
        <v>0.27692307692307699</v>
      </c>
    </row>
    <row r="1151" spans="2:30" x14ac:dyDescent="0.3">
      <c r="B1151" t="s">
        <v>396</v>
      </c>
      <c r="C1151" s="13">
        <v>6.1946902654867297E-2</v>
      </c>
      <c r="D1151" s="13">
        <v>5.6603773584905703E-2</v>
      </c>
      <c r="E1151" s="13">
        <v>6.6666666666666693E-2</v>
      </c>
      <c r="F1151" s="13"/>
      <c r="G1151" s="13">
        <v>0.5</v>
      </c>
      <c r="H1151" s="13">
        <v>0.16666666666666699</v>
      </c>
      <c r="I1151" s="13">
        <v>0</v>
      </c>
      <c r="J1151" s="13">
        <v>6.6666666666666693E-2</v>
      </c>
      <c r="K1151" s="13">
        <v>0.1</v>
      </c>
      <c r="L1151" s="13">
        <v>0</v>
      </c>
      <c r="M1151" s="13"/>
      <c r="N1151" s="13">
        <v>6.3829787234042507E-2</v>
      </c>
      <c r="O1151" s="13">
        <v>9.375E-2</v>
      </c>
      <c r="P1151" s="13">
        <v>9.0909090909090898E-2</v>
      </c>
      <c r="Q1151" s="13">
        <v>0</v>
      </c>
      <c r="R1151" s="13"/>
      <c r="S1151" s="13">
        <v>6.8965517241379296E-2</v>
      </c>
      <c r="T1151" s="13">
        <v>0.11764705882352899</v>
      </c>
      <c r="U1151" s="13">
        <v>0</v>
      </c>
      <c r="V1151" s="13">
        <v>6.6666666666666693E-2</v>
      </c>
      <c r="W1151" s="13">
        <v>0</v>
      </c>
      <c r="X1151" s="13">
        <v>0</v>
      </c>
      <c r="Y1151" s="13"/>
      <c r="Z1151" s="13">
        <v>6.5789473684210495E-2</v>
      </c>
      <c r="AA1151" s="13">
        <v>5.4054054054054099E-2</v>
      </c>
      <c r="AB1151" s="13"/>
      <c r="AC1151" s="13">
        <v>9.7560975609756101E-2</v>
      </c>
      <c r="AD1151" s="13">
        <v>4.6153846153846198E-2</v>
      </c>
    </row>
    <row r="1152" spans="2:30" x14ac:dyDescent="0.3">
      <c r="B1152" t="s">
        <v>56</v>
      </c>
      <c r="C1152" s="13">
        <v>4.4247787610619503E-2</v>
      </c>
      <c r="D1152" s="13">
        <v>3.77358490566038E-2</v>
      </c>
      <c r="E1152" s="13">
        <v>0.05</v>
      </c>
      <c r="F1152" s="13"/>
      <c r="G1152" s="13">
        <v>0</v>
      </c>
      <c r="H1152" s="13">
        <v>0</v>
      </c>
      <c r="I1152" s="13">
        <v>0</v>
      </c>
      <c r="J1152" s="13">
        <v>0</v>
      </c>
      <c r="K1152" s="13">
        <v>3.3333333333333298E-2</v>
      </c>
      <c r="L1152" s="13">
        <v>9.7560975609756101E-2</v>
      </c>
      <c r="M1152" s="13"/>
      <c r="N1152" s="13">
        <v>2.1276595744680899E-2</v>
      </c>
      <c r="O1152" s="13">
        <v>6.25E-2</v>
      </c>
      <c r="P1152" s="13">
        <v>9.0909090909090898E-2</v>
      </c>
      <c r="Q1152" s="13">
        <v>4.3478260869565202E-2</v>
      </c>
      <c r="R1152" s="13"/>
      <c r="S1152" s="13">
        <v>3.4482758620689703E-2</v>
      </c>
      <c r="T1152" s="13">
        <v>0</v>
      </c>
      <c r="U1152" s="13">
        <v>0.16666666666666699</v>
      </c>
      <c r="V1152" s="13">
        <v>3.3333333333333298E-2</v>
      </c>
      <c r="W1152" s="13">
        <v>0.1</v>
      </c>
      <c r="X1152" s="13">
        <v>0</v>
      </c>
      <c r="Y1152" s="13"/>
      <c r="Z1152" s="13">
        <v>3.94736842105263E-2</v>
      </c>
      <c r="AA1152" s="13">
        <v>5.4054054054054099E-2</v>
      </c>
      <c r="AB1152" s="13"/>
      <c r="AC1152" s="13">
        <v>4.8780487804878099E-2</v>
      </c>
      <c r="AD1152" s="13">
        <v>3.0769230769230799E-2</v>
      </c>
    </row>
    <row r="1153" spans="2:30" x14ac:dyDescent="0.3">
      <c r="C1153" s="13"/>
      <c r="D1153" s="13"/>
      <c r="E1153" s="13"/>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row>
    <row r="1154" spans="2:30" x14ac:dyDescent="0.3">
      <c r="B1154" s="6" t="s">
        <v>402</v>
      </c>
      <c r="C1154" s="13"/>
      <c r="D1154" s="13"/>
      <c r="E1154" s="13"/>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row>
    <row r="1155" spans="2:30" x14ac:dyDescent="0.3">
      <c r="B1155" s="23" t="s">
        <v>321</v>
      </c>
      <c r="C1155" s="13"/>
      <c r="D1155" s="13"/>
      <c r="E1155" s="13"/>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row>
    <row r="1156" spans="2:30" x14ac:dyDescent="0.3">
      <c r="B1156" t="s">
        <v>392</v>
      </c>
      <c r="C1156" s="13">
        <v>1.7699115044247801E-2</v>
      </c>
      <c r="D1156" s="13">
        <v>0</v>
      </c>
      <c r="E1156" s="13">
        <v>3.3333333333333298E-2</v>
      </c>
      <c r="F1156" s="13"/>
      <c r="G1156" s="13">
        <v>0</v>
      </c>
      <c r="H1156" s="13">
        <v>0.16666666666666699</v>
      </c>
      <c r="I1156" s="13">
        <v>0</v>
      </c>
      <c r="J1156" s="13">
        <v>0</v>
      </c>
      <c r="K1156" s="13">
        <v>0</v>
      </c>
      <c r="L1156" s="13">
        <v>0</v>
      </c>
      <c r="M1156" s="13"/>
      <c r="N1156" s="13">
        <v>2.1276595744680899E-2</v>
      </c>
      <c r="O1156" s="13">
        <v>0</v>
      </c>
      <c r="P1156" s="13">
        <v>0</v>
      </c>
      <c r="Q1156" s="13">
        <v>4.3478260869565202E-2</v>
      </c>
      <c r="R1156" s="13"/>
      <c r="S1156" s="13">
        <v>3.4482758620689703E-2</v>
      </c>
      <c r="T1156" s="13">
        <v>0</v>
      </c>
      <c r="U1156" s="13">
        <v>0</v>
      </c>
      <c r="V1156" s="13">
        <v>0</v>
      </c>
      <c r="W1156" s="13">
        <v>0</v>
      </c>
      <c r="X1156" s="13">
        <v>0</v>
      </c>
      <c r="Y1156" s="13"/>
      <c r="Z1156" s="13">
        <v>2.6315789473684199E-2</v>
      </c>
      <c r="AA1156" s="13">
        <v>0</v>
      </c>
      <c r="AB1156" s="13"/>
      <c r="AC1156" s="13">
        <v>2.4390243902439001E-2</v>
      </c>
      <c r="AD1156" s="13">
        <v>0</v>
      </c>
    </row>
    <row r="1157" spans="2:30" x14ac:dyDescent="0.3">
      <c r="B1157" t="s">
        <v>393</v>
      </c>
      <c r="C1157" s="13">
        <v>2.6548672566371698E-2</v>
      </c>
      <c r="D1157" s="13">
        <v>1.88679245283019E-2</v>
      </c>
      <c r="E1157" s="13">
        <v>3.3333333333333298E-2</v>
      </c>
      <c r="F1157" s="13"/>
      <c r="G1157" s="13">
        <v>0</v>
      </c>
      <c r="H1157" s="13">
        <v>0</v>
      </c>
      <c r="I1157" s="13">
        <v>0.230769230769231</v>
      </c>
      <c r="J1157" s="13">
        <v>0</v>
      </c>
      <c r="K1157" s="13">
        <v>0</v>
      </c>
      <c r="L1157" s="13">
        <v>0</v>
      </c>
      <c r="M1157" s="13"/>
      <c r="N1157" s="13">
        <v>0</v>
      </c>
      <c r="O1157" s="13">
        <v>6.25E-2</v>
      </c>
      <c r="P1157" s="13">
        <v>0</v>
      </c>
      <c r="Q1157" s="13">
        <v>4.3478260869565202E-2</v>
      </c>
      <c r="R1157" s="13"/>
      <c r="S1157" s="13">
        <v>3.4482758620689703E-2</v>
      </c>
      <c r="T1157" s="13">
        <v>5.8823529411764698E-2</v>
      </c>
      <c r="U1157" s="13">
        <v>0</v>
      </c>
      <c r="V1157" s="13">
        <v>3.3333333333333298E-2</v>
      </c>
      <c r="W1157" s="13">
        <v>0</v>
      </c>
      <c r="X1157" s="13">
        <v>0</v>
      </c>
      <c r="Y1157" s="13"/>
      <c r="Z1157" s="13">
        <v>3.94736842105263E-2</v>
      </c>
      <c r="AA1157" s="13">
        <v>0</v>
      </c>
      <c r="AB1157" s="13"/>
      <c r="AC1157" s="13">
        <v>4.8780487804878099E-2</v>
      </c>
      <c r="AD1157" s="13">
        <v>1.5384615384615399E-2</v>
      </c>
    </row>
    <row r="1158" spans="2:30" x14ac:dyDescent="0.3">
      <c r="B1158" t="s">
        <v>394</v>
      </c>
      <c r="C1158" s="13">
        <v>0.67256637168141598</v>
      </c>
      <c r="D1158" s="13">
        <v>0.69811320754716999</v>
      </c>
      <c r="E1158" s="13">
        <v>0.65</v>
      </c>
      <c r="F1158" s="13"/>
      <c r="G1158" s="13">
        <v>0</v>
      </c>
      <c r="H1158" s="13">
        <v>0.41666666666666702</v>
      </c>
      <c r="I1158" s="13">
        <v>0.69230769230769196</v>
      </c>
      <c r="J1158" s="13">
        <v>0.73333333333333295</v>
      </c>
      <c r="K1158" s="13">
        <v>0.7</v>
      </c>
      <c r="L1158" s="13">
        <v>0.73170731707317105</v>
      </c>
      <c r="M1158" s="13"/>
      <c r="N1158" s="13">
        <v>0.70212765957446799</v>
      </c>
      <c r="O1158" s="13">
        <v>0.5625</v>
      </c>
      <c r="P1158" s="13">
        <v>0.81818181818181801</v>
      </c>
      <c r="Q1158" s="13">
        <v>0.69565217391304301</v>
      </c>
      <c r="R1158" s="13"/>
      <c r="S1158" s="13">
        <v>0.55172413793103403</v>
      </c>
      <c r="T1158" s="13">
        <v>0.70588235294117696</v>
      </c>
      <c r="U1158" s="13">
        <v>0.58333333333333304</v>
      </c>
      <c r="V1158" s="13">
        <v>0.83333333333333304</v>
      </c>
      <c r="W1158" s="13">
        <v>0.7</v>
      </c>
      <c r="X1158" s="13">
        <v>0.5</v>
      </c>
      <c r="Y1158" s="13"/>
      <c r="Z1158" s="13">
        <v>0.71052631578947401</v>
      </c>
      <c r="AA1158" s="13">
        <v>0.59459459459459496</v>
      </c>
      <c r="AB1158" s="13"/>
      <c r="AC1158" s="13">
        <v>0.68292682926829296</v>
      </c>
      <c r="AD1158" s="13">
        <v>0.70769230769230795</v>
      </c>
    </row>
    <row r="1159" spans="2:30" x14ac:dyDescent="0.3">
      <c r="B1159" t="s">
        <v>395</v>
      </c>
      <c r="C1159" s="13">
        <v>0.16814159292035399</v>
      </c>
      <c r="D1159" s="13">
        <v>0.20754716981132099</v>
      </c>
      <c r="E1159" s="13">
        <v>0.133333333333333</v>
      </c>
      <c r="F1159" s="13"/>
      <c r="G1159" s="13">
        <v>0</v>
      </c>
      <c r="H1159" s="13">
        <v>0.25</v>
      </c>
      <c r="I1159" s="13">
        <v>7.69230769230769E-2</v>
      </c>
      <c r="J1159" s="13">
        <v>0.2</v>
      </c>
      <c r="K1159" s="13">
        <v>0.16666666666666699</v>
      </c>
      <c r="L1159" s="13">
        <v>0.17073170731707299</v>
      </c>
      <c r="M1159" s="13"/>
      <c r="N1159" s="13">
        <v>0.170212765957447</v>
      </c>
      <c r="O1159" s="13">
        <v>0.1875</v>
      </c>
      <c r="P1159" s="13">
        <v>0</v>
      </c>
      <c r="Q1159" s="13">
        <v>0.217391304347826</v>
      </c>
      <c r="R1159" s="13"/>
      <c r="S1159" s="13">
        <v>0.13793103448275901</v>
      </c>
      <c r="T1159" s="13">
        <v>0.11764705882352899</v>
      </c>
      <c r="U1159" s="13">
        <v>0.33333333333333298</v>
      </c>
      <c r="V1159" s="13">
        <v>0.1</v>
      </c>
      <c r="W1159" s="13">
        <v>0.2</v>
      </c>
      <c r="X1159" s="13">
        <v>0.33333333333333298</v>
      </c>
      <c r="Y1159" s="13"/>
      <c r="Z1159" s="13">
        <v>9.2105263157894704E-2</v>
      </c>
      <c r="AA1159" s="13">
        <v>0.32432432432432401</v>
      </c>
      <c r="AB1159" s="13"/>
      <c r="AC1159" s="13">
        <v>0.146341463414634</v>
      </c>
      <c r="AD1159" s="13">
        <v>0.18461538461538499</v>
      </c>
    </row>
    <row r="1160" spans="2:30" x14ac:dyDescent="0.3">
      <c r="B1160" t="s">
        <v>396</v>
      </c>
      <c r="C1160" s="13">
        <v>4.4247787610619503E-2</v>
      </c>
      <c r="D1160" s="13">
        <v>3.77358490566038E-2</v>
      </c>
      <c r="E1160" s="13">
        <v>0.05</v>
      </c>
      <c r="F1160" s="13"/>
      <c r="G1160" s="13">
        <v>0.5</v>
      </c>
      <c r="H1160" s="13">
        <v>8.3333333333333301E-2</v>
      </c>
      <c r="I1160" s="13">
        <v>0</v>
      </c>
      <c r="J1160" s="13">
        <v>6.6666666666666693E-2</v>
      </c>
      <c r="K1160" s="13">
        <v>6.6666666666666693E-2</v>
      </c>
      <c r="L1160" s="13">
        <v>0</v>
      </c>
      <c r="M1160" s="13"/>
      <c r="N1160" s="13">
        <v>6.3829787234042507E-2</v>
      </c>
      <c r="O1160" s="13">
        <v>3.125E-2</v>
      </c>
      <c r="P1160" s="13">
        <v>9.0909090909090898E-2</v>
      </c>
      <c r="Q1160" s="13">
        <v>0</v>
      </c>
      <c r="R1160" s="13"/>
      <c r="S1160" s="13">
        <v>0.10344827586206901</v>
      </c>
      <c r="T1160" s="13">
        <v>0.11764705882352899</v>
      </c>
      <c r="U1160" s="13">
        <v>0</v>
      </c>
      <c r="V1160" s="13">
        <v>0</v>
      </c>
      <c r="W1160" s="13">
        <v>0</v>
      </c>
      <c r="X1160" s="13">
        <v>0</v>
      </c>
      <c r="Y1160" s="13"/>
      <c r="Z1160" s="13">
        <v>5.2631578947368397E-2</v>
      </c>
      <c r="AA1160" s="13">
        <v>2.7027027027027001E-2</v>
      </c>
      <c r="AB1160" s="13"/>
      <c r="AC1160" s="13">
        <v>7.3170731707317097E-2</v>
      </c>
      <c r="AD1160" s="13">
        <v>3.0769230769230799E-2</v>
      </c>
    </row>
    <row r="1161" spans="2:30" x14ac:dyDescent="0.3">
      <c r="B1161" t="s">
        <v>56</v>
      </c>
      <c r="C1161" s="13">
        <v>7.0796460176991094E-2</v>
      </c>
      <c r="D1161" s="13">
        <v>3.77358490566038E-2</v>
      </c>
      <c r="E1161" s="13">
        <v>0.1</v>
      </c>
      <c r="F1161" s="13"/>
      <c r="G1161" s="13">
        <v>0.5</v>
      </c>
      <c r="H1161" s="13">
        <v>8.3333333333333301E-2</v>
      </c>
      <c r="I1161" s="13">
        <v>0</v>
      </c>
      <c r="J1161" s="13">
        <v>0</v>
      </c>
      <c r="K1161" s="13">
        <v>6.6666666666666693E-2</v>
      </c>
      <c r="L1161" s="13">
        <v>9.7560975609756101E-2</v>
      </c>
      <c r="M1161" s="13"/>
      <c r="N1161" s="13">
        <v>4.2553191489361701E-2</v>
      </c>
      <c r="O1161" s="13">
        <v>0.15625</v>
      </c>
      <c r="P1161" s="13">
        <v>9.0909090909090898E-2</v>
      </c>
      <c r="Q1161" s="13">
        <v>0</v>
      </c>
      <c r="R1161" s="13"/>
      <c r="S1161" s="13">
        <v>0.13793103448275901</v>
      </c>
      <c r="T1161" s="13">
        <v>0</v>
      </c>
      <c r="U1161" s="13">
        <v>8.3333333333333301E-2</v>
      </c>
      <c r="V1161" s="13">
        <v>3.3333333333333298E-2</v>
      </c>
      <c r="W1161" s="13">
        <v>0.1</v>
      </c>
      <c r="X1161" s="13">
        <v>0.16666666666666699</v>
      </c>
      <c r="Y1161" s="13"/>
      <c r="Z1161" s="13">
        <v>7.8947368421052599E-2</v>
      </c>
      <c r="AA1161" s="13">
        <v>5.4054054054054099E-2</v>
      </c>
      <c r="AB1161" s="13"/>
      <c r="AC1161" s="13">
        <v>2.4390243902439001E-2</v>
      </c>
      <c r="AD1161" s="13">
        <v>6.15384615384615E-2</v>
      </c>
    </row>
    <row r="1162" spans="2:30" x14ac:dyDescent="0.3">
      <c r="C1162" s="13"/>
      <c r="D1162" s="13"/>
      <c r="E1162" s="13"/>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row>
    <row r="1163" spans="2:30" x14ac:dyDescent="0.3">
      <c r="B1163" s="6" t="s">
        <v>403</v>
      </c>
      <c r="C1163" s="13"/>
      <c r="D1163" s="13"/>
      <c r="E1163" s="13"/>
      <c r="F1163" s="13"/>
      <c r="G1163" s="13"/>
      <c r="H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c r="AD1163" s="13"/>
    </row>
    <row r="1164" spans="2:30" x14ac:dyDescent="0.3">
      <c r="B1164" s="23" t="s">
        <v>321</v>
      </c>
      <c r="C1164" s="13"/>
      <c r="D1164" s="13"/>
      <c r="E1164" s="13"/>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row>
    <row r="1165" spans="2:30" x14ac:dyDescent="0.3">
      <c r="B1165" t="s">
        <v>392</v>
      </c>
      <c r="C1165" s="13">
        <v>8.8495575221238902E-3</v>
      </c>
      <c r="D1165" s="13">
        <v>0</v>
      </c>
      <c r="E1165" s="13">
        <v>1.6666666666666701E-2</v>
      </c>
      <c r="F1165" s="13"/>
      <c r="G1165" s="13">
        <v>0</v>
      </c>
      <c r="H1165" s="13">
        <v>8.3333333333333301E-2</v>
      </c>
      <c r="I1165" s="13">
        <v>0</v>
      </c>
      <c r="J1165" s="13">
        <v>0</v>
      </c>
      <c r="K1165" s="13">
        <v>0</v>
      </c>
      <c r="L1165" s="13">
        <v>0</v>
      </c>
      <c r="M1165" s="13"/>
      <c r="N1165" s="13">
        <v>0</v>
      </c>
      <c r="O1165" s="13">
        <v>0</v>
      </c>
      <c r="P1165" s="13">
        <v>0</v>
      </c>
      <c r="Q1165" s="13">
        <v>4.3478260869565202E-2</v>
      </c>
      <c r="R1165" s="13"/>
      <c r="S1165" s="13">
        <v>0</v>
      </c>
      <c r="T1165" s="13">
        <v>0</v>
      </c>
      <c r="U1165" s="13">
        <v>0</v>
      </c>
      <c r="V1165" s="13">
        <v>0</v>
      </c>
      <c r="W1165" s="13">
        <v>0</v>
      </c>
      <c r="X1165" s="13">
        <v>0</v>
      </c>
      <c r="Y1165" s="13"/>
      <c r="Z1165" s="13">
        <v>1.3157894736842099E-2</v>
      </c>
      <c r="AA1165" s="13">
        <v>0</v>
      </c>
      <c r="AB1165" s="13"/>
      <c r="AC1165" s="13">
        <v>0</v>
      </c>
      <c r="AD1165" s="13">
        <v>0</v>
      </c>
    </row>
    <row r="1166" spans="2:30" x14ac:dyDescent="0.3">
      <c r="B1166" t="s">
        <v>393</v>
      </c>
      <c r="C1166" s="13">
        <v>5.3097345132743397E-2</v>
      </c>
      <c r="D1166" s="13">
        <v>3.77358490566038E-2</v>
      </c>
      <c r="E1166" s="13">
        <v>6.6666666666666693E-2</v>
      </c>
      <c r="F1166" s="13"/>
      <c r="G1166" s="13">
        <v>0</v>
      </c>
      <c r="H1166" s="13">
        <v>0.16666666666666699</v>
      </c>
      <c r="I1166" s="13">
        <v>0.15384615384615399</v>
      </c>
      <c r="J1166" s="13">
        <v>0</v>
      </c>
      <c r="K1166" s="13">
        <v>3.3333333333333298E-2</v>
      </c>
      <c r="L1166" s="13">
        <v>2.4390243902439001E-2</v>
      </c>
      <c r="M1166" s="13"/>
      <c r="N1166" s="13">
        <v>4.2553191489361701E-2</v>
      </c>
      <c r="O1166" s="13">
        <v>3.125E-2</v>
      </c>
      <c r="P1166" s="13">
        <v>9.0909090909090898E-2</v>
      </c>
      <c r="Q1166" s="13">
        <v>8.6956521739130405E-2</v>
      </c>
      <c r="R1166" s="13"/>
      <c r="S1166" s="13">
        <v>0.13793103448275901</v>
      </c>
      <c r="T1166" s="13">
        <v>5.8823529411764698E-2</v>
      </c>
      <c r="U1166" s="13">
        <v>0</v>
      </c>
      <c r="V1166" s="13">
        <v>3.3333333333333298E-2</v>
      </c>
      <c r="W1166" s="13">
        <v>0</v>
      </c>
      <c r="X1166" s="13">
        <v>0</v>
      </c>
      <c r="Y1166" s="13"/>
      <c r="Z1166" s="13">
        <v>7.8947368421052599E-2</v>
      </c>
      <c r="AA1166" s="13">
        <v>0</v>
      </c>
      <c r="AB1166" s="13"/>
      <c r="AC1166" s="13">
        <v>9.7560975609756101E-2</v>
      </c>
      <c r="AD1166" s="13">
        <v>3.0769230769230799E-2</v>
      </c>
    </row>
    <row r="1167" spans="2:30" x14ac:dyDescent="0.3">
      <c r="B1167" t="s">
        <v>394</v>
      </c>
      <c r="C1167" s="13">
        <v>0.27433628318584102</v>
      </c>
      <c r="D1167" s="13">
        <v>0.320754716981132</v>
      </c>
      <c r="E1167" s="13">
        <v>0.233333333333333</v>
      </c>
      <c r="F1167" s="13"/>
      <c r="G1167" s="13">
        <v>0</v>
      </c>
      <c r="H1167" s="13">
        <v>0.25</v>
      </c>
      <c r="I1167" s="13">
        <v>0.53846153846153799</v>
      </c>
      <c r="J1167" s="13">
        <v>0.4</v>
      </c>
      <c r="K1167" s="13">
        <v>0.3</v>
      </c>
      <c r="L1167" s="13">
        <v>0.146341463414634</v>
      </c>
      <c r="M1167" s="13"/>
      <c r="N1167" s="13">
        <v>0.25531914893617003</v>
      </c>
      <c r="O1167" s="13">
        <v>0.3125</v>
      </c>
      <c r="P1167" s="13">
        <v>0.18181818181818199</v>
      </c>
      <c r="Q1167" s="13">
        <v>0.30434782608695699</v>
      </c>
      <c r="R1167" s="13"/>
      <c r="S1167" s="13">
        <v>0.17241379310344801</v>
      </c>
      <c r="T1167" s="13">
        <v>0.23529411764705899</v>
      </c>
      <c r="U1167" s="13">
        <v>0.25</v>
      </c>
      <c r="V1167" s="13">
        <v>0.43333333333333302</v>
      </c>
      <c r="W1167" s="13">
        <v>0.1</v>
      </c>
      <c r="X1167" s="13">
        <v>0.33333333333333298</v>
      </c>
      <c r="Y1167" s="13"/>
      <c r="Z1167" s="13">
        <v>0.26315789473684198</v>
      </c>
      <c r="AA1167" s="13">
        <v>0.29729729729729698</v>
      </c>
      <c r="AB1167" s="13"/>
      <c r="AC1167" s="13">
        <v>0.219512195121951</v>
      </c>
      <c r="AD1167" s="13">
        <v>0.32307692307692298</v>
      </c>
    </row>
    <row r="1168" spans="2:30" x14ac:dyDescent="0.3">
      <c r="B1168" t="s">
        <v>395</v>
      </c>
      <c r="C1168" s="13">
        <v>0.46902654867256599</v>
      </c>
      <c r="D1168" s="13">
        <v>0.490566037735849</v>
      </c>
      <c r="E1168" s="13">
        <v>0.45</v>
      </c>
      <c r="F1168" s="13"/>
      <c r="G1168" s="13">
        <v>0.5</v>
      </c>
      <c r="H1168" s="13">
        <v>0.25</v>
      </c>
      <c r="I1168" s="13">
        <v>0.230769230769231</v>
      </c>
      <c r="J1168" s="13">
        <v>0.33333333333333298</v>
      </c>
      <c r="K1168" s="13">
        <v>0.5</v>
      </c>
      <c r="L1168" s="13">
        <v>0.63414634146341498</v>
      </c>
      <c r="M1168" s="13"/>
      <c r="N1168" s="13">
        <v>0.55319148936170204</v>
      </c>
      <c r="O1168" s="13">
        <v>0.40625</v>
      </c>
      <c r="P1168" s="13">
        <v>0.45454545454545497</v>
      </c>
      <c r="Q1168" s="13">
        <v>0.39130434782608697</v>
      </c>
      <c r="R1168" s="13"/>
      <c r="S1168" s="13">
        <v>0.44827586206896602</v>
      </c>
      <c r="T1168" s="13">
        <v>0.52941176470588203</v>
      </c>
      <c r="U1168" s="13">
        <v>0.5</v>
      </c>
      <c r="V1168" s="13">
        <v>0.3</v>
      </c>
      <c r="W1168" s="13">
        <v>0.8</v>
      </c>
      <c r="X1168" s="13">
        <v>0.5</v>
      </c>
      <c r="Y1168" s="13"/>
      <c r="Z1168" s="13">
        <v>0.44736842105263203</v>
      </c>
      <c r="AA1168" s="13">
        <v>0.51351351351351304</v>
      </c>
      <c r="AB1168" s="13"/>
      <c r="AC1168" s="13">
        <v>0.439024390243902</v>
      </c>
      <c r="AD1168" s="13">
        <v>0.47692307692307701</v>
      </c>
    </row>
    <row r="1169" spans="2:30" x14ac:dyDescent="0.3">
      <c r="B1169" t="s">
        <v>396</v>
      </c>
      <c r="C1169" s="13">
        <v>0.17699115044247801</v>
      </c>
      <c r="D1169" s="13">
        <v>0.15094339622641501</v>
      </c>
      <c r="E1169" s="13">
        <v>0.2</v>
      </c>
      <c r="F1169" s="13"/>
      <c r="G1169" s="13">
        <v>0.5</v>
      </c>
      <c r="H1169" s="13">
        <v>0.25</v>
      </c>
      <c r="I1169" s="13">
        <v>7.69230769230769E-2</v>
      </c>
      <c r="J1169" s="13">
        <v>0.266666666666667</v>
      </c>
      <c r="K1169" s="13">
        <v>0.16666666666666699</v>
      </c>
      <c r="L1169" s="13">
        <v>0.146341463414634</v>
      </c>
      <c r="M1169" s="13"/>
      <c r="N1169" s="13">
        <v>0.14893617021276601</v>
      </c>
      <c r="O1169" s="13">
        <v>0.1875</v>
      </c>
      <c r="P1169" s="13">
        <v>0.27272727272727298</v>
      </c>
      <c r="Q1169" s="13">
        <v>0.173913043478261</v>
      </c>
      <c r="R1169" s="13"/>
      <c r="S1169" s="13">
        <v>0.20689655172413801</v>
      </c>
      <c r="T1169" s="13">
        <v>0.17647058823529399</v>
      </c>
      <c r="U1169" s="13">
        <v>0.16666666666666699</v>
      </c>
      <c r="V1169" s="13">
        <v>0.233333333333333</v>
      </c>
      <c r="W1169" s="13">
        <v>0.1</v>
      </c>
      <c r="X1169" s="13">
        <v>0.16666666666666699</v>
      </c>
      <c r="Y1169" s="13"/>
      <c r="Z1169" s="13">
        <v>0.18421052631578899</v>
      </c>
      <c r="AA1169" s="13">
        <v>0.162162162162162</v>
      </c>
      <c r="AB1169" s="13"/>
      <c r="AC1169" s="13">
        <v>0.24390243902438999</v>
      </c>
      <c r="AD1169" s="13">
        <v>0.15384615384615399</v>
      </c>
    </row>
    <row r="1170" spans="2:30" x14ac:dyDescent="0.3">
      <c r="B1170" t="s">
        <v>56</v>
      </c>
      <c r="C1170" s="13">
        <v>1.7699115044247801E-2</v>
      </c>
      <c r="D1170" s="13">
        <v>0</v>
      </c>
      <c r="E1170" s="13">
        <v>3.3333333333333298E-2</v>
      </c>
      <c r="F1170" s="13"/>
      <c r="G1170" s="13">
        <v>0</v>
      </c>
      <c r="H1170" s="13">
        <v>0</v>
      </c>
      <c r="I1170" s="13">
        <v>0</v>
      </c>
      <c r="J1170" s="13">
        <v>0</v>
      </c>
      <c r="K1170" s="13">
        <v>0</v>
      </c>
      <c r="L1170" s="13">
        <v>4.8780487804878099E-2</v>
      </c>
      <c r="M1170" s="13"/>
      <c r="N1170" s="13">
        <v>0</v>
      </c>
      <c r="O1170" s="13">
        <v>6.25E-2</v>
      </c>
      <c r="P1170" s="13">
        <v>0</v>
      </c>
      <c r="Q1170" s="13">
        <v>0</v>
      </c>
      <c r="R1170" s="13"/>
      <c r="S1170" s="13">
        <v>3.4482758620689703E-2</v>
      </c>
      <c r="T1170" s="13">
        <v>0</v>
      </c>
      <c r="U1170" s="13">
        <v>8.3333333333333301E-2</v>
      </c>
      <c r="V1170" s="13">
        <v>0</v>
      </c>
      <c r="W1170" s="13">
        <v>0</v>
      </c>
      <c r="X1170" s="13">
        <v>0</v>
      </c>
      <c r="Y1170" s="13"/>
      <c r="Z1170" s="13">
        <v>1.3157894736842099E-2</v>
      </c>
      <c r="AA1170" s="13">
        <v>2.7027027027027001E-2</v>
      </c>
      <c r="AB1170" s="13"/>
      <c r="AC1170" s="13">
        <v>0</v>
      </c>
      <c r="AD1170" s="13">
        <v>1.5384615384615399E-2</v>
      </c>
    </row>
    <row r="1171" spans="2:30" x14ac:dyDescent="0.3">
      <c r="C1171" s="13"/>
      <c r="D1171" s="13"/>
      <c r="E1171" s="13"/>
      <c r="F1171" s="13"/>
      <c r="G1171" s="13"/>
      <c r="H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c r="AD1171" s="13"/>
    </row>
    <row r="1172" spans="2:30" x14ac:dyDescent="0.3">
      <c r="B1172" s="6" t="s">
        <v>404</v>
      </c>
      <c r="C1172" s="13"/>
      <c r="D1172" s="13"/>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row>
    <row r="1173" spans="2:30" x14ac:dyDescent="0.3">
      <c r="B1173" s="23" t="s">
        <v>321</v>
      </c>
      <c r="C1173" s="13"/>
      <c r="D1173" s="13"/>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row>
    <row r="1174" spans="2:30" x14ac:dyDescent="0.3">
      <c r="B1174" t="s">
        <v>392</v>
      </c>
      <c r="C1174" s="13">
        <v>1.7699115044247801E-2</v>
      </c>
      <c r="D1174" s="13">
        <v>0</v>
      </c>
      <c r="E1174" s="13">
        <v>3.3333333333333298E-2</v>
      </c>
      <c r="F1174" s="13"/>
      <c r="G1174" s="13">
        <v>0</v>
      </c>
      <c r="H1174" s="13">
        <v>0.16666666666666699</v>
      </c>
      <c r="I1174" s="13">
        <v>0</v>
      </c>
      <c r="J1174" s="13">
        <v>0</v>
      </c>
      <c r="K1174" s="13">
        <v>0</v>
      </c>
      <c r="L1174" s="13">
        <v>0</v>
      </c>
      <c r="M1174" s="13"/>
      <c r="N1174" s="13">
        <v>2.1276595744680899E-2</v>
      </c>
      <c r="O1174" s="13">
        <v>0</v>
      </c>
      <c r="P1174" s="13">
        <v>0</v>
      </c>
      <c r="Q1174" s="13">
        <v>4.3478260869565202E-2</v>
      </c>
      <c r="R1174" s="13"/>
      <c r="S1174" s="13">
        <v>3.4482758620689703E-2</v>
      </c>
      <c r="T1174" s="13">
        <v>0</v>
      </c>
      <c r="U1174" s="13">
        <v>0</v>
      </c>
      <c r="V1174" s="13">
        <v>0</v>
      </c>
      <c r="W1174" s="13">
        <v>0</v>
      </c>
      <c r="X1174" s="13">
        <v>0</v>
      </c>
      <c r="Y1174" s="13"/>
      <c r="Z1174" s="13">
        <v>2.6315789473684199E-2</v>
      </c>
      <c r="AA1174" s="13">
        <v>0</v>
      </c>
      <c r="AB1174" s="13"/>
      <c r="AC1174" s="13">
        <v>2.4390243902439001E-2</v>
      </c>
      <c r="AD1174" s="13">
        <v>0</v>
      </c>
    </row>
    <row r="1175" spans="2:30" x14ac:dyDescent="0.3">
      <c r="B1175" t="s">
        <v>393</v>
      </c>
      <c r="C1175" s="13">
        <v>5.3097345132743397E-2</v>
      </c>
      <c r="D1175" s="13">
        <v>5.6603773584905703E-2</v>
      </c>
      <c r="E1175" s="13">
        <v>0.05</v>
      </c>
      <c r="F1175" s="13"/>
      <c r="G1175" s="13">
        <v>0</v>
      </c>
      <c r="H1175" s="13">
        <v>8.3333333333333301E-2</v>
      </c>
      <c r="I1175" s="13">
        <v>0.15384615384615399</v>
      </c>
      <c r="J1175" s="13">
        <v>0</v>
      </c>
      <c r="K1175" s="13">
        <v>3.3333333333333298E-2</v>
      </c>
      <c r="L1175" s="13">
        <v>4.8780487804878099E-2</v>
      </c>
      <c r="M1175" s="13"/>
      <c r="N1175" s="13">
        <v>6.3829787234042507E-2</v>
      </c>
      <c r="O1175" s="13">
        <v>6.25E-2</v>
      </c>
      <c r="P1175" s="13">
        <v>0</v>
      </c>
      <c r="Q1175" s="13">
        <v>4.3478260869565202E-2</v>
      </c>
      <c r="R1175" s="13"/>
      <c r="S1175" s="13">
        <v>6.8965517241379296E-2</v>
      </c>
      <c r="T1175" s="13">
        <v>0.11764705882352899</v>
      </c>
      <c r="U1175" s="13">
        <v>0</v>
      </c>
      <c r="V1175" s="13">
        <v>6.6666666666666693E-2</v>
      </c>
      <c r="W1175" s="13">
        <v>0</v>
      </c>
      <c r="X1175" s="13">
        <v>0</v>
      </c>
      <c r="Y1175" s="13"/>
      <c r="Z1175" s="13">
        <v>6.5789473684210495E-2</v>
      </c>
      <c r="AA1175" s="13">
        <v>2.7027027027027001E-2</v>
      </c>
      <c r="AB1175" s="13"/>
      <c r="AC1175" s="13">
        <v>9.7560975609756101E-2</v>
      </c>
      <c r="AD1175" s="13">
        <v>3.0769230769230799E-2</v>
      </c>
    </row>
    <row r="1176" spans="2:30" x14ac:dyDescent="0.3">
      <c r="B1176" t="s">
        <v>394</v>
      </c>
      <c r="C1176" s="13">
        <v>0.30973451327433599</v>
      </c>
      <c r="D1176" s="13">
        <v>0.320754716981132</v>
      </c>
      <c r="E1176" s="13">
        <v>0.3</v>
      </c>
      <c r="F1176" s="13"/>
      <c r="G1176" s="13">
        <v>0</v>
      </c>
      <c r="H1176" s="13">
        <v>0.25</v>
      </c>
      <c r="I1176" s="13">
        <v>0.38461538461538503</v>
      </c>
      <c r="J1176" s="13">
        <v>0.46666666666666701</v>
      </c>
      <c r="K1176" s="13">
        <v>0.233333333333333</v>
      </c>
      <c r="L1176" s="13">
        <v>0.31707317073170699</v>
      </c>
      <c r="M1176" s="13"/>
      <c r="N1176" s="13">
        <v>0.40425531914893598</v>
      </c>
      <c r="O1176" s="13">
        <v>0.28125</v>
      </c>
      <c r="P1176" s="13">
        <v>0.18181818181818199</v>
      </c>
      <c r="Q1176" s="13">
        <v>0.217391304347826</v>
      </c>
      <c r="R1176" s="13"/>
      <c r="S1176" s="13">
        <v>0.27586206896551702</v>
      </c>
      <c r="T1176" s="13">
        <v>0.47058823529411797</v>
      </c>
      <c r="U1176" s="13">
        <v>0.16666666666666699</v>
      </c>
      <c r="V1176" s="13">
        <v>0.43333333333333302</v>
      </c>
      <c r="W1176" s="13">
        <v>0</v>
      </c>
      <c r="X1176" s="13">
        <v>0.33333333333333298</v>
      </c>
      <c r="Y1176" s="13"/>
      <c r="Z1176" s="13">
        <v>0.27631578947368401</v>
      </c>
      <c r="AA1176" s="13">
        <v>0.37837837837837801</v>
      </c>
      <c r="AB1176" s="13"/>
      <c r="AC1176" s="13">
        <v>0.26829268292682901</v>
      </c>
      <c r="AD1176" s="13">
        <v>0.35384615384615398</v>
      </c>
    </row>
    <row r="1177" spans="2:30" x14ac:dyDescent="0.3">
      <c r="B1177" t="s">
        <v>395</v>
      </c>
      <c r="C1177" s="13">
        <v>0.41592920353982299</v>
      </c>
      <c r="D1177" s="13">
        <v>0.47169811320754701</v>
      </c>
      <c r="E1177" s="13">
        <v>0.36666666666666697</v>
      </c>
      <c r="F1177" s="13"/>
      <c r="G1177" s="13">
        <v>0.5</v>
      </c>
      <c r="H1177" s="13">
        <v>0.25</v>
      </c>
      <c r="I1177" s="13">
        <v>0.230769230769231</v>
      </c>
      <c r="J1177" s="13">
        <v>0.4</v>
      </c>
      <c r="K1177" s="13">
        <v>0.56666666666666698</v>
      </c>
      <c r="L1177" s="13">
        <v>0.41463414634146301</v>
      </c>
      <c r="M1177" s="13"/>
      <c r="N1177" s="13">
        <v>0.38297872340425498</v>
      </c>
      <c r="O1177" s="13">
        <v>0.40625</v>
      </c>
      <c r="P1177" s="13">
        <v>0.54545454545454497</v>
      </c>
      <c r="Q1177" s="13">
        <v>0.434782608695652</v>
      </c>
      <c r="R1177" s="13"/>
      <c r="S1177" s="13">
        <v>0.37931034482758602</v>
      </c>
      <c r="T1177" s="13">
        <v>0.23529411764705899</v>
      </c>
      <c r="U1177" s="13">
        <v>0.66666666666666696</v>
      </c>
      <c r="V1177" s="13">
        <v>0.33333333333333298</v>
      </c>
      <c r="W1177" s="13">
        <v>0.8</v>
      </c>
      <c r="X1177" s="13">
        <v>0.33333333333333298</v>
      </c>
      <c r="Y1177" s="13"/>
      <c r="Z1177" s="13">
        <v>0.40789473684210498</v>
      </c>
      <c r="AA1177" s="13">
        <v>0.43243243243243201</v>
      </c>
      <c r="AB1177" s="13"/>
      <c r="AC1177" s="13">
        <v>0.39024390243902402</v>
      </c>
      <c r="AD1177" s="13">
        <v>0.43076923076923102</v>
      </c>
    </row>
    <row r="1178" spans="2:30" x14ac:dyDescent="0.3">
      <c r="B1178" t="s">
        <v>396</v>
      </c>
      <c r="C1178" s="13">
        <v>0.132743362831858</v>
      </c>
      <c r="D1178" s="13">
        <v>0.113207547169811</v>
      </c>
      <c r="E1178" s="13">
        <v>0.15</v>
      </c>
      <c r="F1178" s="13"/>
      <c r="G1178" s="13">
        <v>0.5</v>
      </c>
      <c r="H1178" s="13">
        <v>0.25</v>
      </c>
      <c r="I1178" s="13">
        <v>7.69230769230769E-2</v>
      </c>
      <c r="J1178" s="13">
        <v>6.6666666666666693E-2</v>
      </c>
      <c r="K1178" s="13">
        <v>0.1</v>
      </c>
      <c r="L1178" s="13">
        <v>0.146341463414634</v>
      </c>
      <c r="M1178" s="13"/>
      <c r="N1178" s="13">
        <v>8.5106382978723402E-2</v>
      </c>
      <c r="O1178" s="13">
        <v>0.15625</v>
      </c>
      <c r="P1178" s="13">
        <v>0.27272727272727298</v>
      </c>
      <c r="Q1178" s="13">
        <v>0.13043478260869601</v>
      </c>
      <c r="R1178" s="13"/>
      <c r="S1178" s="13">
        <v>0.17241379310344801</v>
      </c>
      <c r="T1178" s="13">
        <v>0.11764705882352899</v>
      </c>
      <c r="U1178" s="13">
        <v>8.3333333333333301E-2</v>
      </c>
      <c r="V1178" s="13">
        <v>0.133333333333333</v>
      </c>
      <c r="W1178" s="13">
        <v>0.1</v>
      </c>
      <c r="X1178" s="13">
        <v>0.33333333333333298</v>
      </c>
      <c r="Y1178" s="13"/>
      <c r="Z1178" s="13">
        <v>0.17105263157894701</v>
      </c>
      <c r="AA1178" s="13">
        <v>5.4054054054054099E-2</v>
      </c>
      <c r="AB1178" s="13"/>
      <c r="AC1178" s="13">
        <v>0.17073170731707299</v>
      </c>
      <c r="AD1178" s="13">
        <v>0.107692307692308</v>
      </c>
    </row>
    <row r="1179" spans="2:30" x14ac:dyDescent="0.3">
      <c r="B1179" t="s">
        <v>56</v>
      </c>
      <c r="C1179" s="13">
        <v>7.0796460176991094E-2</v>
      </c>
      <c r="D1179" s="13">
        <v>3.77358490566038E-2</v>
      </c>
      <c r="E1179" s="13">
        <v>0.1</v>
      </c>
      <c r="F1179" s="13"/>
      <c r="G1179" s="13">
        <v>0</v>
      </c>
      <c r="H1179" s="13">
        <v>0</v>
      </c>
      <c r="I1179" s="13">
        <v>0.15384615384615399</v>
      </c>
      <c r="J1179" s="13">
        <v>6.6666666666666693E-2</v>
      </c>
      <c r="K1179" s="13">
        <v>6.6666666666666693E-2</v>
      </c>
      <c r="L1179" s="13">
        <v>7.3170731707317097E-2</v>
      </c>
      <c r="M1179" s="13"/>
      <c r="N1179" s="13">
        <v>4.2553191489361701E-2</v>
      </c>
      <c r="O1179" s="13">
        <v>9.375E-2</v>
      </c>
      <c r="P1179" s="13">
        <v>0</v>
      </c>
      <c r="Q1179" s="13">
        <v>0.13043478260869601</v>
      </c>
      <c r="R1179" s="13"/>
      <c r="S1179" s="13">
        <v>6.8965517241379296E-2</v>
      </c>
      <c r="T1179" s="13">
        <v>5.8823529411764698E-2</v>
      </c>
      <c r="U1179" s="13">
        <v>8.3333333333333301E-2</v>
      </c>
      <c r="V1179" s="13">
        <v>3.3333333333333298E-2</v>
      </c>
      <c r="W1179" s="13">
        <v>0.1</v>
      </c>
      <c r="X1179" s="13">
        <v>0</v>
      </c>
      <c r="Y1179" s="13"/>
      <c r="Z1179" s="13">
        <v>5.2631578947368397E-2</v>
      </c>
      <c r="AA1179" s="13">
        <v>0.108108108108108</v>
      </c>
      <c r="AB1179" s="13"/>
      <c r="AC1179" s="13">
        <v>4.8780487804878099E-2</v>
      </c>
      <c r="AD1179" s="13">
        <v>7.69230769230769E-2</v>
      </c>
    </row>
    <row r="1180" spans="2:30" x14ac:dyDescent="0.3">
      <c r="C1180" s="13"/>
      <c r="D1180" s="13"/>
      <c r="E1180" s="13"/>
      <c r="F1180" s="13"/>
      <c r="G1180" s="13"/>
      <c r="H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row>
    <row r="1181" spans="2:30" x14ac:dyDescent="0.3">
      <c r="B1181" s="6" t="s">
        <v>405</v>
      </c>
      <c r="C1181" s="13"/>
      <c r="D1181" s="13"/>
      <c r="E1181" s="13"/>
      <c r="F1181" s="13"/>
      <c r="G1181" s="13"/>
      <c r="H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row>
    <row r="1182" spans="2:30" x14ac:dyDescent="0.3">
      <c r="B1182" s="23" t="s">
        <v>321</v>
      </c>
      <c r="C1182" s="13"/>
      <c r="D1182" s="13"/>
      <c r="E1182" s="13"/>
      <c r="F1182" s="13"/>
      <c r="G1182" s="13"/>
      <c r="H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row>
    <row r="1183" spans="2:30" x14ac:dyDescent="0.3">
      <c r="B1183" t="s">
        <v>392</v>
      </c>
      <c r="C1183" s="13">
        <v>1.7699115044247801E-2</v>
      </c>
      <c r="D1183" s="13">
        <v>0</v>
      </c>
      <c r="E1183" s="13">
        <v>3.3333333333333298E-2</v>
      </c>
      <c r="F1183" s="13"/>
      <c r="G1183" s="13">
        <v>0</v>
      </c>
      <c r="H1183" s="13">
        <v>0.16666666666666699</v>
      </c>
      <c r="I1183" s="13">
        <v>0</v>
      </c>
      <c r="J1183" s="13">
        <v>0</v>
      </c>
      <c r="K1183" s="13">
        <v>0</v>
      </c>
      <c r="L1183" s="13">
        <v>0</v>
      </c>
      <c r="M1183" s="13"/>
      <c r="N1183" s="13">
        <v>2.1276595744680899E-2</v>
      </c>
      <c r="O1183" s="13">
        <v>0</v>
      </c>
      <c r="P1183" s="13">
        <v>0</v>
      </c>
      <c r="Q1183" s="13">
        <v>4.3478260869565202E-2</v>
      </c>
      <c r="R1183" s="13"/>
      <c r="S1183" s="13">
        <v>3.4482758620689703E-2</v>
      </c>
      <c r="T1183" s="13">
        <v>0</v>
      </c>
      <c r="U1183" s="13">
        <v>0</v>
      </c>
      <c r="V1183" s="13">
        <v>0</v>
      </c>
      <c r="W1183" s="13">
        <v>0</v>
      </c>
      <c r="X1183" s="13">
        <v>0</v>
      </c>
      <c r="Y1183" s="13"/>
      <c r="Z1183" s="13">
        <v>2.6315789473684199E-2</v>
      </c>
      <c r="AA1183" s="13">
        <v>0</v>
      </c>
      <c r="AB1183" s="13"/>
      <c r="AC1183" s="13">
        <v>2.4390243902439001E-2</v>
      </c>
      <c r="AD1183" s="13">
        <v>0</v>
      </c>
    </row>
    <row r="1184" spans="2:30" x14ac:dyDescent="0.3">
      <c r="B1184" t="s">
        <v>393</v>
      </c>
      <c r="C1184" s="13">
        <v>0.11504424778761101</v>
      </c>
      <c r="D1184" s="13">
        <v>0.15094339622641501</v>
      </c>
      <c r="E1184" s="13">
        <v>8.3333333333333301E-2</v>
      </c>
      <c r="F1184" s="13"/>
      <c r="G1184" s="13">
        <v>0</v>
      </c>
      <c r="H1184" s="13">
        <v>8.3333333333333301E-2</v>
      </c>
      <c r="I1184" s="13">
        <v>0.230769230769231</v>
      </c>
      <c r="J1184" s="13">
        <v>6.6666666666666693E-2</v>
      </c>
      <c r="K1184" s="13">
        <v>0.2</v>
      </c>
      <c r="L1184" s="13">
        <v>4.8780487804878099E-2</v>
      </c>
      <c r="M1184" s="13"/>
      <c r="N1184" s="13">
        <v>0.12765957446808501</v>
      </c>
      <c r="O1184" s="13">
        <v>0.15625</v>
      </c>
      <c r="P1184" s="13">
        <v>0</v>
      </c>
      <c r="Q1184" s="13">
        <v>8.6956521739130405E-2</v>
      </c>
      <c r="R1184" s="13"/>
      <c r="S1184" s="13">
        <v>0.20689655172413801</v>
      </c>
      <c r="T1184" s="13">
        <v>5.8823529411764698E-2</v>
      </c>
      <c r="U1184" s="13">
        <v>0.16666666666666699</v>
      </c>
      <c r="V1184" s="13">
        <v>6.6666666666666693E-2</v>
      </c>
      <c r="W1184" s="13">
        <v>0</v>
      </c>
      <c r="X1184" s="13">
        <v>0</v>
      </c>
      <c r="Y1184" s="13"/>
      <c r="Z1184" s="13">
        <v>0.118421052631579</v>
      </c>
      <c r="AA1184" s="13">
        <v>0.108108108108108</v>
      </c>
      <c r="AB1184" s="13"/>
      <c r="AC1184" s="13">
        <v>0.12195121951219499</v>
      </c>
      <c r="AD1184" s="13">
        <v>0.123076923076923</v>
      </c>
    </row>
    <row r="1185" spans="2:30" x14ac:dyDescent="0.3">
      <c r="B1185" t="s">
        <v>394</v>
      </c>
      <c r="C1185" s="13">
        <v>0.43362831858407103</v>
      </c>
      <c r="D1185" s="13">
        <v>0.45283018867924502</v>
      </c>
      <c r="E1185" s="13">
        <v>0.41666666666666702</v>
      </c>
      <c r="F1185" s="13"/>
      <c r="G1185" s="13">
        <v>0</v>
      </c>
      <c r="H1185" s="13">
        <v>0.25</v>
      </c>
      <c r="I1185" s="13">
        <v>0.38461538461538503</v>
      </c>
      <c r="J1185" s="13">
        <v>0.46666666666666701</v>
      </c>
      <c r="K1185" s="13">
        <v>0.43333333333333302</v>
      </c>
      <c r="L1185" s="13">
        <v>0.51219512195121997</v>
      </c>
      <c r="M1185" s="13"/>
      <c r="N1185" s="13">
        <v>0.51063829787234005</v>
      </c>
      <c r="O1185" s="13">
        <v>0.34375</v>
      </c>
      <c r="P1185" s="13">
        <v>0.36363636363636398</v>
      </c>
      <c r="Q1185" s="13">
        <v>0.434782608695652</v>
      </c>
      <c r="R1185" s="13"/>
      <c r="S1185" s="13">
        <v>0.34482758620689702</v>
      </c>
      <c r="T1185" s="13">
        <v>0.52941176470588203</v>
      </c>
      <c r="U1185" s="13">
        <v>0.33333333333333298</v>
      </c>
      <c r="V1185" s="13">
        <v>0.53333333333333299</v>
      </c>
      <c r="W1185" s="13">
        <v>0.3</v>
      </c>
      <c r="X1185" s="13">
        <v>0.33333333333333298</v>
      </c>
      <c r="Y1185" s="13"/>
      <c r="Z1185" s="13">
        <v>0.43421052631578899</v>
      </c>
      <c r="AA1185" s="13">
        <v>0.43243243243243201</v>
      </c>
      <c r="AB1185" s="13"/>
      <c r="AC1185" s="13">
        <v>0.39024390243902402</v>
      </c>
      <c r="AD1185" s="13">
        <v>0.492307692307692</v>
      </c>
    </row>
    <row r="1186" spans="2:30" x14ac:dyDescent="0.3">
      <c r="B1186" t="s">
        <v>395</v>
      </c>
      <c r="C1186" s="13">
        <v>0.27433628318584102</v>
      </c>
      <c r="D1186" s="13">
        <v>0.28301886792452802</v>
      </c>
      <c r="E1186" s="13">
        <v>0.266666666666667</v>
      </c>
      <c r="F1186" s="13"/>
      <c r="G1186" s="13">
        <v>0.5</v>
      </c>
      <c r="H1186" s="13">
        <v>0.33333333333333298</v>
      </c>
      <c r="I1186" s="13">
        <v>0.30769230769230799</v>
      </c>
      <c r="J1186" s="13">
        <v>0.266666666666667</v>
      </c>
      <c r="K1186" s="13">
        <v>0.233333333333333</v>
      </c>
      <c r="L1186" s="13">
        <v>0.26829268292682901</v>
      </c>
      <c r="M1186" s="13"/>
      <c r="N1186" s="13">
        <v>0.25531914893617003</v>
      </c>
      <c r="O1186" s="13">
        <v>0.25</v>
      </c>
      <c r="P1186" s="13">
        <v>0.45454545454545497</v>
      </c>
      <c r="Q1186" s="13">
        <v>0.26086956521739102</v>
      </c>
      <c r="R1186" s="13"/>
      <c r="S1186" s="13">
        <v>0.31034482758620702</v>
      </c>
      <c r="T1186" s="13">
        <v>0.17647058823529399</v>
      </c>
      <c r="U1186" s="13">
        <v>0.41666666666666702</v>
      </c>
      <c r="V1186" s="13">
        <v>0.233333333333333</v>
      </c>
      <c r="W1186" s="13">
        <v>0.5</v>
      </c>
      <c r="X1186" s="13">
        <v>0.33333333333333298</v>
      </c>
      <c r="Y1186" s="13"/>
      <c r="Z1186" s="13">
        <v>0.26315789473684198</v>
      </c>
      <c r="AA1186" s="13">
        <v>0.29729729729729698</v>
      </c>
      <c r="AB1186" s="13"/>
      <c r="AC1186" s="13">
        <v>0.26829268292682901</v>
      </c>
      <c r="AD1186" s="13">
        <v>0.261538461538462</v>
      </c>
    </row>
    <row r="1187" spans="2:30" x14ac:dyDescent="0.3">
      <c r="B1187" t="s">
        <v>396</v>
      </c>
      <c r="C1187" s="13">
        <v>0.14159292035398199</v>
      </c>
      <c r="D1187" s="13">
        <v>0.113207547169811</v>
      </c>
      <c r="E1187" s="13">
        <v>0.16666666666666699</v>
      </c>
      <c r="F1187" s="13"/>
      <c r="G1187" s="13">
        <v>0.5</v>
      </c>
      <c r="H1187" s="13">
        <v>0.16666666666666699</v>
      </c>
      <c r="I1187" s="13">
        <v>7.69230769230769E-2</v>
      </c>
      <c r="J1187" s="13">
        <v>0.2</v>
      </c>
      <c r="K1187" s="13">
        <v>0.133333333333333</v>
      </c>
      <c r="L1187" s="13">
        <v>0.12195121951219499</v>
      </c>
      <c r="M1187" s="13"/>
      <c r="N1187" s="13">
        <v>8.5106382978723402E-2</v>
      </c>
      <c r="O1187" s="13">
        <v>0.1875</v>
      </c>
      <c r="P1187" s="13">
        <v>0.18181818181818199</v>
      </c>
      <c r="Q1187" s="13">
        <v>0.173913043478261</v>
      </c>
      <c r="R1187" s="13"/>
      <c r="S1187" s="13">
        <v>6.8965517241379296E-2</v>
      </c>
      <c r="T1187" s="13">
        <v>0.23529411764705899</v>
      </c>
      <c r="U1187" s="13">
        <v>0</v>
      </c>
      <c r="V1187" s="13">
        <v>0.16666666666666699</v>
      </c>
      <c r="W1187" s="13">
        <v>0.2</v>
      </c>
      <c r="X1187" s="13">
        <v>0.33333333333333298</v>
      </c>
      <c r="Y1187" s="13"/>
      <c r="Z1187" s="13">
        <v>0.144736842105263</v>
      </c>
      <c r="AA1187" s="13">
        <v>0.135135135135135</v>
      </c>
      <c r="AB1187" s="13"/>
      <c r="AC1187" s="13">
        <v>0.19512195121951201</v>
      </c>
      <c r="AD1187" s="13">
        <v>0.107692307692308</v>
      </c>
    </row>
    <row r="1188" spans="2:30" x14ac:dyDescent="0.3">
      <c r="B1188" t="s">
        <v>56</v>
      </c>
      <c r="C1188" s="13">
        <v>1.7699115044247801E-2</v>
      </c>
      <c r="D1188" s="13">
        <v>0</v>
      </c>
      <c r="E1188" s="13">
        <v>3.3333333333333298E-2</v>
      </c>
      <c r="F1188" s="13"/>
      <c r="G1188" s="13">
        <v>0</v>
      </c>
      <c r="H1188" s="13">
        <v>0</v>
      </c>
      <c r="I1188" s="13">
        <v>0</v>
      </c>
      <c r="J1188" s="13">
        <v>0</v>
      </c>
      <c r="K1188" s="13">
        <v>0</v>
      </c>
      <c r="L1188" s="13">
        <v>4.8780487804878099E-2</v>
      </c>
      <c r="M1188" s="13"/>
      <c r="N1188" s="13">
        <v>0</v>
      </c>
      <c r="O1188" s="13">
        <v>6.25E-2</v>
      </c>
      <c r="P1188" s="13">
        <v>0</v>
      </c>
      <c r="Q1188" s="13">
        <v>0</v>
      </c>
      <c r="R1188" s="13"/>
      <c r="S1188" s="13">
        <v>3.4482758620689703E-2</v>
      </c>
      <c r="T1188" s="13">
        <v>0</v>
      </c>
      <c r="U1188" s="13">
        <v>8.3333333333333301E-2</v>
      </c>
      <c r="V1188" s="13">
        <v>0</v>
      </c>
      <c r="W1188" s="13">
        <v>0</v>
      </c>
      <c r="X1188" s="13">
        <v>0</v>
      </c>
      <c r="Y1188" s="13"/>
      <c r="Z1188" s="13">
        <v>1.3157894736842099E-2</v>
      </c>
      <c r="AA1188" s="13">
        <v>2.7027027027027001E-2</v>
      </c>
      <c r="AB1188" s="13"/>
      <c r="AC1188" s="13">
        <v>0</v>
      </c>
      <c r="AD1188" s="13">
        <v>1.5384615384615399E-2</v>
      </c>
    </row>
    <row r="1189" spans="2:30" x14ac:dyDescent="0.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row>
    <row r="1190" spans="2:30" x14ac:dyDescent="0.3">
      <c r="B1190" s="6" t="s">
        <v>407</v>
      </c>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row>
    <row r="1191" spans="2:30" x14ac:dyDescent="0.3">
      <c r="B1191" s="23" t="s">
        <v>321</v>
      </c>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row>
    <row r="1192" spans="2:30" x14ac:dyDescent="0.3">
      <c r="B1192" t="s">
        <v>392</v>
      </c>
      <c r="C1192" s="13">
        <v>7.14285714285714E-3</v>
      </c>
      <c r="D1192" s="13">
        <v>1.38888888888889E-2</v>
      </c>
      <c r="E1192" s="13">
        <v>0</v>
      </c>
      <c r="F1192" s="13"/>
      <c r="G1192" s="13">
        <v>0</v>
      </c>
      <c r="H1192" s="13">
        <v>0</v>
      </c>
      <c r="I1192" s="13">
        <v>4.5454545454545497E-2</v>
      </c>
      <c r="J1192" s="13">
        <v>0</v>
      </c>
      <c r="K1192" s="13">
        <v>0</v>
      </c>
      <c r="L1192" s="13">
        <v>0</v>
      </c>
      <c r="M1192" s="13"/>
      <c r="N1192" s="13">
        <v>1.6666666666666701E-2</v>
      </c>
      <c r="O1192" s="13">
        <v>0</v>
      </c>
      <c r="P1192" s="13">
        <v>0</v>
      </c>
      <c r="Q1192" s="13">
        <v>0</v>
      </c>
      <c r="R1192" s="13"/>
      <c r="S1192" s="13">
        <v>2.1739130434782601E-2</v>
      </c>
      <c r="T1192" s="13">
        <v>0</v>
      </c>
      <c r="U1192" s="13">
        <v>0</v>
      </c>
      <c r="V1192" s="13">
        <v>0</v>
      </c>
      <c r="W1192" s="13">
        <v>0</v>
      </c>
      <c r="X1192" s="13">
        <v>0</v>
      </c>
      <c r="Y1192" s="13"/>
      <c r="Z1192" s="13">
        <v>9.4339622641509396E-3</v>
      </c>
      <c r="AA1192" s="13">
        <v>0</v>
      </c>
      <c r="AB1192" s="13"/>
      <c r="AC1192" s="13">
        <v>0</v>
      </c>
      <c r="AD1192" s="13">
        <v>1.4705882352941201E-2</v>
      </c>
    </row>
    <row r="1193" spans="2:30" x14ac:dyDescent="0.3">
      <c r="B1193" t="s">
        <v>393</v>
      </c>
      <c r="C1193" s="13">
        <v>8.5714285714285701E-2</v>
      </c>
      <c r="D1193" s="13">
        <v>4.1666666666666699E-2</v>
      </c>
      <c r="E1193" s="13">
        <v>0.13235294117647101</v>
      </c>
      <c r="F1193" s="13"/>
      <c r="G1193" s="13">
        <v>0</v>
      </c>
      <c r="H1193" s="13">
        <v>0.30769230769230799</v>
      </c>
      <c r="I1193" s="13">
        <v>9.0909090909090898E-2</v>
      </c>
      <c r="J1193" s="13">
        <v>0.16666666666666699</v>
      </c>
      <c r="K1193" s="13">
        <v>3.7037037037037E-2</v>
      </c>
      <c r="L1193" s="13">
        <v>1.9230769230769201E-2</v>
      </c>
      <c r="M1193" s="13"/>
      <c r="N1193" s="13">
        <v>0.133333333333333</v>
      </c>
      <c r="O1193" s="13">
        <v>3.4482758620689703E-2</v>
      </c>
      <c r="P1193" s="13">
        <v>6.6666666666666693E-2</v>
      </c>
      <c r="Q1193" s="13">
        <v>5.5555555555555601E-2</v>
      </c>
      <c r="R1193" s="13"/>
      <c r="S1193" s="13">
        <v>8.6956521739130405E-2</v>
      </c>
      <c r="T1193" s="13">
        <v>0.15384615384615399</v>
      </c>
      <c r="U1193" s="13">
        <v>0.16666666666666699</v>
      </c>
      <c r="V1193" s="13">
        <v>0</v>
      </c>
      <c r="W1193" s="13">
        <v>8.3333333333333301E-2</v>
      </c>
      <c r="X1193" s="13">
        <v>0.1</v>
      </c>
      <c r="Y1193" s="13"/>
      <c r="Z1193" s="13">
        <v>8.4905660377358499E-2</v>
      </c>
      <c r="AA1193" s="13">
        <v>8.8235294117647106E-2</v>
      </c>
      <c r="AB1193" s="13"/>
      <c r="AC1193" s="13">
        <v>0.112903225806452</v>
      </c>
      <c r="AD1193" s="13">
        <v>7.3529411764705899E-2</v>
      </c>
    </row>
    <row r="1194" spans="2:30" x14ac:dyDescent="0.3">
      <c r="B1194" t="s">
        <v>394</v>
      </c>
      <c r="C1194" s="13">
        <v>0.185714285714286</v>
      </c>
      <c r="D1194" s="13">
        <v>0.13888888888888901</v>
      </c>
      <c r="E1194" s="13">
        <v>0.23529411764705899</v>
      </c>
      <c r="F1194" s="13"/>
      <c r="G1194" s="13">
        <v>1</v>
      </c>
      <c r="H1194" s="13">
        <v>0.230769230769231</v>
      </c>
      <c r="I1194" s="13">
        <v>0.27272727272727298</v>
      </c>
      <c r="J1194" s="13">
        <v>0.20833333333333301</v>
      </c>
      <c r="K1194" s="13">
        <v>0.11111111111111099</v>
      </c>
      <c r="L1194" s="13">
        <v>0.134615384615385</v>
      </c>
      <c r="M1194" s="13"/>
      <c r="N1194" s="13">
        <v>8.3333333333333301E-2</v>
      </c>
      <c r="O1194" s="13">
        <v>0.34482758620689702</v>
      </c>
      <c r="P1194" s="13">
        <v>0.133333333333333</v>
      </c>
      <c r="Q1194" s="13">
        <v>0.25</v>
      </c>
      <c r="R1194" s="13"/>
      <c r="S1194" s="13">
        <v>0.13043478260869601</v>
      </c>
      <c r="T1194" s="13">
        <v>0.269230769230769</v>
      </c>
      <c r="U1194" s="13">
        <v>0.16666666666666699</v>
      </c>
      <c r="V1194" s="13">
        <v>0.296296296296296</v>
      </c>
      <c r="W1194" s="13">
        <v>0.16666666666666699</v>
      </c>
      <c r="X1194" s="13">
        <v>0</v>
      </c>
      <c r="Y1194" s="13"/>
      <c r="Z1194" s="13">
        <v>0.18867924528301899</v>
      </c>
      <c r="AA1194" s="13">
        <v>0.17647058823529399</v>
      </c>
      <c r="AB1194" s="13"/>
      <c r="AC1194" s="13">
        <v>0.12903225806451599</v>
      </c>
      <c r="AD1194" s="13">
        <v>0.26470588235294101</v>
      </c>
    </row>
    <row r="1195" spans="2:30" x14ac:dyDescent="0.3">
      <c r="B1195" t="s">
        <v>395</v>
      </c>
      <c r="C1195" s="13">
        <v>0.5</v>
      </c>
      <c r="D1195" s="13">
        <v>0.58333333333333304</v>
      </c>
      <c r="E1195" s="13">
        <v>0.41176470588235298</v>
      </c>
      <c r="F1195" s="13"/>
      <c r="G1195" s="13">
        <v>0</v>
      </c>
      <c r="H1195" s="13">
        <v>0.230769230769231</v>
      </c>
      <c r="I1195" s="13">
        <v>0.45454545454545497</v>
      </c>
      <c r="J1195" s="13">
        <v>0.33333333333333298</v>
      </c>
      <c r="K1195" s="13">
        <v>0.55555555555555602</v>
      </c>
      <c r="L1195" s="13">
        <v>0.65384615384615397</v>
      </c>
      <c r="M1195" s="13"/>
      <c r="N1195" s="13">
        <v>0.56666666666666698</v>
      </c>
      <c r="O1195" s="13">
        <v>0.48275862068965503</v>
      </c>
      <c r="P1195" s="13">
        <v>0.4</v>
      </c>
      <c r="Q1195" s="13">
        <v>0.44444444444444398</v>
      </c>
      <c r="R1195" s="13"/>
      <c r="S1195" s="13">
        <v>0.60869565217391297</v>
      </c>
      <c r="T1195" s="13">
        <v>0.42307692307692302</v>
      </c>
      <c r="U1195" s="13">
        <v>0.16666666666666699</v>
      </c>
      <c r="V1195" s="13">
        <v>0.55555555555555602</v>
      </c>
      <c r="W1195" s="13">
        <v>0.5</v>
      </c>
      <c r="X1195" s="13">
        <v>0.3</v>
      </c>
      <c r="Y1195" s="13"/>
      <c r="Z1195" s="13">
        <v>0.5</v>
      </c>
      <c r="AA1195" s="13">
        <v>0.5</v>
      </c>
      <c r="AB1195" s="13"/>
      <c r="AC1195" s="13">
        <v>0.467741935483871</v>
      </c>
      <c r="AD1195" s="13">
        <v>0.54411764705882304</v>
      </c>
    </row>
    <row r="1196" spans="2:30" x14ac:dyDescent="0.3">
      <c r="B1196" t="s">
        <v>396</v>
      </c>
      <c r="C1196" s="13">
        <v>0.17857142857142899</v>
      </c>
      <c r="D1196" s="13">
        <v>0.20833333333333301</v>
      </c>
      <c r="E1196" s="13">
        <v>0.14705882352941199</v>
      </c>
      <c r="F1196" s="13"/>
      <c r="G1196" s="13">
        <v>0</v>
      </c>
      <c r="H1196" s="13">
        <v>0.15384615384615399</v>
      </c>
      <c r="I1196" s="13">
        <v>0.13636363636363599</v>
      </c>
      <c r="J1196" s="13">
        <v>0.25</v>
      </c>
      <c r="K1196" s="13">
        <v>0.22222222222222199</v>
      </c>
      <c r="L1196" s="13">
        <v>0.15384615384615399</v>
      </c>
      <c r="M1196" s="13"/>
      <c r="N1196" s="13">
        <v>0.2</v>
      </c>
      <c r="O1196" s="13">
        <v>0.10344827586206901</v>
      </c>
      <c r="P1196" s="13">
        <v>0.33333333333333298</v>
      </c>
      <c r="Q1196" s="13">
        <v>0.13888888888888901</v>
      </c>
      <c r="R1196" s="13"/>
      <c r="S1196" s="13">
        <v>0.15217391304347799</v>
      </c>
      <c r="T1196" s="13">
        <v>0.115384615384615</v>
      </c>
      <c r="U1196" s="13">
        <v>0.33333333333333298</v>
      </c>
      <c r="V1196" s="13">
        <v>0.148148148148148</v>
      </c>
      <c r="W1196" s="13">
        <v>0.16666666666666699</v>
      </c>
      <c r="X1196" s="13">
        <v>0.4</v>
      </c>
      <c r="Y1196" s="13"/>
      <c r="Z1196" s="13">
        <v>0.169811320754717</v>
      </c>
      <c r="AA1196" s="13">
        <v>0.20588235294117599</v>
      </c>
      <c r="AB1196" s="13"/>
      <c r="AC1196" s="13">
        <v>0.241935483870968</v>
      </c>
      <c r="AD1196" s="13">
        <v>0.10294117647058799</v>
      </c>
    </row>
    <row r="1197" spans="2:30" x14ac:dyDescent="0.3">
      <c r="B1197" t="s">
        <v>56</v>
      </c>
      <c r="C1197" s="13">
        <v>4.2857142857142899E-2</v>
      </c>
      <c r="D1197" s="13">
        <v>1.38888888888889E-2</v>
      </c>
      <c r="E1197" s="13">
        <v>7.3529411764705899E-2</v>
      </c>
      <c r="F1197" s="13"/>
      <c r="G1197" s="13">
        <v>0</v>
      </c>
      <c r="H1197" s="13">
        <v>7.69230769230769E-2</v>
      </c>
      <c r="I1197" s="13">
        <v>0</v>
      </c>
      <c r="J1197" s="13">
        <v>4.1666666666666699E-2</v>
      </c>
      <c r="K1197" s="13">
        <v>7.4074074074074098E-2</v>
      </c>
      <c r="L1197" s="13">
        <v>3.8461538461538498E-2</v>
      </c>
      <c r="M1197" s="13"/>
      <c r="N1197" s="13">
        <v>0</v>
      </c>
      <c r="O1197" s="13">
        <v>3.4482758620689703E-2</v>
      </c>
      <c r="P1197" s="13">
        <v>6.6666666666666693E-2</v>
      </c>
      <c r="Q1197" s="13">
        <v>0.11111111111111099</v>
      </c>
      <c r="R1197" s="13"/>
      <c r="S1197" s="13">
        <v>0</v>
      </c>
      <c r="T1197" s="13">
        <v>3.8461538461538498E-2</v>
      </c>
      <c r="U1197" s="13">
        <v>0.16666666666666699</v>
      </c>
      <c r="V1197" s="13">
        <v>0</v>
      </c>
      <c r="W1197" s="13">
        <v>8.3333333333333301E-2</v>
      </c>
      <c r="X1197" s="13">
        <v>0.2</v>
      </c>
      <c r="Y1197" s="13"/>
      <c r="Z1197" s="13">
        <v>4.71698113207547E-2</v>
      </c>
      <c r="AA1197" s="13">
        <v>2.9411764705882401E-2</v>
      </c>
      <c r="AB1197" s="13"/>
      <c r="AC1197" s="13">
        <v>4.8387096774193498E-2</v>
      </c>
      <c r="AD1197" s="13">
        <v>0</v>
      </c>
    </row>
    <row r="1198" spans="2:30" x14ac:dyDescent="0.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row>
    <row r="1199" spans="2:30" x14ac:dyDescent="0.3">
      <c r="B1199" s="6" t="s">
        <v>408</v>
      </c>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row>
    <row r="1200" spans="2:30" x14ac:dyDescent="0.3">
      <c r="B1200" s="23" t="s">
        <v>321</v>
      </c>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row>
    <row r="1201" spans="2:30" x14ac:dyDescent="0.3">
      <c r="B1201" t="s">
        <v>392</v>
      </c>
      <c r="C1201" s="13">
        <v>1.4285714285714299E-2</v>
      </c>
      <c r="D1201" s="13">
        <v>1.38888888888889E-2</v>
      </c>
      <c r="E1201" s="13">
        <v>1.4705882352941201E-2</v>
      </c>
      <c r="F1201" s="13"/>
      <c r="G1201" s="13">
        <v>0</v>
      </c>
      <c r="H1201" s="13">
        <v>0</v>
      </c>
      <c r="I1201" s="13">
        <v>4.5454545454545497E-2</v>
      </c>
      <c r="J1201" s="13">
        <v>0</v>
      </c>
      <c r="K1201" s="13">
        <v>3.7037037037037E-2</v>
      </c>
      <c r="L1201" s="13">
        <v>0</v>
      </c>
      <c r="M1201" s="13"/>
      <c r="N1201" s="13">
        <v>3.3333333333333298E-2</v>
      </c>
      <c r="O1201" s="13">
        <v>0</v>
      </c>
      <c r="P1201" s="13">
        <v>0</v>
      </c>
      <c r="Q1201" s="13">
        <v>0</v>
      </c>
      <c r="R1201" s="13"/>
      <c r="S1201" s="13">
        <v>2.1739130434782601E-2</v>
      </c>
      <c r="T1201" s="13">
        <v>0</v>
      </c>
      <c r="U1201" s="13">
        <v>0</v>
      </c>
      <c r="V1201" s="13">
        <v>0</v>
      </c>
      <c r="W1201" s="13">
        <v>0</v>
      </c>
      <c r="X1201" s="13">
        <v>0.1</v>
      </c>
      <c r="Y1201" s="13"/>
      <c r="Z1201" s="13">
        <v>1.88679245283019E-2</v>
      </c>
      <c r="AA1201" s="13">
        <v>0</v>
      </c>
      <c r="AB1201" s="13"/>
      <c r="AC1201" s="13">
        <v>1.6129032258064498E-2</v>
      </c>
      <c r="AD1201" s="13">
        <v>1.4705882352941201E-2</v>
      </c>
    </row>
    <row r="1202" spans="2:30" x14ac:dyDescent="0.3">
      <c r="B1202" t="s">
        <v>393</v>
      </c>
      <c r="C1202" s="13">
        <v>0.107142857142857</v>
      </c>
      <c r="D1202" s="13">
        <v>9.7222222222222196E-2</v>
      </c>
      <c r="E1202" s="13">
        <v>0.11764705882352899</v>
      </c>
      <c r="F1202" s="13"/>
      <c r="G1202" s="13">
        <v>0</v>
      </c>
      <c r="H1202" s="13">
        <v>0.38461538461538503</v>
      </c>
      <c r="I1202" s="13">
        <v>9.0909090909090898E-2</v>
      </c>
      <c r="J1202" s="13">
        <v>0.125</v>
      </c>
      <c r="K1202" s="13">
        <v>3.7037037037037E-2</v>
      </c>
      <c r="L1202" s="13">
        <v>7.69230769230769E-2</v>
      </c>
      <c r="M1202" s="13"/>
      <c r="N1202" s="13">
        <v>0.116666666666667</v>
      </c>
      <c r="O1202" s="13">
        <v>6.8965517241379296E-2</v>
      </c>
      <c r="P1202" s="13">
        <v>6.6666666666666693E-2</v>
      </c>
      <c r="Q1202" s="13">
        <v>0.13888888888888901</v>
      </c>
      <c r="R1202" s="13"/>
      <c r="S1202" s="13">
        <v>0.13043478260869601</v>
      </c>
      <c r="T1202" s="13">
        <v>0.115384615384615</v>
      </c>
      <c r="U1202" s="13">
        <v>0.16666666666666699</v>
      </c>
      <c r="V1202" s="13">
        <v>0.148148148148148</v>
      </c>
      <c r="W1202" s="13">
        <v>0</v>
      </c>
      <c r="X1202" s="13">
        <v>0</v>
      </c>
      <c r="Y1202" s="13"/>
      <c r="Z1202" s="13">
        <v>0.113207547169811</v>
      </c>
      <c r="AA1202" s="13">
        <v>8.8235294117647106E-2</v>
      </c>
      <c r="AB1202" s="13"/>
      <c r="AC1202" s="13">
        <v>0.112903225806452</v>
      </c>
      <c r="AD1202" s="13">
        <v>0.11764705882352899</v>
      </c>
    </row>
    <row r="1203" spans="2:30" x14ac:dyDescent="0.3">
      <c r="B1203" t="s">
        <v>394</v>
      </c>
      <c r="C1203" s="13">
        <v>0.27857142857142903</v>
      </c>
      <c r="D1203" s="13">
        <v>0.26388888888888901</v>
      </c>
      <c r="E1203" s="13">
        <v>0.29411764705882398</v>
      </c>
      <c r="F1203" s="13"/>
      <c r="G1203" s="13">
        <v>1</v>
      </c>
      <c r="H1203" s="13">
        <v>0</v>
      </c>
      <c r="I1203" s="13">
        <v>0.31818181818181801</v>
      </c>
      <c r="J1203" s="13">
        <v>0.375</v>
      </c>
      <c r="K1203" s="13">
        <v>0.22222222222222199</v>
      </c>
      <c r="L1203" s="13">
        <v>0.28846153846153799</v>
      </c>
      <c r="M1203" s="13"/>
      <c r="N1203" s="13">
        <v>0.18333333333333299</v>
      </c>
      <c r="O1203" s="13">
        <v>0.48275862068965503</v>
      </c>
      <c r="P1203" s="13">
        <v>0.133333333333333</v>
      </c>
      <c r="Q1203" s="13">
        <v>0.33333333333333298</v>
      </c>
      <c r="R1203" s="13"/>
      <c r="S1203" s="13">
        <v>0.13043478260869601</v>
      </c>
      <c r="T1203" s="13">
        <v>0.38461538461538503</v>
      </c>
      <c r="U1203" s="13">
        <v>8.3333333333333301E-2</v>
      </c>
      <c r="V1203" s="13">
        <v>0.407407407407407</v>
      </c>
      <c r="W1203" s="13">
        <v>0.5</v>
      </c>
      <c r="X1203" s="13">
        <v>0.2</v>
      </c>
      <c r="Y1203" s="13"/>
      <c r="Z1203" s="13">
        <v>0.31132075471698101</v>
      </c>
      <c r="AA1203" s="13">
        <v>0.17647058823529399</v>
      </c>
      <c r="AB1203" s="13"/>
      <c r="AC1203" s="13">
        <v>0.30645161290322598</v>
      </c>
      <c r="AD1203" s="13">
        <v>0.25</v>
      </c>
    </row>
    <row r="1204" spans="2:30" x14ac:dyDescent="0.3">
      <c r="B1204" t="s">
        <v>395</v>
      </c>
      <c r="C1204" s="13">
        <v>0.42142857142857099</v>
      </c>
      <c r="D1204" s="13">
        <v>0.44444444444444398</v>
      </c>
      <c r="E1204" s="13">
        <v>0.39705882352941202</v>
      </c>
      <c r="F1204" s="13"/>
      <c r="G1204" s="13">
        <v>0</v>
      </c>
      <c r="H1204" s="13">
        <v>0.38461538461538503</v>
      </c>
      <c r="I1204" s="13">
        <v>0.40909090909090901</v>
      </c>
      <c r="J1204" s="13">
        <v>0.25</v>
      </c>
      <c r="K1204" s="13">
        <v>0.51851851851851805</v>
      </c>
      <c r="L1204" s="13">
        <v>0.480769230769231</v>
      </c>
      <c r="M1204" s="13"/>
      <c r="N1204" s="13">
        <v>0.5</v>
      </c>
      <c r="O1204" s="13">
        <v>0.34482758620689702</v>
      </c>
      <c r="P1204" s="13">
        <v>0.4</v>
      </c>
      <c r="Q1204" s="13">
        <v>0.36111111111111099</v>
      </c>
      <c r="R1204" s="13"/>
      <c r="S1204" s="13">
        <v>0.5</v>
      </c>
      <c r="T1204" s="13">
        <v>0.34615384615384598</v>
      </c>
      <c r="U1204" s="13">
        <v>0.58333333333333304</v>
      </c>
      <c r="V1204" s="13">
        <v>0.37037037037037002</v>
      </c>
      <c r="W1204" s="13">
        <v>0.33333333333333298</v>
      </c>
      <c r="X1204" s="13">
        <v>0.3</v>
      </c>
      <c r="Y1204" s="13"/>
      <c r="Z1204" s="13">
        <v>0.41509433962264197</v>
      </c>
      <c r="AA1204" s="13">
        <v>0.441176470588235</v>
      </c>
      <c r="AB1204" s="13"/>
      <c r="AC1204" s="13">
        <v>0.35483870967741898</v>
      </c>
      <c r="AD1204" s="13">
        <v>0.48529411764705899</v>
      </c>
    </row>
    <row r="1205" spans="2:30" x14ac:dyDescent="0.3">
      <c r="B1205" t="s">
        <v>396</v>
      </c>
      <c r="C1205" s="13">
        <v>0.15</v>
      </c>
      <c r="D1205" s="13">
        <v>0.16666666666666699</v>
      </c>
      <c r="E1205" s="13">
        <v>0.13235294117647101</v>
      </c>
      <c r="F1205" s="13"/>
      <c r="G1205" s="13">
        <v>0</v>
      </c>
      <c r="H1205" s="13">
        <v>0.15384615384615399</v>
      </c>
      <c r="I1205" s="13">
        <v>0.13636363636363599</v>
      </c>
      <c r="J1205" s="13">
        <v>0.20833333333333301</v>
      </c>
      <c r="K1205" s="13">
        <v>0.148148148148148</v>
      </c>
      <c r="L1205" s="13">
        <v>0.134615384615385</v>
      </c>
      <c r="M1205" s="13"/>
      <c r="N1205" s="13">
        <v>0.16666666666666699</v>
      </c>
      <c r="O1205" s="13">
        <v>6.8965517241379296E-2</v>
      </c>
      <c r="P1205" s="13">
        <v>0.4</v>
      </c>
      <c r="Q1205" s="13">
        <v>8.3333333333333301E-2</v>
      </c>
      <c r="R1205" s="13"/>
      <c r="S1205" s="13">
        <v>0.217391304347826</v>
      </c>
      <c r="T1205" s="13">
        <v>0.115384615384615</v>
      </c>
      <c r="U1205" s="13">
        <v>0.16666666666666699</v>
      </c>
      <c r="V1205" s="13">
        <v>7.4074074074074098E-2</v>
      </c>
      <c r="W1205" s="13">
        <v>8.3333333333333301E-2</v>
      </c>
      <c r="X1205" s="13">
        <v>0.2</v>
      </c>
      <c r="Y1205" s="13"/>
      <c r="Z1205" s="13">
        <v>0.113207547169811</v>
      </c>
      <c r="AA1205" s="13">
        <v>0.26470588235294101</v>
      </c>
      <c r="AB1205" s="13"/>
      <c r="AC1205" s="13">
        <v>0.17741935483870999</v>
      </c>
      <c r="AD1205" s="13">
        <v>0.13235294117647101</v>
      </c>
    </row>
    <row r="1206" spans="2:30" x14ac:dyDescent="0.3">
      <c r="B1206" t="s">
        <v>56</v>
      </c>
      <c r="C1206" s="13">
        <v>2.8571428571428598E-2</v>
      </c>
      <c r="D1206" s="13">
        <v>1.38888888888889E-2</v>
      </c>
      <c r="E1206" s="13">
        <v>4.4117647058823498E-2</v>
      </c>
      <c r="F1206" s="13"/>
      <c r="G1206" s="13">
        <v>0</v>
      </c>
      <c r="H1206" s="13">
        <v>7.69230769230769E-2</v>
      </c>
      <c r="I1206" s="13">
        <v>0</v>
      </c>
      <c r="J1206" s="13">
        <v>4.1666666666666699E-2</v>
      </c>
      <c r="K1206" s="13">
        <v>3.7037037037037E-2</v>
      </c>
      <c r="L1206" s="13">
        <v>1.9230769230769201E-2</v>
      </c>
      <c r="M1206" s="13"/>
      <c r="N1206" s="13">
        <v>0</v>
      </c>
      <c r="O1206" s="13">
        <v>3.4482758620689703E-2</v>
      </c>
      <c r="P1206" s="13">
        <v>0</v>
      </c>
      <c r="Q1206" s="13">
        <v>8.3333333333333301E-2</v>
      </c>
      <c r="R1206" s="13"/>
      <c r="S1206" s="13">
        <v>0</v>
      </c>
      <c r="T1206" s="13">
        <v>3.8461538461538498E-2</v>
      </c>
      <c r="U1206" s="13">
        <v>0</v>
      </c>
      <c r="V1206" s="13">
        <v>0</v>
      </c>
      <c r="W1206" s="13">
        <v>8.3333333333333301E-2</v>
      </c>
      <c r="X1206" s="13">
        <v>0.2</v>
      </c>
      <c r="Y1206" s="13"/>
      <c r="Z1206" s="13">
        <v>2.83018867924528E-2</v>
      </c>
      <c r="AA1206" s="13">
        <v>2.9411764705882401E-2</v>
      </c>
      <c r="AB1206" s="13"/>
      <c r="AC1206" s="13">
        <v>3.2258064516128997E-2</v>
      </c>
      <c r="AD1206" s="13">
        <v>0</v>
      </c>
    </row>
    <row r="1207" spans="2:30" x14ac:dyDescent="0.3">
      <c r="C1207" s="13"/>
      <c r="D1207" s="13"/>
      <c r="E1207" s="13"/>
      <c r="F1207" s="13"/>
      <c r="G1207" s="13"/>
      <c r="H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row>
    <row r="1208" spans="2:30" x14ac:dyDescent="0.3">
      <c r="B1208" s="6" t="s">
        <v>409</v>
      </c>
      <c r="C1208" s="13"/>
      <c r="D1208" s="13"/>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row>
    <row r="1209" spans="2:30" x14ac:dyDescent="0.3">
      <c r="B1209" s="23" t="s">
        <v>321</v>
      </c>
      <c r="C1209" s="13"/>
      <c r="D1209" s="13"/>
      <c r="E1209" s="13"/>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row>
    <row r="1210" spans="2:30" x14ac:dyDescent="0.3">
      <c r="B1210" t="s">
        <v>392</v>
      </c>
      <c r="C1210" s="13">
        <v>1.4285714285714299E-2</v>
      </c>
      <c r="D1210" s="13">
        <v>2.7777777777777801E-2</v>
      </c>
      <c r="E1210" s="13">
        <v>0</v>
      </c>
      <c r="F1210" s="13"/>
      <c r="G1210" s="13">
        <v>0</v>
      </c>
      <c r="H1210" s="13">
        <v>0</v>
      </c>
      <c r="I1210" s="13">
        <v>9.0909090909090898E-2</v>
      </c>
      <c r="J1210" s="13">
        <v>0</v>
      </c>
      <c r="K1210" s="13">
        <v>0</v>
      </c>
      <c r="L1210" s="13">
        <v>0</v>
      </c>
      <c r="M1210" s="13"/>
      <c r="N1210" s="13">
        <v>1.6666666666666701E-2</v>
      </c>
      <c r="O1210" s="13">
        <v>0</v>
      </c>
      <c r="P1210" s="13">
        <v>0</v>
      </c>
      <c r="Q1210" s="13">
        <v>2.7777777777777801E-2</v>
      </c>
      <c r="R1210" s="13"/>
      <c r="S1210" s="13">
        <v>2.1739130434782601E-2</v>
      </c>
      <c r="T1210" s="13">
        <v>0</v>
      </c>
      <c r="U1210" s="13">
        <v>0</v>
      </c>
      <c r="V1210" s="13">
        <v>0</v>
      </c>
      <c r="W1210" s="13">
        <v>8.3333333333333301E-2</v>
      </c>
      <c r="X1210" s="13">
        <v>0</v>
      </c>
      <c r="Y1210" s="13"/>
      <c r="Z1210" s="13">
        <v>1.88679245283019E-2</v>
      </c>
      <c r="AA1210" s="13">
        <v>0</v>
      </c>
      <c r="AB1210" s="13"/>
      <c r="AC1210" s="13">
        <v>1.6129032258064498E-2</v>
      </c>
      <c r="AD1210" s="13">
        <v>1.4705882352941201E-2</v>
      </c>
    </row>
    <row r="1211" spans="2:30" x14ac:dyDescent="0.3">
      <c r="B1211" t="s">
        <v>393</v>
      </c>
      <c r="C1211" s="13">
        <v>0.128571428571429</v>
      </c>
      <c r="D1211" s="13">
        <v>9.7222222222222196E-2</v>
      </c>
      <c r="E1211" s="13">
        <v>0.161764705882353</v>
      </c>
      <c r="F1211" s="13"/>
      <c r="G1211" s="13">
        <v>0</v>
      </c>
      <c r="H1211" s="13">
        <v>0.230769230769231</v>
      </c>
      <c r="I1211" s="13">
        <v>0.22727272727272699</v>
      </c>
      <c r="J1211" s="13">
        <v>0.20833333333333301</v>
      </c>
      <c r="K1211" s="13">
        <v>3.7037037037037E-2</v>
      </c>
      <c r="L1211" s="13">
        <v>7.69230769230769E-2</v>
      </c>
      <c r="M1211" s="13"/>
      <c r="N1211" s="13">
        <v>0.18333333333333299</v>
      </c>
      <c r="O1211" s="13">
        <v>6.8965517241379296E-2</v>
      </c>
      <c r="P1211" s="13">
        <v>6.6666666666666693E-2</v>
      </c>
      <c r="Q1211" s="13">
        <v>0.11111111111111099</v>
      </c>
      <c r="R1211" s="13"/>
      <c r="S1211" s="13">
        <v>0.19565217391304299</v>
      </c>
      <c r="T1211" s="13">
        <v>0.15384615384615399</v>
      </c>
      <c r="U1211" s="13">
        <v>8.3333333333333301E-2</v>
      </c>
      <c r="V1211" s="13">
        <v>7.4074074074074098E-2</v>
      </c>
      <c r="W1211" s="13">
        <v>8.3333333333333301E-2</v>
      </c>
      <c r="X1211" s="13">
        <v>0.1</v>
      </c>
      <c r="Y1211" s="13"/>
      <c r="Z1211" s="13">
        <v>0.122641509433962</v>
      </c>
      <c r="AA1211" s="13">
        <v>0.14705882352941199</v>
      </c>
      <c r="AB1211" s="13"/>
      <c r="AC1211" s="13">
        <v>0.12903225806451599</v>
      </c>
      <c r="AD1211" s="13">
        <v>0.14705882352941199</v>
      </c>
    </row>
    <row r="1212" spans="2:30" x14ac:dyDescent="0.3">
      <c r="B1212" t="s">
        <v>394</v>
      </c>
      <c r="C1212" s="13">
        <v>0.378571428571429</v>
      </c>
      <c r="D1212" s="13">
        <v>0.45833333333333298</v>
      </c>
      <c r="E1212" s="13">
        <v>0.29411764705882398</v>
      </c>
      <c r="F1212" s="13"/>
      <c r="G1212" s="13">
        <v>0</v>
      </c>
      <c r="H1212" s="13">
        <v>0.30769230769230799</v>
      </c>
      <c r="I1212" s="13">
        <v>0.27272727272727298</v>
      </c>
      <c r="J1212" s="13">
        <v>0.5</v>
      </c>
      <c r="K1212" s="13">
        <v>0.407407407407407</v>
      </c>
      <c r="L1212" s="13">
        <v>0.38461538461538503</v>
      </c>
      <c r="M1212" s="13"/>
      <c r="N1212" s="13">
        <v>0.33333333333333298</v>
      </c>
      <c r="O1212" s="13">
        <v>0.48275862068965503</v>
      </c>
      <c r="P1212" s="13">
        <v>0.33333333333333298</v>
      </c>
      <c r="Q1212" s="13">
        <v>0.38888888888888901</v>
      </c>
      <c r="R1212" s="13"/>
      <c r="S1212" s="13">
        <v>0.26086956521739102</v>
      </c>
      <c r="T1212" s="13">
        <v>0.42307692307692302</v>
      </c>
      <c r="U1212" s="13">
        <v>0.33333333333333298</v>
      </c>
      <c r="V1212" s="13">
        <v>0.44444444444444398</v>
      </c>
      <c r="W1212" s="13">
        <v>0.58333333333333304</v>
      </c>
      <c r="X1212" s="13">
        <v>0.2</v>
      </c>
      <c r="Y1212" s="13"/>
      <c r="Z1212" s="13">
        <v>0.39622641509433998</v>
      </c>
      <c r="AA1212" s="13">
        <v>0.32352941176470601</v>
      </c>
      <c r="AB1212" s="13"/>
      <c r="AC1212" s="13">
        <v>0.37096774193548399</v>
      </c>
      <c r="AD1212" s="13">
        <v>0.39705882352941202</v>
      </c>
    </row>
    <row r="1213" spans="2:30" x14ac:dyDescent="0.3">
      <c r="B1213" t="s">
        <v>395</v>
      </c>
      <c r="C1213" s="13">
        <v>0.32142857142857101</v>
      </c>
      <c r="D1213" s="13">
        <v>0.33333333333333298</v>
      </c>
      <c r="E1213" s="13">
        <v>0.308823529411765</v>
      </c>
      <c r="F1213" s="13"/>
      <c r="G1213" s="13">
        <v>1</v>
      </c>
      <c r="H1213" s="13">
        <v>0.15384615384615399</v>
      </c>
      <c r="I1213" s="13">
        <v>0.27272727272727298</v>
      </c>
      <c r="J1213" s="13">
        <v>0.16666666666666699</v>
      </c>
      <c r="K1213" s="13">
        <v>0.37037037037037002</v>
      </c>
      <c r="L1213" s="13">
        <v>0.40384615384615402</v>
      </c>
      <c r="M1213" s="13"/>
      <c r="N1213" s="13">
        <v>0.4</v>
      </c>
      <c r="O1213" s="13">
        <v>0.27586206896551702</v>
      </c>
      <c r="P1213" s="13">
        <v>0.33333333333333298</v>
      </c>
      <c r="Q1213" s="13">
        <v>0.22222222222222199</v>
      </c>
      <c r="R1213" s="13"/>
      <c r="S1213" s="13">
        <v>0.39130434782608697</v>
      </c>
      <c r="T1213" s="13">
        <v>0.269230769230769</v>
      </c>
      <c r="U1213" s="13">
        <v>0.25</v>
      </c>
      <c r="V1213" s="13">
        <v>0.37037037037037002</v>
      </c>
      <c r="W1213" s="13">
        <v>0.16666666666666699</v>
      </c>
      <c r="X1213" s="13">
        <v>0.3</v>
      </c>
      <c r="Y1213" s="13"/>
      <c r="Z1213" s="13">
        <v>0.28301886792452802</v>
      </c>
      <c r="AA1213" s="13">
        <v>0.441176470588235</v>
      </c>
      <c r="AB1213" s="13"/>
      <c r="AC1213" s="13">
        <v>0.33870967741935498</v>
      </c>
      <c r="AD1213" s="13">
        <v>0.32352941176470601</v>
      </c>
    </row>
    <row r="1214" spans="2:30" x14ac:dyDescent="0.3">
      <c r="B1214" t="s">
        <v>396</v>
      </c>
      <c r="C1214" s="13">
        <v>3.5714285714285698E-2</v>
      </c>
      <c r="D1214" s="13">
        <v>4.1666666666666699E-2</v>
      </c>
      <c r="E1214" s="13">
        <v>2.9411764705882401E-2</v>
      </c>
      <c r="F1214" s="13"/>
      <c r="G1214" s="13">
        <v>0</v>
      </c>
      <c r="H1214" s="13">
        <v>7.69230769230769E-2</v>
      </c>
      <c r="I1214" s="13">
        <v>4.5454545454545497E-2</v>
      </c>
      <c r="J1214" s="13">
        <v>0</v>
      </c>
      <c r="K1214" s="13">
        <v>3.7037037037037E-2</v>
      </c>
      <c r="L1214" s="13">
        <v>3.8461538461538498E-2</v>
      </c>
      <c r="M1214" s="13"/>
      <c r="N1214" s="13">
        <v>3.3333333333333298E-2</v>
      </c>
      <c r="O1214" s="13">
        <v>0</v>
      </c>
      <c r="P1214" s="13">
        <v>6.6666666666666693E-2</v>
      </c>
      <c r="Q1214" s="13">
        <v>5.5555555555555601E-2</v>
      </c>
      <c r="R1214" s="13"/>
      <c r="S1214" s="13">
        <v>6.5217391304347797E-2</v>
      </c>
      <c r="T1214" s="13">
        <v>3.8461538461538498E-2</v>
      </c>
      <c r="U1214" s="13">
        <v>0</v>
      </c>
      <c r="V1214" s="13">
        <v>3.7037037037037E-2</v>
      </c>
      <c r="W1214" s="13">
        <v>0</v>
      </c>
      <c r="X1214" s="13">
        <v>0</v>
      </c>
      <c r="Y1214" s="13"/>
      <c r="Z1214" s="13">
        <v>3.77358490566038E-2</v>
      </c>
      <c r="AA1214" s="13">
        <v>2.9411764705882401E-2</v>
      </c>
      <c r="AB1214" s="13"/>
      <c r="AC1214" s="13">
        <v>3.2258064516128997E-2</v>
      </c>
      <c r="AD1214" s="13">
        <v>4.4117647058823498E-2</v>
      </c>
    </row>
    <row r="1215" spans="2:30" x14ac:dyDescent="0.3">
      <c r="B1215" t="s">
        <v>56</v>
      </c>
      <c r="C1215" s="13">
        <v>0.121428571428571</v>
      </c>
      <c r="D1215" s="13">
        <v>4.1666666666666699E-2</v>
      </c>
      <c r="E1215" s="13">
        <v>0.20588235294117599</v>
      </c>
      <c r="F1215" s="13"/>
      <c r="G1215" s="13">
        <v>0</v>
      </c>
      <c r="H1215" s="13">
        <v>0.230769230769231</v>
      </c>
      <c r="I1215" s="13">
        <v>9.0909090909090898E-2</v>
      </c>
      <c r="J1215" s="13">
        <v>0.125</v>
      </c>
      <c r="K1215" s="13">
        <v>0.148148148148148</v>
      </c>
      <c r="L1215" s="13">
        <v>9.6153846153846201E-2</v>
      </c>
      <c r="M1215" s="13"/>
      <c r="N1215" s="13">
        <v>3.3333333333333298E-2</v>
      </c>
      <c r="O1215" s="13">
        <v>0.17241379310344801</v>
      </c>
      <c r="P1215" s="13">
        <v>0.2</v>
      </c>
      <c r="Q1215" s="13">
        <v>0.194444444444444</v>
      </c>
      <c r="R1215" s="13"/>
      <c r="S1215" s="13">
        <v>6.5217391304347797E-2</v>
      </c>
      <c r="T1215" s="13">
        <v>0.115384615384615</v>
      </c>
      <c r="U1215" s="13">
        <v>0.33333333333333298</v>
      </c>
      <c r="V1215" s="13">
        <v>7.4074074074074098E-2</v>
      </c>
      <c r="W1215" s="13">
        <v>8.3333333333333301E-2</v>
      </c>
      <c r="X1215" s="13">
        <v>0.4</v>
      </c>
      <c r="Y1215" s="13"/>
      <c r="Z1215" s="13">
        <v>0.14150943396226401</v>
      </c>
      <c r="AA1215" s="13">
        <v>5.8823529411764698E-2</v>
      </c>
      <c r="AB1215" s="13"/>
      <c r="AC1215" s="13">
        <v>0.112903225806452</v>
      </c>
      <c r="AD1215" s="13">
        <v>7.3529411764705899E-2</v>
      </c>
    </row>
    <row r="1216" spans="2:30" x14ac:dyDescent="0.3">
      <c r="C1216" s="13"/>
      <c r="D1216" s="13"/>
      <c r="E1216" s="13"/>
      <c r="F1216" s="13"/>
      <c r="G1216" s="13"/>
      <c r="H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c r="AD1216" s="13"/>
    </row>
    <row r="1217" spans="2:30" x14ac:dyDescent="0.3">
      <c r="B1217" s="6" t="s">
        <v>410</v>
      </c>
      <c r="C1217" s="13"/>
      <c r="D1217" s="13"/>
      <c r="E1217" s="13"/>
      <c r="F1217" s="13"/>
      <c r="G1217" s="13"/>
      <c r="H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c r="AD1217" s="13"/>
    </row>
    <row r="1218" spans="2:30" x14ac:dyDescent="0.3">
      <c r="B1218" s="23" t="s">
        <v>321</v>
      </c>
      <c r="C1218" s="13"/>
      <c r="D1218" s="13"/>
      <c r="E1218" s="13"/>
      <c r="F1218" s="13"/>
      <c r="G1218" s="13"/>
      <c r="H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c r="AD1218" s="13"/>
    </row>
    <row r="1219" spans="2:30" x14ac:dyDescent="0.3">
      <c r="B1219" t="s">
        <v>392</v>
      </c>
      <c r="C1219" s="13">
        <v>2.1428571428571401E-2</v>
      </c>
      <c r="D1219" s="13">
        <v>1.38888888888889E-2</v>
      </c>
      <c r="E1219" s="13">
        <v>2.9411764705882401E-2</v>
      </c>
      <c r="F1219" s="13"/>
      <c r="G1219" s="13">
        <v>0</v>
      </c>
      <c r="H1219" s="13">
        <v>0</v>
      </c>
      <c r="I1219" s="13">
        <v>0.13636363636363599</v>
      </c>
      <c r="J1219" s="13">
        <v>0</v>
      </c>
      <c r="K1219" s="13">
        <v>0</v>
      </c>
      <c r="L1219" s="13">
        <v>0</v>
      </c>
      <c r="M1219" s="13"/>
      <c r="N1219" s="13">
        <v>3.3333333333333298E-2</v>
      </c>
      <c r="O1219" s="13">
        <v>3.4482758620689703E-2</v>
      </c>
      <c r="P1219" s="13">
        <v>0</v>
      </c>
      <c r="Q1219" s="13">
        <v>0</v>
      </c>
      <c r="R1219" s="13"/>
      <c r="S1219" s="13">
        <v>4.3478260869565202E-2</v>
      </c>
      <c r="T1219" s="13">
        <v>3.8461538461538498E-2</v>
      </c>
      <c r="U1219" s="13">
        <v>0</v>
      </c>
      <c r="V1219" s="13">
        <v>0</v>
      </c>
      <c r="W1219" s="13">
        <v>0</v>
      </c>
      <c r="X1219" s="13">
        <v>0</v>
      </c>
      <c r="Y1219" s="13"/>
      <c r="Z1219" s="13">
        <v>1.88679245283019E-2</v>
      </c>
      <c r="AA1219" s="13">
        <v>2.9411764705882401E-2</v>
      </c>
      <c r="AB1219" s="13"/>
      <c r="AC1219" s="13">
        <v>0</v>
      </c>
      <c r="AD1219" s="13">
        <v>4.4117647058823498E-2</v>
      </c>
    </row>
    <row r="1220" spans="2:30" x14ac:dyDescent="0.3">
      <c r="B1220" t="s">
        <v>393</v>
      </c>
      <c r="C1220" s="13">
        <v>0.1</v>
      </c>
      <c r="D1220" s="13">
        <v>6.9444444444444406E-2</v>
      </c>
      <c r="E1220" s="13">
        <v>0.13235294117647101</v>
      </c>
      <c r="F1220" s="13"/>
      <c r="G1220" s="13">
        <v>0.5</v>
      </c>
      <c r="H1220" s="13">
        <v>0.38461538461538503</v>
      </c>
      <c r="I1220" s="13">
        <v>9.0909090909090898E-2</v>
      </c>
      <c r="J1220" s="13">
        <v>8.3333333333333301E-2</v>
      </c>
      <c r="K1220" s="13">
        <v>7.4074074074074098E-2</v>
      </c>
      <c r="L1220" s="13">
        <v>3.8461538461538498E-2</v>
      </c>
      <c r="M1220" s="13"/>
      <c r="N1220" s="13">
        <v>0.133333333333333</v>
      </c>
      <c r="O1220" s="13">
        <v>6.8965517241379296E-2</v>
      </c>
      <c r="P1220" s="13">
        <v>0.133333333333333</v>
      </c>
      <c r="Q1220" s="13">
        <v>5.5555555555555601E-2</v>
      </c>
      <c r="R1220" s="13"/>
      <c r="S1220" s="13">
        <v>0.108695652173913</v>
      </c>
      <c r="T1220" s="13">
        <v>7.69230769230769E-2</v>
      </c>
      <c r="U1220" s="13">
        <v>8.3333333333333301E-2</v>
      </c>
      <c r="V1220" s="13">
        <v>0.148148148148148</v>
      </c>
      <c r="W1220" s="13">
        <v>8.3333333333333301E-2</v>
      </c>
      <c r="X1220" s="13">
        <v>0.1</v>
      </c>
      <c r="Y1220" s="13"/>
      <c r="Z1220" s="13">
        <v>9.4339622641509399E-2</v>
      </c>
      <c r="AA1220" s="13">
        <v>0.11764705882352899</v>
      </c>
      <c r="AB1220" s="13"/>
      <c r="AC1220" s="13">
        <v>0.14516129032258099</v>
      </c>
      <c r="AD1220" s="13">
        <v>7.3529411764705899E-2</v>
      </c>
    </row>
    <row r="1221" spans="2:30" x14ac:dyDescent="0.3">
      <c r="B1221" t="s">
        <v>394</v>
      </c>
      <c r="C1221" s="13">
        <v>0.45714285714285702</v>
      </c>
      <c r="D1221" s="13">
        <v>0.51388888888888895</v>
      </c>
      <c r="E1221" s="13">
        <v>0.39705882352941202</v>
      </c>
      <c r="F1221" s="13"/>
      <c r="G1221" s="13">
        <v>0.5</v>
      </c>
      <c r="H1221" s="13">
        <v>0.15384615384615399</v>
      </c>
      <c r="I1221" s="13">
        <v>0.40909090909090901</v>
      </c>
      <c r="J1221" s="13">
        <v>0.54166666666666696</v>
      </c>
      <c r="K1221" s="13">
        <v>0.33333333333333298</v>
      </c>
      <c r="L1221" s="13">
        <v>0.57692307692307698</v>
      </c>
      <c r="M1221" s="13"/>
      <c r="N1221" s="13">
        <v>0.43333333333333302</v>
      </c>
      <c r="O1221" s="13">
        <v>0.55172413793103403</v>
      </c>
      <c r="P1221" s="13">
        <v>0.2</v>
      </c>
      <c r="Q1221" s="13">
        <v>0.52777777777777801</v>
      </c>
      <c r="R1221" s="13"/>
      <c r="S1221" s="13">
        <v>0.47826086956521702</v>
      </c>
      <c r="T1221" s="13">
        <v>0.53846153846153799</v>
      </c>
      <c r="U1221" s="13">
        <v>0.33333333333333298</v>
      </c>
      <c r="V1221" s="13">
        <v>0.55555555555555602</v>
      </c>
      <c r="W1221" s="13">
        <v>0.25</v>
      </c>
      <c r="X1221" s="13">
        <v>0.3</v>
      </c>
      <c r="Y1221" s="13"/>
      <c r="Z1221" s="13">
        <v>0.47169811320754701</v>
      </c>
      <c r="AA1221" s="13">
        <v>0.41176470588235298</v>
      </c>
      <c r="AB1221" s="13"/>
      <c r="AC1221" s="13">
        <v>0.45161290322580599</v>
      </c>
      <c r="AD1221" s="13">
        <v>0.5</v>
      </c>
    </row>
    <row r="1222" spans="2:30" x14ac:dyDescent="0.3">
      <c r="B1222" t="s">
        <v>395</v>
      </c>
      <c r="C1222" s="13">
        <v>0.25</v>
      </c>
      <c r="D1222" s="13">
        <v>0.27777777777777801</v>
      </c>
      <c r="E1222" s="13">
        <v>0.220588235294118</v>
      </c>
      <c r="F1222" s="13"/>
      <c r="G1222" s="13">
        <v>0</v>
      </c>
      <c r="H1222" s="13">
        <v>0.15384615384615399</v>
      </c>
      <c r="I1222" s="13">
        <v>0.18181818181818199</v>
      </c>
      <c r="J1222" s="13">
        <v>0.20833333333333301</v>
      </c>
      <c r="K1222" s="13">
        <v>0.407407407407407</v>
      </c>
      <c r="L1222" s="13">
        <v>0.25</v>
      </c>
      <c r="M1222" s="13"/>
      <c r="N1222" s="13">
        <v>0.266666666666667</v>
      </c>
      <c r="O1222" s="13">
        <v>0.20689655172413801</v>
      </c>
      <c r="P1222" s="13">
        <v>0.33333333333333298</v>
      </c>
      <c r="Q1222" s="13">
        <v>0.22222222222222199</v>
      </c>
      <c r="R1222" s="13"/>
      <c r="S1222" s="13">
        <v>0.26086956521739102</v>
      </c>
      <c r="T1222" s="13">
        <v>0.230769230769231</v>
      </c>
      <c r="U1222" s="13">
        <v>0.16666666666666699</v>
      </c>
      <c r="V1222" s="13">
        <v>0.148148148148148</v>
      </c>
      <c r="W1222" s="13">
        <v>0.5</v>
      </c>
      <c r="X1222" s="13">
        <v>0.2</v>
      </c>
      <c r="Y1222" s="13"/>
      <c r="Z1222" s="13">
        <v>0.25471698113207503</v>
      </c>
      <c r="AA1222" s="13">
        <v>0.23529411764705899</v>
      </c>
      <c r="AB1222" s="13"/>
      <c r="AC1222" s="13">
        <v>0.209677419354839</v>
      </c>
      <c r="AD1222" s="13">
        <v>0.27941176470588203</v>
      </c>
    </row>
    <row r="1223" spans="2:30" x14ac:dyDescent="0.3">
      <c r="B1223" t="s">
        <v>396</v>
      </c>
      <c r="C1223" s="13">
        <v>8.5714285714285701E-2</v>
      </c>
      <c r="D1223" s="13">
        <v>0.11111111111111099</v>
      </c>
      <c r="E1223" s="13">
        <v>5.8823529411764698E-2</v>
      </c>
      <c r="F1223" s="13"/>
      <c r="G1223" s="13">
        <v>0</v>
      </c>
      <c r="H1223" s="13">
        <v>0.15384615384615399</v>
      </c>
      <c r="I1223" s="13">
        <v>4.5454545454545497E-2</v>
      </c>
      <c r="J1223" s="13">
        <v>0.125</v>
      </c>
      <c r="K1223" s="13">
        <v>7.4074074074074098E-2</v>
      </c>
      <c r="L1223" s="13">
        <v>7.69230769230769E-2</v>
      </c>
      <c r="M1223" s="13"/>
      <c r="N1223" s="13">
        <v>0.116666666666667</v>
      </c>
      <c r="O1223" s="13">
        <v>3.4482758620689703E-2</v>
      </c>
      <c r="P1223" s="13">
        <v>0.2</v>
      </c>
      <c r="Q1223" s="13">
        <v>2.7777777777777801E-2</v>
      </c>
      <c r="R1223" s="13"/>
      <c r="S1223" s="13">
        <v>8.6956521739130405E-2</v>
      </c>
      <c r="T1223" s="13">
        <v>3.8461538461538498E-2</v>
      </c>
      <c r="U1223" s="13">
        <v>0.16666666666666699</v>
      </c>
      <c r="V1223" s="13">
        <v>7.4074074074074098E-2</v>
      </c>
      <c r="W1223" s="13">
        <v>8.3333333333333301E-2</v>
      </c>
      <c r="X1223" s="13">
        <v>0.1</v>
      </c>
      <c r="Y1223" s="13"/>
      <c r="Z1223" s="13">
        <v>5.6603773584905703E-2</v>
      </c>
      <c r="AA1223" s="13">
        <v>0.17647058823529399</v>
      </c>
      <c r="AB1223" s="13"/>
      <c r="AC1223" s="13">
        <v>9.6774193548387094E-2</v>
      </c>
      <c r="AD1223" s="13">
        <v>8.8235294117647106E-2</v>
      </c>
    </row>
    <row r="1224" spans="2:30" x14ac:dyDescent="0.3">
      <c r="B1224" t="s">
        <v>56</v>
      </c>
      <c r="C1224" s="13">
        <v>8.5714285714285701E-2</v>
      </c>
      <c r="D1224" s="13">
        <v>1.38888888888889E-2</v>
      </c>
      <c r="E1224" s="13">
        <v>0.161764705882353</v>
      </c>
      <c r="F1224" s="13"/>
      <c r="G1224" s="13">
        <v>0</v>
      </c>
      <c r="H1224" s="13">
        <v>0.15384615384615399</v>
      </c>
      <c r="I1224" s="13">
        <v>0.13636363636363599</v>
      </c>
      <c r="J1224" s="13">
        <v>4.1666666666666699E-2</v>
      </c>
      <c r="K1224" s="13">
        <v>0.11111111111111099</v>
      </c>
      <c r="L1224" s="13">
        <v>5.7692307692307702E-2</v>
      </c>
      <c r="M1224" s="13"/>
      <c r="N1224" s="13">
        <v>1.6666666666666701E-2</v>
      </c>
      <c r="O1224" s="13">
        <v>0.10344827586206901</v>
      </c>
      <c r="P1224" s="13">
        <v>0.133333333333333</v>
      </c>
      <c r="Q1224" s="13">
        <v>0.16666666666666699</v>
      </c>
      <c r="R1224" s="13"/>
      <c r="S1224" s="13">
        <v>2.1739130434782601E-2</v>
      </c>
      <c r="T1224" s="13">
        <v>7.69230769230769E-2</v>
      </c>
      <c r="U1224" s="13">
        <v>0.25</v>
      </c>
      <c r="V1224" s="13">
        <v>7.4074074074074098E-2</v>
      </c>
      <c r="W1224" s="13">
        <v>8.3333333333333301E-2</v>
      </c>
      <c r="X1224" s="13">
        <v>0.3</v>
      </c>
      <c r="Y1224" s="13"/>
      <c r="Z1224" s="13">
        <v>0.10377358490565999</v>
      </c>
      <c r="AA1224" s="13">
        <v>2.9411764705882401E-2</v>
      </c>
      <c r="AB1224" s="13"/>
      <c r="AC1224" s="13">
        <v>9.6774193548387094E-2</v>
      </c>
      <c r="AD1224" s="13">
        <v>1.4705882352941201E-2</v>
      </c>
    </row>
    <row r="1225" spans="2:30" x14ac:dyDescent="0.3">
      <c r="C1225" s="13"/>
      <c r="D1225" s="13"/>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row>
    <row r="1226" spans="2:30" x14ac:dyDescent="0.3">
      <c r="B1226" s="6" t="s">
        <v>411</v>
      </c>
      <c r="C1226" s="13"/>
      <c r="D1226" s="13"/>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row>
    <row r="1227" spans="2:30" x14ac:dyDescent="0.3">
      <c r="B1227" s="23" t="s">
        <v>321</v>
      </c>
      <c r="C1227" s="13"/>
      <c r="D1227" s="13"/>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row>
    <row r="1228" spans="2:30" x14ac:dyDescent="0.3">
      <c r="B1228" t="s">
        <v>392</v>
      </c>
      <c r="C1228" s="13">
        <v>2.1428571428571401E-2</v>
      </c>
      <c r="D1228" s="13">
        <v>1.38888888888889E-2</v>
      </c>
      <c r="E1228" s="13">
        <v>2.9411764705882401E-2</v>
      </c>
      <c r="F1228" s="13"/>
      <c r="G1228" s="13">
        <v>0</v>
      </c>
      <c r="H1228" s="13">
        <v>0</v>
      </c>
      <c r="I1228" s="13">
        <v>0.13636363636363599</v>
      </c>
      <c r="J1228" s="13">
        <v>0</v>
      </c>
      <c r="K1228" s="13">
        <v>0</v>
      </c>
      <c r="L1228" s="13">
        <v>0</v>
      </c>
      <c r="M1228" s="13"/>
      <c r="N1228" s="13">
        <v>3.3333333333333298E-2</v>
      </c>
      <c r="O1228" s="13">
        <v>3.4482758620689703E-2</v>
      </c>
      <c r="P1228" s="13">
        <v>0</v>
      </c>
      <c r="Q1228" s="13">
        <v>0</v>
      </c>
      <c r="R1228" s="13"/>
      <c r="S1228" s="13">
        <v>4.3478260869565202E-2</v>
      </c>
      <c r="T1228" s="13">
        <v>3.8461538461538498E-2</v>
      </c>
      <c r="U1228" s="13">
        <v>0</v>
      </c>
      <c r="V1228" s="13">
        <v>0</v>
      </c>
      <c r="W1228" s="13">
        <v>0</v>
      </c>
      <c r="X1228" s="13">
        <v>0</v>
      </c>
      <c r="Y1228" s="13"/>
      <c r="Z1228" s="13">
        <v>1.88679245283019E-2</v>
      </c>
      <c r="AA1228" s="13">
        <v>2.9411764705882401E-2</v>
      </c>
      <c r="AB1228" s="13"/>
      <c r="AC1228" s="13">
        <v>0</v>
      </c>
      <c r="AD1228" s="13">
        <v>4.4117647058823498E-2</v>
      </c>
    </row>
    <row r="1229" spans="2:30" x14ac:dyDescent="0.3">
      <c r="B1229" t="s">
        <v>393</v>
      </c>
      <c r="C1229" s="13">
        <v>6.4285714285714293E-2</v>
      </c>
      <c r="D1229" s="13">
        <v>4.1666666666666699E-2</v>
      </c>
      <c r="E1229" s="13">
        <v>8.8235294117647106E-2</v>
      </c>
      <c r="F1229" s="13"/>
      <c r="G1229" s="13">
        <v>0.5</v>
      </c>
      <c r="H1229" s="13">
        <v>0.38461538461538503</v>
      </c>
      <c r="I1229" s="13">
        <v>4.5454545454545497E-2</v>
      </c>
      <c r="J1229" s="13">
        <v>4.1666666666666699E-2</v>
      </c>
      <c r="K1229" s="13">
        <v>0</v>
      </c>
      <c r="L1229" s="13">
        <v>1.9230769230769201E-2</v>
      </c>
      <c r="M1229" s="13"/>
      <c r="N1229" s="13">
        <v>8.3333333333333301E-2</v>
      </c>
      <c r="O1229" s="13">
        <v>6.8965517241379296E-2</v>
      </c>
      <c r="P1229" s="13">
        <v>6.6666666666666693E-2</v>
      </c>
      <c r="Q1229" s="13">
        <v>2.7777777777777801E-2</v>
      </c>
      <c r="R1229" s="13"/>
      <c r="S1229" s="13">
        <v>0.13043478260869601</v>
      </c>
      <c r="T1229" s="13">
        <v>3.8461538461538498E-2</v>
      </c>
      <c r="U1229" s="13">
        <v>8.3333333333333301E-2</v>
      </c>
      <c r="V1229" s="13">
        <v>3.7037037037037E-2</v>
      </c>
      <c r="W1229" s="13">
        <v>0</v>
      </c>
      <c r="X1229" s="13">
        <v>0</v>
      </c>
      <c r="Y1229" s="13"/>
      <c r="Z1229" s="13">
        <v>6.6037735849056603E-2</v>
      </c>
      <c r="AA1229" s="13">
        <v>5.8823529411764698E-2</v>
      </c>
      <c r="AB1229" s="13"/>
      <c r="AC1229" s="13">
        <v>8.0645161290322606E-2</v>
      </c>
      <c r="AD1229" s="13">
        <v>5.8823529411764698E-2</v>
      </c>
    </row>
    <row r="1230" spans="2:30" x14ac:dyDescent="0.3">
      <c r="B1230" t="s">
        <v>394</v>
      </c>
      <c r="C1230" s="13">
        <v>0.55000000000000004</v>
      </c>
      <c r="D1230" s="13">
        <v>0.58333333333333304</v>
      </c>
      <c r="E1230" s="13">
        <v>0.51470588235294101</v>
      </c>
      <c r="F1230" s="13"/>
      <c r="G1230" s="13">
        <v>0.5</v>
      </c>
      <c r="H1230" s="13">
        <v>0.30769230769230799</v>
      </c>
      <c r="I1230" s="13">
        <v>0.5</v>
      </c>
      <c r="J1230" s="13">
        <v>0.66666666666666696</v>
      </c>
      <c r="K1230" s="13">
        <v>0.51851851851851805</v>
      </c>
      <c r="L1230" s="13">
        <v>0.59615384615384603</v>
      </c>
      <c r="M1230" s="13"/>
      <c r="N1230" s="13">
        <v>0.483333333333333</v>
      </c>
      <c r="O1230" s="13">
        <v>0.72413793103448298</v>
      </c>
      <c r="P1230" s="13">
        <v>0.4</v>
      </c>
      <c r="Q1230" s="13">
        <v>0.58333333333333304</v>
      </c>
      <c r="R1230" s="13"/>
      <c r="S1230" s="13">
        <v>0.52173913043478304</v>
      </c>
      <c r="T1230" s="13">
        <v>0.57692307692307698</v>
      </c>
      <c r="U1230" s="13">
        <v>0.33333333333333298</v>
      </c>
      <c r="V1230" s="13">
        <v>0.592592592592593</v>
      </c>
      <c r="W1230" s="13">
        <v>0.66666666666666696</v>
      </c>
      <c r="X1230" s="13">
        <v>0.3</v>
      </c>
      <c r="Y1230" s="13"/>
      <c r="Z1230" s="13">
        <v>0.59433962264150897</v>
      </c>
      <c r="AA1230" s="13">
        <v>0.41176470588235298</v>
      </c>
      <c r="AB1230" s="13"/>
      <c r="AC1230" s="13">
        <v>0.54838709677419395</v>
      </c>
      <c r="AD1230" s="13">
        <v>0.54411764705882304</v>
      </c>
    </row>
    <row r="1231" spans="2:30" x14ac:dyDescent="0.3">
      <c r="B1231" t="s">
        <v>395</v>
      </c>
      <c r="C1231" s="13">
        <v>0.221428571428571</v>
      </c>
      <c r="D1231" s="13">
        <v>0.22222222222222199</v>
      </c>
      <c r="E1231" s="13">
        <v>0.220588235294118</v>
      </c>
      <c r="F1231" s="13"/>
      <c r="G1231" s="13">
        <v>0</v>
      </c>
      <c r="H1231" s="13">
        <v>0</v>
      </c>
      <c r="I1231" s="13">
        <v>0.22727272727272699</v>
      </c>
      <c r="J1231" s="13">
        <v>0.16666666666666699</v>
      </c>
      <c r="K1231" s="13">
        <v>0.296296296296296</v>
      </c>
      <c r="L1231" s="13">
        <v>0.269230769230769</v>
      </c>
      <c r="M1231" s="13"/>
      <c r="N1231" s="13">
        <v>0.31666666666666698</v>
      </c>
      <c r="O1231" s="13">
        <v>0.10344827586206901</v>
      </c>
      <c r="P1231" s="13">
        <v>0.33333333333333298</v>
      </c>
      <c r="Q1231" s="13">
        <v>0.11111111111111099</v>
      </c>
      <c r="R1231" s="13"/>
      <c r="S1231" s="13">
        <v>0.23913043478260901</v>
      </c>
      <c r="T1231" s="13">
        <v>0.19230769230769201</v>
      </c>
      <c r="U1231" s="13">
        <v>0.16666666666666699</v>
      </c>
      <c r="V1231" s="13">
        <v>0.25925925925925902</v>
      </c>
      <c r="W1231" s="13">
        <v>0.16666666666666699</v>
      </c>
      <c r="X1231" s="13">
        <v>0.4</v>
      </c>
      <c r="Y1231" s="13"/>
      <c r="Z1231" s="13">
        <v>0.169811320754717</v>
      </c>
      <c r="AA1231" s="13">
        <v>0.38235294117647101</v>
      </c>
      <c r="AB1231" s="13"/>
      <c r="AC1231" s="13">
        <v>0.209677419354839</v>
      </c>
      <c r="AD1231" s="13">
        <v>0.26470588235294101</v>
      </c>
    </row>
    <row r="1232" spans="2:30" x14ac:dyDescent="0.3">
      <c r="B1232" t="s">
        <v>396</v>
      </c>
      <c r="C1232" s="13">
        <v>7.1428571428571397E-2</v>
      </c>
      <c r="D1232" s="13">
        <v>6.9444444444444406E-2</v>
      </c>
      <c r="E1232" s="13">
        <v>7.3529411764705899E-2</v>
      </c>
      <c r="F1232" s="13"/>
      <c r="G1232" s="13">
        <v>0</v>
      </c>
      <c r="H1232" s="13">
        <v>0.15384615384615399</v>
      </c>
      <c r="I1232" s="13">
        <v>4.5454545454545497E-2</v>
      </c>
      <c r="J1232" s="13">
        <v>4.1666666666666699E-2</v>
      </c>
      <c r="K1232" s="13">
        <v>7.4074074074074098E-2</v>
      </c>
      <c r="L1232" s="13">
        <v>7.69230769230769E-2</v>
      </c>
      <c r="M1232" s="13"/>
      <c r="N1232" s="13">
        <v>8.3333333333333301E-2</v>
      </c>
      <c r="O1232" s="13">
        <v>3.4482758620689703E-2</v>
      </c>
      <c r="P1232" s="13">
        <v>0.133333333333333</v>
      </c>
      <c r="Q1232" s="13">
        <v>5.5555555555555601E-2</v>
      </c>
      <c r="R1232" s="13"/>
      <c r="S1232" s="13">
        <v>6.5217391304347797E-2</v>
      </c>
      <c r="T1232" s="13">
        <v>7.69230769230769E-2</v>
      </c>
      <c r="U1232" s="13">
        <v>0.16666666666666699</v>
      </c>
      <c r="V1232" s="13">
        <v>7.4074074074074098E-2</v>
      </c>
      <c r="W1232" s="13">
        <v>0</v>
      </c>
      <c r="X1232" s="13">
        <v>0.1</v>
      </c>
      <c r="Y1232" s="13"/>
      <c r="Z1232" s="13">
        <v>6.6037735849056603E-2</v>
      </c>
      <c r="AA1232" s="13">
        <v>8.8235294117647106E-2</v>
      </c>
      <c r="AB1232" s="13"/>
      <c r="AC1232" s="13">
        <v>8.0645161290322606E-2</v>
      </c>
      <c r="AD1232" s="13">
        <v>7.3529411764705899E-2</v>
      </c>
    </row>
    <row r="1233" spans="2:30" x14ac:dyDescent="0.3">
      <c r="B1233" t="s">
        <v>56</v>
      </c>
      <c r="C1233" s="13">
        <v>7.1428571428571397E-2</v>
      </c>
      <c r="D1233" s="13">
        <v>6.9444444444444406E-2</v>
      </c>
      <c r="E1233" s="13">
        <v>7.3529411764705899E-2</v>
      </c>
      <c r="F1233" s="13"/>
      <c r="G1233" s="13">
        <v>0</v>
      </c>
      <c r="H1233" s="13">
        <v>0.15384615384615399</v>
      </c>
      <c r="I1233" s="13">
        <v>4.5454545454545497E-2</v>
      </c>
      <c r="J1233" s="13">
        <v>8.3333333333333301E-2</v>
      </c>
      <c r="K1233" s="13">
        <v>0.11111111111111099</v>
      </c>
      <c r="L1233" s="13">
        <v>3.8461538461538498E-2</v>
      </c>
      <c r="M1233" s="13"/>
      <c r="N1233" s="13">
        <v>0</v>
      </c>
      <c r="O1233" s="13">
        <v>3.4482758620689703E-2</v>
      </c>
      <c r="P1233" s="13">
        <v>6.6666666666666693E-2</v>
      </c>
      <c r="Q1233" s="13">
        <v>0.22222222222222199</v>
      </c>
      <c r="R1233" s="13"/>
      <c r="S1233" s="13">
        <v>0</v>
      </c>
      <c r="T1233" s="13">
        <v>7.69230769230769E-2</v>
      </c>
      <c r="U1233" s="13">
        <v>0.25</v>
      </c>
      <c r="V1233" s="13">
        <v>3.7037037037037E-2</v>
      </c>
      <c r="W1233" s="13">
        <v>0.16666666666666699</v>
      </c>
      <c r="X1233" s="13">
        <v>0.2</v>
      </c>
      <c r="Y1233" s="13"/>
      <c r="Z1233" s="13">
        <v>8.4905660377358499E-2</v>
      </c>
      <c r="AA1233" s="13">
        <v>2.9411764705882401E-2</v>
      </c>
      <c r="AB1233" s="13"/>
      <c r="AC1233" s="13">
        <v>8.0645161290322606E-2</v>
      </c>
      <c r="AD1233" s="13">
        <v>1.4705882352941201E-2</v>
      </c>
    </row>
    <row r="1234" spans="2:30" x14ac:dyDescent="0.3">
      <c r="C1234" s="13"/>
      <c r="D1234" s="13"/>
      <c r="E1234" s="13"/>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row>
    <row r="1235" spans="2:30" x14ac:dyDescent="0.3">
      <c r="B1235" s="6" t="s">
        <v>412</v>
      </c>
      <c r="C1235" s="13"/>
      <c r="D1235" s="13"/>
      <c r="E1235" s="13"/>
      <c r="F1235" s="13"/>
      <c r="G1235" s="13"/>
      <c r="H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c r="AD1235" s="13"/>
    </row>
    <row r="1236" spans="2:30" x14ac:dyDescent="0.3">
      <c r="B1236" s="23" t="s">
        <v>321</v>
      </c>
      <c r="C1236" s="13"/>
      <c r="D1236" s="13"/>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row>
    <row r="1237" spans="2:30" x14ac:dyDescent="0.3">
      <c r="B1237" t="s">
        <v>392</v>
      </c>
      <c r="C1237" s="13">
        <v>7.14285714285714E-3</v>
      </c>
      <c r="D1237" s="13">
        <v>0</v>
      </c>
      <c r="E1237" s="13">
        <v>1.4705882352941201E-2</v>
      </c>
      <c r="F1237" s="13"/>
      <c r="G1237" s="13">
        <v>0</v>
      </c>
      <c r="H1237" s="13">
        <v>0</v>
      </c>
      <c r="I1237" s="13">
        <v>4.5454545454545497E-2</v>
      </c>
      <c r="J1237" s="13">
        <v>0</v>
      </c>
      <c r="K1237" s="13">
        <v>0</v>
      </c>
      <c r="L1237" s="13">
        <v>0</v>
      </c>
      <c r="M1237" s="13"/>
      <c r="N1237" s="13">
        <v>1.6666666666666701E-2</v>
      </c>
      <c r="O1237" s="13">
        <v>0</v>
      </c>
      <c r="P1237" s="13">
        <v>0</v>
      </c>
      <c r="Q1237" s="13">
        <v>0</v>
      </c>
      <c r="R1237" s="13"/>
      <c r="S1237" s="13">
        <v>0</v>
      </c>
      <c r="T1237" s="13">
        <v>0</v>
      </c>
      <c r="U1237" s="13">
        <v>0</v>
      </c>
      <c r="V1237" s="13">
        <v>0</v>
      </c>
      <c r="W1237" s="13">
        <v>8.3333333333333301E-2</v>
      </c>
      <c r="X1237" s="13">
        <v>0</v>
      </c>
      <c r="Y1237" s="13"/>
      <c r="Z1237" s="13">
        <v>9.4339622641509396E-3</v>
      </c>
      <c r="AA1237" s="13">
        <v>0</v>
      </c>
      <c r="AB1237" s="13"/>
      <c r="AC1237" s="13">
        <v>1.6129032258064498E-2</v>
      </c>
      <c r="AD1237" s="13">
        <v>0</v>
      </c>
    </row>
    <row r="1238" spans="2:30" x14ac:dyDescent="0.3">
      <c r="B1238" t="s">
        <v>393</v>
      </c>
      <c r="C1238" s="13">
        <v>7.1428571428571397E-2</v>
      </c>
      <c r="D1238" s="13">
        <v>4.1666666666666699E-2</v>
      </c>
      <c r="E1238" s="13">
        <v>0.10294117647058799</v>
      </c>
      <c r="F1238" s="13"/>
      <c r="G1238" s="13">
        <v>0</v>
      </c>
      <c r="H1238" s="13">
        <v>0.230769230769231</v>
      </c>
      <c r="I1238" s="13">
        <v>0.13636363636363599</v>
      </c>
      <c r="J1238" s="13">
        <v>8.3333333333333301E-2</v>
      </c>
      <c r="K1238" s="13">
        <v>3.7037037037037E-2</v>
      </c>
      <c r="L1238" s="13">
        <v>1.9230769230769201E-2</v>
      </c>
      <c r="M1238" s="13"/>
      <c r="N1238" s="13">
        <v>8.3333333333333301E-2</v>
      </c>
      <c r="O1238" s="13">
        <v>3.4482758620689703E-2</v>
      </c>
      <c r="P1238" s="13">
        <v>6.6666666666666693E-2</v>
      </c>
      <c r="Q1238" s="13">
        <v>8.3333333333333301E-2</v>
      </c>
      <c r="R1238" s="13"/>
      <c r="S1238" s="13">
        <v>0.108695652173913</v>
      </c>
      <c r="T1238" s="13">
        <v>0.115384615384615</v>
      </c>
      <c r="U1238" s="13">
        <v>8.3333333333333301E-2</v>
      </c>
      <c r="V1238" s="13">
        <v>0</v>
      </c>
      <c r="W1238" s="13">
        <v>0</v>
      </c>
      <c r="X1238" s="13">
        <v>0.1</v>
      </c>
      <c r="Y1238" s="13"/>
      <c r="Z1238" s="13">
        <v>6.6037735849056603E-2</v>
      </c>
      <c r="AA1238" s="13">
        <v>8.8235294117647106E-2</v>
      </c>
      <c r="AB1238" s="13"/>
      <c r="AC1238" s="13">
        <v>6.4516129032258104E-2</v>
      </c>
      <c r="AD1238" s="13">
        <v>8.8235294117647106E-2</v>
      </c>
    </row>
    <row r="1239" spans="2:30" x14ac:dyDescent="0.3">
      <c r="B1239" t="s">
        <v>394</v>
      </c>
      <c r="C1239" s="13">
        <v>0.25714285714285701</v>
      </c>
      <c r="D1239" s="13">
        <v>0.26388888888888901</v>
      </c>
      <c r="E1239" s="13">
        <v>0.25</v>
      </c>
      <c r="F1239" s="13"/>
      <c r="G1239" s="13">
        <v>1</v>
      </c>
      <c r="H1239" s="13">
        <v>7.69230769230769E-2</v>
      </c>
      <c r="I1239" s="13">
        <v>0.31818181818181801</v>
      </c>
      <c r="J1239" s="13">
        <v>0.375</v>
      </c>
      <c r="K1239" s="13">
        <v>0.18518518518518501</v>
      </c>
      <c r="L1239" s="13">
        <v>0.230769230769231</v>
      </c>
      <c r="M1239" s="13"/>
      <c r="N1239" s="13">
        <v>0.16666666666666699</v>
      </c>
      <c r="O1239" s="13">
        <v>0.41379310344827602</v>
      </c>
      <c r="P1239" s="13">
        <v>0.133333333333333</v>
      </c>
      <c r="Q1239" s="13">
        <v>0.33333333333333298</v>
      </c>
      <c r="R1239" s="13"/>
      <c r="S1239" s="13">
        <v>0.19565217391304299</v>
      </c>
      <c r="T1239" s="13">
        <v>0.30769230769230799</v>
      </c>
      <c r="U1239" s="13">
        <v>8.3333333333333301E-2</v>
      </c>
      <c r="V1239" s="13">
        <v>0.407407407407407</v>
      </c>
      <c r="W1239" s="13">
        <v>0.33333333333333298</v>
      </c>
      <c r="X1239" s="13">
        <v>0.1</v>
      </c>
      <c r="Y1239" s="13"/>
      <c r="Z1239" s="13">
        <v>0.29245283018867901</v>
      </c>
      <c r="AA1239" s="13">
        <v>0.14705882352941199</v>
      </c>
      <c r="AB1239" s="13"/>
      <c r="AC1239" s="13">
        <v>0.25806451612903197</v>
      </c>
      <c r="AD1239" s="13">
        <v>0.27941176470588203</v>
      </c>
    </row>
    <row r="1240" spans="2:30" x14ac:dyDescent="0.3">
      <c r="B1240" t="s">
        <v>395</v>
      </c>
      <c r="C1240" s="13">
        <v>0.45714285714285702</v>
      </c>
      <c r="D1240" s="13">
        <v>0.48611111111111099</v>
      </c>
      <c r="E1240" s="13">
        <v>0.42647058823529399</v>
      </c>
      <c r="F1240" s="13"/>
      <c r="G1240" s="13">
        <v>0</v>
      </c>
      <c r="H1240" s="13">
        <v>0.230769230769231</v>
      </c>
      <c r="I1240" s="13">
        <v>0.36363636363636398</v>
      </c>
      <c r="J1240" s="13">
        <v>0.375</v>
      </c>
      <c r="K1240" s="13">
        <v>0.62962962962962998</v>
      </c>
      <c r="L1240" s="13">
        <v>0.51923076923076905</v>
      </c>
      <c r="M1240" s="13"/>
      <c r="N1240" s="13">
        <v>0.51666666666666705</v>
      </c>
      <c r="O1240" s="13">
        <v>0.41379310344827602</v>
      </c>
      <c r="P1240" s="13">
        <v>0.53333333333333299</v>
      </c>
      <c r="Q1240" s="13">
        <v>0.36111111111111099</v>
      </c>
      <c r="R1240" s="13"/>
      <c r="S1240" s="13">
        <v>0.54347826086956497</v>
      </c>
      <c r="T1240" s="13">
        <v>0.30769230769230799</v>
      </c>
      <c r="U1240" s="13">
        <v>0.5</v>
      </c>
      <c r="V1240" s="13">
        <v>0.44444444444444398</v>
      </c>
      <c r="W1240" s="13">
        <v>0.41666666666666702</v>
      </c>
      <c r="X1240" s="13">
        <v>0.4</v>
      </c>
      <c r="Y1240" s="13"/>
      <c r="Z1240" s="13">
        <v>0.44339622641509402</v>
      </c>
      <c r="AA1240" s="13">
        <v>0.5</v>
      </c>
      <c r="AB1240" s="13"/>
      <c r="AC1240" s="13">
        <v>0.43548387096774199</v>
      </c>
      <c r="AD1240" s="13">
        <v>0.47058823529411797</v>
      </c>
    </row>
    <row r="1241" spans="2:30" x14ac:dyDescent="0.3">
      <c r="B1241" t="s">
        <v>396</v>
      </c>
      <c r="C1241" s="13">
        <v>0.17142857142857101</v>
      </c>
      <c r="D1241" s="13">
        <v>0.180555555555556</v>
      </c>
      <c r="E1241" s="13">
        <v>0.161764705882353</v>
      </c>
      <c r="F1241" s="13"/>
      <c r="G1241" s="13">
        <v>0</v>
      </c>
      <c r="H1241" s="13">
        <v>0.15384615384615399</v>
      </c>
      <c r="I1241" s="13">
        <v>0.13636363636363599</v>
      </c>
      <c r="J1241" s="13">
        <v>0.16666666666666699</v>
      </c>
      <c r="K1241" s="13">
        <v>0.11111111111111099</v>
      </c>
      <c r="L1241" s="13">
        <v>0.230769230769231</v>
      </c>
      <c r="M1241" s="13"/>
      <c r="N1241" s="13">
        <v>0.18333333333333299</v>
      </c>
      <c r="O1241" s="13">
        <v>0.10344827586206901</v>
      </c>
      <c r="P1241" s="13">
        <v>0.266666666666667</v>
      </c>
      <c r="Q1241" s="13">
        <v>0.16666666666666699</v>
      </c>
      <c r="R1241" s="13"/>
      <c r="S1241" s="13">
        <v>0.15217391304347799</v>
      </c>
      <c r="T1241" s="13">
        <v>0.19230769230769201</v>
      </c>
      <c r="U1241" s="13">
        <v>0.25</v>
      </c>
      <c r="V1241" s="13">
        <v>0.148148148148148</v>
      </c>
      <c r="W1241" s="13">
        <v>8.3333333333333301E-2</v>
      </c>
      <c r="X1241" s="13">
        <v>0.3</v>
      </c>
      <c r="Y1241" s="13"/>
      <c r="Z1241" s="13">
        <v>0.14150943396226401</v>
      </c>
      <c r="AA1241" s="13">
        <v>0.26470588235294101</v>
      </c>
      <c r="AB1241" s="13"/>
      <c r="AC1241" s="13">
        <v>0.19354838709677399</v>
      </c>
      <c r="AD1241" s="13">
        <v>0.14705882352941199</v>
      </c>
    </row>
    <row r="1242" spans="2:30" x14ac:dyDescent="0.3">
      <c r="B1242" t="s">
        <v>56</v>
      </c>
      <c r="C1242" s="13">
        <v>3.5714285714285698E-2</v>
      </c>
      <c r="D1242" s="13">
        <v>2.7777777777777801E-2</v>
      </c>
      <c r="E1242" s="13">
        <v>4.4117647058823498E-2</v>
      </c>
      <c r="F1242" s="13"/>
      <c r="G1242" s="13">
        <v>0</v>
      </c>
      <c r="H1242" s="13">
        <v>0.30769230769230799</v>
      </c>
      <c r="I1242" s="13">
        <v>0</v>
      </c>
      <c r="J1242" s="13">
        <v>0</v>
      </c>
      <c r="K1242" s="13">
        <v>3.7037037037037E-2</v>
      </c>
      <c r="L1242" s="13">
        <v>0</v>
      </c>
      <c r="M1242" s="13"/>
      <c r="N1242" s="13">
        <v>3.3333333333333298E-2</v>
      </c>
      <c r="O1242" s="13">
        <v>3.4482758620689703E-2</v>
      </c>
      <c r="P1242" s="13">
        <v>0</v>
      </c>
      <c r="Q1242" s="13">
        <v>5.5555555555555601E-2</v>
      </c>
      <c r="R1242" s="13"/>
      <c r="S1242" s="13">
        <v>0</v>
      </c>
      <c r="T1242" s="13">
        <v>7.69230769230769E-2</v>
      </c>
      <c r="U1242" s="13">
        <v>8.3333333333333301E-2</v>
      </c>
      <c r="V1242" s="13">
        <v>0</v>
      </c>
      <c r="W1242" s="13">
        <v>8.3333333333333301E-2</v>
      </c>
      <c r="X1242" s="13">
        <v>0.1</v>
      </c>
      <c r="Y1242" s="13"/>
      <c r="Z1242" s="13">
        <v>4.71698113207547E-2</v>
      </c>
      <c r="AA1242" s="13">
        <v>0</v>
      </c>
      <c r="AB1242" s="13"/>
      <c r="AC1242" s="13">
        <v>3.2258064516128997E-2</v>
      </c>
      <c r="AD1242" s="13">
        <v>1.4705882352941201E-2</v>
      </c>
    </row>
    <row r="1243" spans="2:30" x14ac:dyDescent="0.3">
      <c r="C1243" s="13"/>
      <c r="D1243" s="13"/>
      <c r="E1243" s="13"/>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row>
    <row r="1244" spans="2:30" x14ac:dyDescent="0.3">
      <c r="B1244" s="6" t="s">
        <v>413</v>
      </c>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row>
    <row r="1245" spans="2:30" x14ac:dyDescent="0.3">
      <c r="B1245" s="23" t="s">
        <v>321</v>
      </c>
      <c r="C1245" s="13"/>
      <c r="D1245" s="13"/>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row>
    <row r="1246" spans="2:30" x14ac:dyDescent="0.3">
      <c r="B1246" t="s">
        <v>392</v>
      </c>
      <c r="C1246" s="13">
        <v>0</v>
      </c>
      <c r="D1246" s="13">
        <v>0</v>
      </c>
      <c r="E1246" s="13">
        <v>0</v>
      </c>
      <c r="F1246" s="13"/>
      <c r="G1246" s="13">
        <v>0</v>
      </c>
      <c r="H1246" s="13">
        <v>0</v>
      </c>
      <c r="I1246" s="13">
        <v>0</v>
      </c>
      <c r="J1246" s="13">
        <v>0</v>
      </c>
      <c r="K1246" s="13">
        <v>0</v>
      </c>
      <c r="L1246" s="13">
        <v>0</v>
      </c>
      <c r="M1246" s="13"/>
      <c r="N1246" s="13">
        <v>0</v>
      </c>
      <c r="O1246" s="13">
        <v>0</v>
      </c>
      <c r="P1246" s="13">
        <v>0</v>
      </c>
      <c r="Q1246" s="13">
        <v>0</v>
      </c>
      <c r="R1246" s="13"/>
      <c r="S1246" s="13">
        <v>0</v>
      </c>
      <c r="T1246" s="13">
        <v>0</v>
      </c>
      <c r="U1246" s="13">
        <v>0</v>
      </c>
      <c r="V1246" s="13">
        <v>0</v>
      </c>
      <c r="W1246" s="13">
        <v>0</v>
      </c>
      <c r="X1246" s="13">
        <v>0</v>
      </c>
      <c r="Y1246" s="13"/>
      <c r="Z1246" s="13">
        <v>0</v>
      </c>
      <c r="AA1246" s="13">
        <v>0</v>
      </c>
      <c r="AB1246" s="13"/>
      <c r="AC1246" s="13">
        <v>0</v>
      </c>
      <c r="AD1246" s="13">
        <v>0</v>
      </c>
    </row>
    <row r="1247" spans="2:30" x14ac:dyDescent="0.3">
      <c r="B1247" t="s">
        <v>393</v>
      </c>
      <c r="C1247" s="13">
        <v>0.121428571428571</v>
      </c>
      <c r="D1247" s="13">
        <v>0.11111111111111099</v>
      </c>
      <c r="E1247" s="13">
        <v>0.13235294117647101</v>
      </c>
      <c r="F1247" s="13"/>
      <c r="G1247" s="13">
        <v>0</v>
      </c>
      <c r="H1247" s="13">
        <v>0.38461538461538503</v>
      </c>
      <c r="I1247" s="13">
        <v>0.31818181818181801</v>
      </c>
      <c r="J1247" s="13">
        <v>8.3333333333333301E-2</v>
      </c>
      <c r="K1247" s="13">
        <v>3.7037037037037E-2</v>
      </c>
      <c r="L1247" s="13">
        <v>3.8461538461538498E-2</v>
      </c>
      <c r="M1247" s="13"/>
      <c r="N1247" s="13">
        <v>0.16666666666666699</v>
      </c>
      <c r="O1247" s="13">
        <v>6.8965517241379296E-2</v>
      </c>
      <c r="P1247" s="13">
        <v>6.6666666666666693E-2</v>
      </c>
      <c r="Q1247" s="13">
        <v>0.11111111111111099</v>
      </c>
      <c r="R1247" s="13"/>
      <c r="S1247" s="13">
        <v>0.173913043478261</v>
      </c>
      <c r="T1247" s="13">
        <v>0.19230769230769201</v>
      </c>
      <c r="U1247" s="13">
        <v>8.3333333333333301E-2</v>
      </c>
      <c r="V1247" s="13">
        <v>0</v>
      </c>
      <c r="W1247" s="13">
        <v>8.3333333333333301E-2</v>
      </c>
      <c r="X1247" s="13">
        <v>0.1</v>
      </c>
      <c r="Y1247" s="13"/>
      <c r="Z1247" s="13">
        <v>0.113207547169811</v>
      </c>
      <c r="AA1247" s="13">
        <v>0.14705882352941199</v>
      </c>
      <c r="AB1247" s="13"/>
      <c r="AC1247" s="13">
        <v>8.0645161290322606E-2</v>
      </c>
      <c r="AD1247" s="13">
        <v>0.14705882352941199</v>
      </c>
    </row>
    <row r="1248" spans="2:30" x14ac:dyDescent="0.3">
      <c r="B1248" t="s">
        <v>394</v>
      </c>
      <c r="C1248" s="13">
        <v>0.22857142857142901</v>
      </c>
      <c r="D1248" s="13">
        <v>0.23611111111111099</v>
      </c>
      <c r="E1248" s="13">
        <v>0.220588235294118</v>
      </c>
      <c r="F1248" s="13"/>
      <c r="G1248" s="13">
        <v>0.5</v>
      </c>
      <c r="H1248" s="13">
        <v>7.69230769230769E-2</v>
      </c>
      <c r="I1248" s="13">
        <v>0.22727272727272699</v>
      </c>
      <c r="J1248" s="13">
        <v>0.375</v>
      </c>
      <c r="K1248" s="13">
        <v>0.296296296296296</v>
      </c>
      <c r="L1248" s="13">
        <v>0.15384615384615399</v>
      </c>
      <c r="M1248" s="13"/>
      <c r="N1248" s="13">
        <v>0.2</v>
      </c>
      <c r="O1248" s="13">
        <v>0.34482758620689702</v>
      </c>
      <c r="P1248" s="13">
        <v>0.133333333333333</v>
      </c>
      <c r="Q1248" s="13">
        <v>0.22222222222222199</v>
      </c>
      <c r="R1248" s="13"/>
      <c r="S1248" s="13">
        <v>0.13043478260869601</v>
      </c>
      <c r="T1248" s="13">
        <v>0.269230769230769</v>
      </c>
      <c r="U1248" s="13">
        <v>8.3333333333333301E-2</v>
      </c>
      <c r="V1248" s="13">
        <v>0.44444444444444398</v>
      </c>
      <c r="W1248" s="13">
        <v>0.16666666666666699</v>
      </c>
      <c r="X1248" s="13">
        <v>0.2</v>
      </c>
      <c r="Y1248" s="13"/>
      <c r="Z1248" s="13">
        <v>0.245283018867925</v>
      </c>
      <c r="AA1248" s="13">
        <v>0.17647058823529399</v>
      </c>
      <c r="AB1248" s="13"/>
      <c r="AC1248" s="13">
        <v>0.225806451612903</v>
      </c>
      <c r="AD1248" s="13">
        <v>0.26470588235294101</v>
      </c>
    </row>
    <row r="1249" spans="2:30" x14ac:dyDescent="0.3">
      <c r="B1249" t="s">
        <v>395</v>
      </c>
      <c r="C1249" s="13">
        <v>0.47857142857142898</v>
      </c>
      <c r="D1249" s="13">
        <v>0.51388888888888895</v>
      </c>
      <c r="E1249" s="13">
        <v>0.441176470588235</v>
      </c>
      <c r="F1249" s="13"/>
      <c r="G1249" s="13">
        <v>0.5</v>
      </c>
      <c r="H1249" s="13">
        <v>0.30769230769230799</v>
      </c>
      <c r="I1249" s="13">
        <v>0.36363636363636398</v>
      </c>
      <c r="J1249" s="13">
        <v>0.375</v>
      </c>
      <c r="K1249" s="13">
        <v>0.48148148148148101</v>
      </c>
      <c r="L1249" s="13">
        <v>0.61538461538461497</v>
      </c>
      <c r="M1249" s="13"/>
      <c r="N1249" s="13">
        <v>0.53333333333333299</v>
      </c>
      <c r="O1249" s="13">
        <v>0.37931034482758602</v>
      </c>
      <c r="P1249" s="13">
        <v>0.46666666666666701</v>
      </c>
      <c r="Q1249" s="13">
        <v>0.47222222222222199</v>
      </c>
      <c r="R1249" s="13"/>
      <c r="S1249" s="13">
        <v>0.52173913043478304</v>
      </c>
      <c r="T1249" s="13">
        <v>0.34615384615384598</v>
      </c>
      <c r="U1249" s="13">
        <v>0.58333333333333304</v>
      </c>
      <c r="V1249" s="13">
        <v>0.44444444444444398</v>
      </c>
      <c r="W1249" s="13">
        <v>0.5</v>
      </c>
      <c r="X1249" s="13">
        <v>0.5</v>
      </c>
      <c r="Y1249" s="13"/>
      <c r="Z1249" s="13">
        <v>0.5</v>
      </c>
      <c r="AA1249" s="13">
        <v>0.41176470588235298</v>
      </c>
      <c r="AB1249" s="13"/>
      <c r="AC1249" s="13">
        <v>0.54838709677419395</v>
      </c>
      <c r="AD1249" s="13">
        <v>0.45588235294117602</v>
      </c>
    </row>
    <row r="1250" spans="2:30" x14ac:dyDescent="0.3">
      <c r="B1250" t="s">
        <v>396</v>
      </c>
      <c r="C1250" s="13">
        <v>8.5714285714285701E-2</v>
      </c>
      <c r="D1250" s="13">
        <v>0.11111111111111099</v>
      </c>
      <c r="E1250" s="13">
        <v>5.8823529411764698E-2</v>
      </c>
      <c r="F1250" s="13"/>
      <c r="G1250" s="13">
        <v>0</v>
      </c>
      <c r="H1250" s="13">
        <v>0</v>
      </c>
      <c r="I1250" s="13">
        <v>4.5454545454545497E-2</v>
      </c>
      <c r="J1250" s="13">
        <v>8.3333333333333301E-2</v>
      </c>
      <c r="K1250" s="13">
        <v>0.11111111111111099</v>
      </c>
      <c r="L1250" s="13">
        <v>0.115384615384615</v>
      </c>
      <c r="M1250" s="13"/>
      <c r="N1250" s="13">
        <v>6.6666666666666693E-2</v>
      </c>
      <c r="O1250" s="13">
        <v>3.4482758620689703E-2</v>
      </c>
      <c r="P1250" s="13">
        <v>0.266666666666667</v>
      </c>
      <c r="Q1250" s="13">
        <v>8.3333333333333301E-2</v>
      </c>
      <c r="R1250" s="13"/>
      <c r="S1250" s="13">
        <v>0.15217391304347799</v>
      </c>
      <c r="T1250" s="13">
        <v>3.8461538461538498E-2</v>
      </c>
      <c r="U1250" s="13">
        <v>0</v>
      </c>
      <c r="V1250" s="13">
        <v>3.7037037037037E-2</v>
      </c>
      <c r="W1250" s="13">
        <v>0.16666666666666699</v>
      </c>
      <c r="X1250" s="13">
        <v>0.1</v>
      </c>
      <c r="Y1250" s="13"/>
      <c r="Z1250" s="13">
        <v>5.6603773584905703E-2</v>
      </c>
      <c r="AA1250" s="13">
        <v>0.17647058823529399</v>
      </c>
      <c r="AB1250" s="13"/>
      <c r="AC1250" s="13">
        <v>6.4516129032258104E-2</v>
      </c>
      <c r="AD1250" s="13">
        <v>8.8235294117647106E-2</v>
      </c>
    </row>
    <row r="1251" spans="2:30" x14ac:dyDescent="0.3">
      <c r="B1251" t="s">
        <v>56</v>
      </c>
      <c r="C1251" s="13">
        <v>8.5714285714285701E-2</v>
      </c>
      <c r="D1251" s="13">
        <v>2.7777777777777801E-2</v>
      </c>
      <c r="E1251" s="13">
        <v>0.14705882352941199</v>
      </c>
      <c r="F1251" s="13"/>
      <c r="G1251" s="13">
        <v>0</v>
      </c>
      <c r="H1251" s="13">
        <v>0.230769230769231</v>
      </c>
      <c r="I1251" s="13">
        <v>4.5454545454545497E-2</v>
      </c>
      <c r="J1251" s="13">
        <v>8.3333333333333301E-2</v>
      </c>
      <c r="K1251" s="13">
        <v>7.4074074074074098E-2</v>
      </c>
      <c r="L1251" s="13">
        <v>7.69230769230769E-2</v>
      </c>
      <c r="M1251" s="13"/>
      <c r="N1251" s="13">
        <v>3.3333333333333298E-2</v>
      </c>
      <c r="O1251" s="13">
        <v>0.17241379310344801</v>
      </c>
      <c r="P1251" s="13">
        <v>6.6666666666666693E-2</v>
      </c>
      <c r="Q1251" s="13">
        <v>0.11111111111111099</v>
      </c>
      <c r="R1251" s="13"/>
      <c r="S1251" s="13">
        <v>2.1739130434782601E-2</v>
      </c>
      <c r="T1251" s="13">
        <v>0.15384615384615399</v>
      </c>
      <c r="U1251" s="13">
        <v>0.25</v>
      </c>
      <c r="V1251" s="13">
        <v>7.4074074074074098E-2</v>
      </c>
      <c r="W1251" s="13">
        <v>8.3333333333333301E-2</v>
      </c>
      <c r="X1251" s="13">
        <v>0.1</v>
      </c>
      <c r="Y1251" s="13"/>
      <c r="Z1251" s="13">
        <v>8.4905660377358499E-2</v>
      </c>
      <c r="AA1251" s="13">
        <v>8.8235294117647106E-2</v>
      </c>
      <c r="AB1251" s="13"/>
      <c r="AC1251" s="13">
        <v>8.0645161290322606E-2</v>
      </c>
      <c r="AD1251" s="13">
        <v>4.4117647058823498E-2</v>
      </c>
    </row>
    <row r="1252" spans="2:30" x14ac:dyDescent="0.3">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row>
    <row r="1253" spans="2:30" x14ac:dyDescent="0.3">
      <c r="B1253" s="6" t="s">
        <v>414</v>
      </c>
      <c r="C1253" s="13"/>
      <c r="D1253" s="13"/>
      <c r="E1253" s="13"/>
      <c r="F1253" s="13"/>
      <c r="G1253" s="13"/>
      <c r="H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row>
    <row r="1254" spans="2:30" x14ac:dyDescent="0.3">
      <c r="B1254" s="23" t="s">
        <v>321</v>
      </c>
      <c r="C1254" s="13"/>
      <c r="D1254" s="13"/>
      <c r="E1254" s="13"/>
      <c r="F1254" s="13"/>
      <c r="G1254" s="13"/>
      <c r="H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row>
    <row r="1255" spans="2:30" x14ac:dyDescent="0.3">
      <c r="B1255" t="s">
        <v>392</v>
      </c>
      <c r="C1255" s="13">
        <v>2.8571428571428598E-2</v>
      </c>
      <c r="D1255" s="13">
        <v>1.38888888888889E-2</v>
      </c>
      <c r="E1255" s="13">
        <v>4.4117647058823498E-2</v>
      </c>
      <c r="F1255" s="13"/>
      <c r="G1255" s="13">
        <v>0</v>
      </c>
      <c r="H1255" s="13">
        <v>0</v>
      </c>
      <c r="I1255" s="13">
        <v>9.0909090909090898E-2</v>
      </c>
      <c r="J1255" s="13">
        <v>0</v>
      </c>
      <c r="K1255" s="13">
        <v>7.4074074074074098E-2</v>
      </c>
      <c r="L1255" s="13">
        <v>0</v>
      </c>
      <c r="M1255" s="13"/>
      <c r="N1255" s="13">
        <v>6.6666666666666693E-2</v>
      </c>
      <c r="O1255" s="13">
        <v>0</v>
      </c>
      <c r="P1255" s="13">
        <v>0</v>
      </c>
      <c r="Q1255" s="13">
        <v>0</v>
      </c>
      <c r="R1255" s="13"/>
      <c r="S1255" s="13">
        <v>6.5217391304347797E-2</v>
      </c>
      <c r="T1255" s="13">
        <v>0</v>
      </c>
      <c r="U1255" s="13">
        <v>0</v>
      </c>
      <c r="V1255" s="13">
        <v>0</v>
      </c>
      <c r="W1255" s="13">
        <v>8.3333333333333301E-2</v>
      </c>
      <c r="X1255" s="13">
        <v>0</v>
      </c>
      <c r="Y1255" s="13"/>
      <c r="Z1255" s="13">
        <v>3.77358490566038E-2</v>
      </c>
      <c r="AA1255" s="13">
        <v>0</v>
      </c>
      <c r="AB1255" s="13"/>
      <c r="AC1255" s="13">
        <v>3.2258064516128997E-2</v>
      </c>
      <c r="AD1255" s="13">
        <v>2.9411764705882401E-2</v>
      </c>
    </row>
    <row r="1256" spans="2:30" x14ac:dyDescent="0.3">
      <c r="B1256" t="s">
        <v>393</v>
      </c>
      <c r="C1256" s="13">
        <v>0.185714285714286</v>
      </c>
      <c r="D1256" s="13">
        <v>0.16666666666666699</v>
      </c>
      <c r="E1256" s="13">
        <v>0.20588235294117599</v>
      </c>
      <c r="F1256" s="13"/>
      <c r="G1256" s="13">
        <v>0</v>
      </c>
      <c r="H1256" s="13">
        <v>0.30769230769230799</v>
      </c>
      <c r="I1256" s="13">
        <v>0.18181818181818199</v>
      </c>
      <c r="J1256" s="13">
        <v>0.20833333333333301</v>
      </c>
      <c r="K1256" s="13">
        <v>0.11111111111111099</v>
      </c>
      <c r="L1256" s="13">
        <v>0.19230769230769201</v>
      </c>
      <c r="M1256" s="13"/>
      <c r="N1256" s="13">
        <v>0.18333333333333299</v>
      </c>
      <c r="O1256" s="13">
        <v>0.17241379310344801</v>
      </c>
      <c r="P1256" s="13">
        <v>0.266666666666667</v>
      </c>
      <c r="Q1256" s="13">
        <v>0.16666666666666699</v>
      </c>
      <c r="R1256" s="13"/>
      <c r="S1256" s="13">
        <v>0.217391304347826</v>
      </c>
      <c r="T1256" s="13">
        <v>0.269230769230769</v>
      </c>
      <c r="U1256" s="13">
        <v>8.3333333333333301E-2</v>
      </c>
      <c r="V1256" s="13">
        <v>0.11111111111111099</v>
      </c>
      <c r="W1256" s="13">
        <v>8.3333333333333301E-2</v>
      </c>
      <c r="X1256" s="13">
        <v>0.3</v>
      </c>
      <c r="Y1256" s="13"/>
      <c r="Z1256" s="13">
        <v>0.169811320754717</v>
      </c>
      <c r="AA1256" s="13">
        <v>0.23529411764705899</v>
      </c>
      <c r="AB1256" s="13"/>
      <c r="AC1256" s="13">
        <v>0.19354838709677399</v>
      </c>
      <c r="AD1256" s="13">
        <v>0.191176470588235</v>
      </c>
    </row>
    <row r="1257" spans="2:30" x14ac:dyDescent="0.3">
      <c r="B1257" t="s">
        <v>394</v>
      </c>
      <c r="C1257" s="13">
        <v>0.36428571428571399</v>
      </c>
      <c r="D1257" s="13">
        <v>0.41666666666666702</v>
      </c>
      <c r="E1257" s="13">
        <v>0.308823529411765</v>
      </c>
      <c r="F1257" s="13"/>
      <c r="G1257" s="13">
        <v>0.5</v>
      </c>
      <c r="H1257" s="13">
        <v>0.15384615384615399</v>
      </c>
      <c r="I1257" s="13">
        <v>0.36363636363636398</v>
      </c>
      <c r="J1257" s="13">
        <v>0.5</v>
      </c>
      <c r="K1257" s="13">
        <v>0.33333333333333298</v>
      </c>
      <c r="L1257" s="13">
        <v>0.36538461538461497</v>
      </c>
      <c r="M1257" s="13"/>
      <c r="N1257" s="13">
        <v>0.31666666666666698</v>
      </c>
      <c r="O1257" s="13">
        <v>0.51724137931034497</v>
      </c>
      <c r="P1257" s="13">
        <v>0.133333333333333</v>
      </c>
      <c r="Q1257" s="13">
        <v>0.41666666666666702</v>
      </c>
      <c r="R1257" s="13"/>
      <c r="S1257" s="13">
        <v>0.282608695652174</v>
      </c>
      <c r="T1257" s="13">
        <v>0.42307692307692302</v>
      </c>
      <c r="U1257" s="13">
        <v>0.25</v>
      </c>
      <c r="V1257" s="13">
        <v>0.51851851851851805</v>
      </c>
      <c r="W1257" s="13">
        <v>0.33333333333333298</v>
      </c>
      <c r="X1257" s="13">
        <v>0.2</v>
      </c>
      <c r="Y1257" s="13"/>
      <c r="Z1257" s="13">
        <v>0.42452830188679203</v>
      </c>
      <c r="AA1257" s="13">
        <v>0.17647058823529399</v>
      </c>
      <c r="AB1257" s="13"/>
      <c r="AC1257" s="13">
        <v>0.38709677419354799</v>
      </c>
      <c r="AD1257" s="13">
        <v>0.36764705882352899</v>
      </c>
    </row>
    <row r="1258" spans="2:30" x14ac:dyDescent="0.3">
      <c r="B1258" t="s">
        <v>395</v>
      </c>
      <c r="C1258" s="13">
        <v>0.28571428571428598</v>
      </c>
      <c r="D1258" s="13">
        <v>0.30555555555555602</v>
      </c>
      <c r="E1258" s="13">
        <v>0.26470588235294101</v>
      </c>
      <c r="F1258" s="13"/>
      <c r="G1258" s="13">
        <v>0.5</v>
      </c>
      <c r="H1258" s="13">
        <v>0.30769230769230799</v>
      </c>
      <c r="I1258" s="13">
        <v>0.22727272727272699</v>
      </c>
      <c r="J1258" s="13">
        <v>0.16666666666666699</v>
      </c>
      <c r="K1258" s="13">
        <v>0.33333333333333298</v>
      </c>
      <c r="L1258" s="13">
        <v>0.32692307692307698</v>
      </c>
      <c r="M1258" s="13"/>
      <c r="N1258" s="13">
        <v>0.31666666666666698</v>
      </c>
      <c r="O1258" s="13">
        <v>0.20689655172413801</v>
      </c>
      <c r="P1258" s="13">
        <v>0.33333333333333298</v>
      </c>
      <c r="Q1258" s="13">
        <v>0.27777777777777801</v>
      </c>
      <c r="R1258" s="13"/>
      <c r="S1258" s="13">
        <v>0.32608695652173902</v>
      </c>
      <c r="T1258" s="13">
        <v>0.19230769230769201</v>
      </c>
      <c r="U1258" s="13">
        <v>0.25</v>
      </c>
      <c r="V1258" s="13">
        <v>0.296296296296296</v>
      </c>
      <c r="W1258" s="13">
        <v>0.41666666666666702</v>
      </c>
      <c r="X1258" s="13">
        <v>0.3</v>
      </c>
      <c r="Y1258" s="13"/>
      <c r="Z1258" s="13">
        <v>0.245283018867925</v>
      </c>
      <c r="AA1258" s="13">
        <v>0.41176470588235298</v>
      </c>
      <c r="AB1258" s="13"/>
      <c r="AC1258" s="13">
        <v>0.225806451612903</v>
      </c>
      <c r="AD1258" s="13">
        <v>0.308823529411765</v>
      </c>
    </row>
    <row r="1259" spans="2:30" x14ac:dyDescent="0.3">
      <c r="B1259" t="s">
        <v>396</v>
      </c>
      <c r="C1259" s="13">
        <v>7.8571428571428598E-2</v>
      </c>
      <c r="D1259" s="13">
        <v>6.9444444444444406E-2</v>
      </c>
      <c r="E1259" s="13">
        <v>8.8235294117647106E-2</v>
      </c>
      <c r="F1259" s="13"/>
      <c r="G1259" s="13">
        <v>0</v>
      </c>
      <c r="H1259" s="13">
        <v>7.69230769230769E-2</v>
      </c>
      <c r="I1259" s="13">
        <v>9.0909090909090898E-2</v>
      </c>
      <c r="J1259" s="13">
        <v>0.125</v>
      </c>
      <c r="K1259" s="13">
        <v>7.4074074074074098E-2</v>
      </c>
      <c r="L1259" s="13">
        <v>5.7692307692307702E-2</v>
      </c>
      <c r="M1259" s="13"/>
      <c r="N1259" s="13">
        <v>8.3333333333333301E-2</v>
      </c>
      <c r="O1259" s="13">
        <v>6.8965517241379296E-2</v>
      </c>
      <c r="P1259" s="13">
        <v>0.2</v>
      </c>
      <c r="Q1259" s="13">
        <v>2.7777777777777801E-2</v>
      </c>
      <c r="R1259" s="13"/>
      <c r="S1259" s="13">
        <v>6.5217391304347797E-2</v>
      </c>
      <c r="T1259" s="13">
        <v>0</v>
      </c>
      <c r="U1259" s="13">
        <v>0.33333333333333298</v>
      </c>
      <c r="V1259" s="13">
        <v>7.4074074074074098E-2</v>
      </c>
      <c r="W1259" s="13">
        <v>0</v>
      </c>
      <c r="X1259" s="13">
        <v>0.1</v>
      </c>
      <c r="Y1259" s="13"/>
      <c r="Z1259" s="13">
        <v>5.6603773584905703E-2</v>
      </c>
      <c r="AA1259" s="13">
        <v>0.14705882352941199</v>
      </c>
      <c r="AB1259" s="13"/>
      <c r="AC1259" s="13">
        <v>9.6774193548387094E-2</v>
      </c>
      <c r="AD1259" s="13">
        <v>7.3529411764705899E-2</v>
      </c>
    </row>
    <row r="1260" spans="2:30" x14ac:dyDescent="0.3">
      <c r="B1260" t="s">
        <v>56</v>
      </c>
      <c r="C1260" s="13">
        <v>5.7142857142857099E-2</v>
      </c>
      <c r="D1260" s="13">
        <v>2.7777777777777801E-2</v>
      </c>
      <c r="E1260" s="13">
        <v>8.8235294117647106E-2</v>
      </c>
      <c r="F1260" s="13"/>
      <c r="G1260" s="13">
        <v>0</v>
      </c>
      <c r="H1260" s="13">
        <v>0.15384615384615399</v>
      </c>
      <c r="I1260" s="13">
        <v>4.5454545454545497E-2</v>
      </c>
      <c r="J1260" s="13">
        <v>0</v>
      </c>
      <c r="K1260" s="13">
        <v>7.4074074074074098E-2</v>
      </c>
      <c r="L1260" s="13">
        <v>5.7692307692307702E-2</v>
      </c>
      <c r="M1260" s="13"/>
      <c r="N1260" s="13">
        <v>3.3333333333333298E-2</v>
      </c>
      <c r="O1260" s="13">
        <v>3.4482758620689703E-2</v>
      </c>
      <c r="P1260" s="13">
        <v>6.6666666666666693E-2</v>
      </c>
      <c r="Q1260" s="13">
        <v>0.11111111111111099</v>
      </c>
      <c r="R1260" s="13"/>
      <c r="S1260" s="13">
        <v>4.3478260869565202E-2</v>
      </c>
      <c r="T1260" s="13">
        <v>0.115384615384615</v>
      </c>
      <c r="U1260" s="13">
        <v>8.3333333333333301E-2</v>
      </c>
      <c r="V1260" s="13">
        <v>0</v>
      </c>
      <c r="W1260" s="13">
        <v>8.3333333333333301E-2</v>
      </c>
      <c r="X1260" s="13">
        <v>0.1</v>
      </c>
      <c r="Y1260" s="13"/>
      <c r="Z1260" s="13">
        <v>6.6037735849056603E-2</v>
      </c>
      <c r="AA1260" s="13">
        <v>2.9411764705882401E-2</v>
      </c>
      <c r="AB1260" s="13"/>
      <c r="AC1260" s="13">
        <v>6.4516129032258104E-2</v>
      </c>
      <c r="AD1260" s="13">
        <v>2.9411764705882401E-2</v>
      </c>
    </row>
    <row r="1261" spans="2:30" x14ac:dyDescent="0.3">
      <c r="C1261" s="13"/>
      <c r="D1261" s="13"/>
      <c r="E1261" s="13"/>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row>
    <row r="1262" spans="2:30" x14ac:dyDescent="0.3">
      <c r="B1262" s="6" t="s">
        <v>425</v>
      </c>
      <c r="C1262" s="13"/>
      <c r="D1262" s="13"/>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row>
    <row r="1263" spans="2:30" x14ac:dyDescent="0.3">
      <c r="B1263" s="23" t="s">
        <v>52</v>
      </c>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row>
    <row r="1264" spans="2:30" x14ac:dyDescent="0.3">
      <c r="B1264" t="s">
        <v>415</v>
      </c>
      <c r="C1264" s="13">
        <v>0.74308300395256899</v>
      </c>
      <c r="D1264" s="13">
        <v>0.77600000000000002</v>
      </c>
      <c r="E1264" s="13">
        <v>0.7109375</v>
      </c>
      <c r="F1264" s="13"/>
      <c r="G1264" s="13">
        <v>0.5</v>
      </c>
      <c r="H1264" s="13">
        <v>0.52</v>
      </c>
      <c r="I1264" s="13">
        <v>0.65714285714285703</v>
      </c>
      <c r="J1264" s="13">
        <v>0.79487179487179505</v>
      </c>
      <c r="K1264" s="13">
        <v>0.80701754385964897</v>
      </c>
      <c r="L1264" s="13">
        <v>0.78494623655913998</v>
      </c>
      <c r="M1264" s="13"/>
      <c r="N1264" s="13">
        <v>0.76635514018691597</v>
      </c>
      <c r="O1264" s="13">
        <v>0.70491803278688503</v>
      </c>
      <c r="P1264" s="13">
        <v>0.80769230769230804</v>
      </c>
      <c r="Q1264" s="13">
        <v>0.71186440677966101</v>
      </c>
      <c r="R1264" s="13"/>
      <c r="S1264" s="13">
        <v>0.76</v>
      </c>
      <c r="T1264" s="13">
        <v>0.81395348837209303</v>
      </c>
      <c r="U1264" s="13">
        <v>0.66666666666666696</v>
      </c>
      <c r="V1264" s="13">
        <v>0.73684210526315796</v>
      </c>
      <c r="W1264" s="13">
        <v>0.59090909090909105</v>
      </c>
      <c r="X1264" s="13">
        <v>0.6875</v>
      </c>
      <c r="Y1264" s="13"/>
      <c r="Z1264" s="13">
        <v>0.70879120879120905</v>
      </c>
      <c r="AA1264" s="13">
        <v>0.83098591549295797</v>
      </c>
      <c r="AB1264" s="13"/>
      <c r="AC1264" s="13">
        <v>0.73786407766990303</v>
      </c>
      <c r="AD1264" s="13">
        <v>0.766917293233083</v>
      </c>
    </row>
    <row r="1265" spans="2:30" x14ac:dyDescent="0.3">
      <c r="B1265" t="s">
        <v>416</v>
      </c>
      <c r="C1265" s="13">
        <v>0.71936758893280595</v>
      </c>
      <c r="D1265" s="13">
        <v>0.76800000000000002</v>
      </c>
      <c r="E1265" s="13">
        <v>0.671875</v>
      </c>
      <c r="F1265" s="13"/>
      <c r="G1265" s="13">
        <v>0.75</v>
      </c>
      <c r="H1265" s="13">
        <v>0.64</v>
      </c>
      <c r="I1265" s="13">
        <v>0.65714285714285703</v>
      </c>
      <c r="J1265" s="13">
        <v>0.64102564102564097</v>
      </c>
      <c r="K1265" s="13">
        <v>0.75438596491228105</v>
      </c>
      <c r="L1265" s="13">
        <v>0.77419354838709697</v>
      </c>
      <c r="M1265" s="13"/>
      <c r="N1265" s="13">
        <v>0.75700934579439205</v>
      </c>
      <c r="O1265" s="13">
        <v>0.65573770491803296</v>
      </c>
      <c r="P1265" s="13">
        <v>0.73076923076923095</v>
      </c>
      <c r="Q1265" s="13">
        <v>0.71186440677966101</v>
      </c>
      <c r="R1265" s="13"/>
      <c r="S1265" s="13">
        <v>0.706666666666667</v>
      </c>
      <c r="T1265" s="13">
        <v>0.67441860465116299</v>
      </c>
      <c r="U1265" s="13">
        <v>0.79166666666666696</v>
      </c>
      <c r="V1265" s="13">
        <v>0.66666666666666696</v>
      </c>
      <c r="W1265" s="13">
        <v>0.77272727272727304</v>
      </c>
      <c r="X1265" s="13">
        <v>0.6875</v>
      </c>
      <c r="Y1265" s="13"/>
      <c r="Z1265" s="13">
        <v>0.70329670329670302</v>
      </c>
      <c r="AA1265" s="13">
        <v>0.76056338028169002</v>
      </c>
      <c r="AB1265" s="13"/>
      <c r="AC1265" s="13">
        <v>0.76699029126213603</v>
      </c>
      <c r="AD1265" s="13">
        <v>0.70676691729323304</v>
      </c>
    </row>
    <row r="1266" spans="2:30" x14ac:dyDescent="0.3">
      <c r="B1266" t="s">
        <v>417</v>
      </c>
      <c r="C1266" s="13">
        <v>0.63636363636363602</v>
      </c>
      <c r="D1266" s="13">
        <v>0.68799999999999994</v>
      </c>
      <c r="E1266" s="13">
        <v>0.5859375</v>
      </c>
      <c r="F1266" s="13"/>
      <c r="G1266" s="13">
        <v>0.5</v>
      </c>
      <c r="H1266" s="13">
        <v>0.4</v>
      </c>
      <c r="I1266" s="13">
        <v>0.51428571428571401</v>
      </c>
      <c r="J1266" s="13">
        <v>0.61538461538461497</v>
      </c>
      <c r="K1266" s="13">
        <v>0.68421052631578905</v>
      </c>
      <c r="L1266" s="13">
        <v>0.73118279569892497</v>
      </c>
      <c r="M1266" s="13"/>
      <c r="N1266" s="13">
        <v>0.65420560747663503</v>
      </c>
      <c r="O1266" s="13">
        <v>0.65573770491803296</v>
      </c>
      <c r="P1266" s="13">
        <v>0.69230769230769196</v>
      </c>
      <c r="Q1266" s="13">
        <v>0.55932203389830504</v>
      </c>
      <c r="R1266" s="13"/>
      <c r="S1266" s="13">
        <v>0.64</v>
      </c>
      <c r="T1266" s="13">
        <v>0.55813953488372103</v>
      </c>
      <c r="U1266" s="13">
        <v>0.75</v>
      </c>
      <c r="V1266" s="13">
        <v>0.64912280701754399</v>
      </c>
      <c r="W1266" s="13">
        <v>0.63636363636363602</v>
      </c>
      <c r="X1266" s="13">
        <v>0.625</v>
      </c>
      <c r="Y1266" s="13"/>
      <c r="Z1266" s="13">
        <v>0.63186813186813195</v>
      </c>
      <c r="AA1266" s="13">
        <v>0.647887323943662</v>
      </c>
      <c r="AB1266" s="13"/>
      <c r="AC1266" s="13">
        <v>0.68932038834951503</v>
      </c>
      <c r="AD1266" s="13">
        <v>0.60902255639097702</v>
      </c>
    </row>
    <row r="1267" spans="2:30" x14ac:dyDescent="0.3">
      <c r="B1267" t="s">
        <v>418</v>
      </c>
      <c r="C1267" s="13">
        <v>0.58893280632411105</v>
      </c>
      <c r="D1267" s="13">
        <v>0.60799999999999998</v>
      </c>
      <c r="E1267" s="13">
        <v>0.5703125</v>
      </c>
      <c r="F1267" s="13"/>
      <c r="G1267" s="13">
        <v>0.75</v>
      </c>
      <c r="H1267" s="13">
        <v>0.56000000000000005</v>
      </c>
      <c r="I1267" s="13">
        <v>0.628571428571429</v>
      </c>
      <c r="J1267" s="13">
        <v>0.512820512820513</v>
      </c>
      <c r="K1267" s="13">
        <v>0.68421052631578905</v>
      </c>
      <c r="L1267" s="13">
        <v>0.54838709677419395</v>
      </c>
      <c r="M1267" s="13"/>
      <c r="N1267" s="13">
        <v>0.644859813084112</v>
      </c>
      <c r="O1267" s="13">
        <v>0.57377049180327899</v>
      </c>
      <c r="P1267" s="13">
        <v>0.5</v>
      </c>
      <c r="Q1267" s="13">
        <v>0.54237288135593198</v>
      </c>
      <c r="R1267" s="13"/>
      <c r="S1267" s="13">
        <v>0.6</v>
      </c>
      <c r="T1267" s="13">
        <v>0.60465116279069797</v>
      </c>
      <c r="U1267" s="13">
        <v>0.54166666666666696</v>
      </c>
      <c r="V1267" s="13">
        <v>0.59649122807017496</v>
      </c>
      <c r="W1267" s="13">
        <v>0.59090909090909105</v>
      </c>
      <c r="X1267" s="13">
        <v>0.375</v>
      </c>
      <c r="Y1267" s="13"/>
      <c r="Z1267" s="13">
        <v>0.56593406593406603</v>
      </c>
      <c r="AA1267" s="13">
        <v>0.647887323943662</v>
      </c>
      <c r="AB1267" s="13"/>
      <c r="AC1267" s="13">
        <v>0.63106796116504904</v>
      </c>
      <c r="AD1267" s="13">
        <v>0.59398496240601495</v>
      </c>
    </row>
    <row r="1268" spans="2:30" x14ac:dyDescent="0.3">
      <c r="B1268" t="s">
        <v>419</v>
      </c>
      <c r="C1268" s="13">
        <v>0.561264822134387</v>
      </c>
      <c r="D1268" s="13">
        <v>0.59199999999999997</v>
      </c>
      <c r="E1268" s="13">
        <v>0.53125</v>
      </c>
      <c r="F1268" s="13"/>
      <c r="G1268" s="13">
        <v>0.25</v>
      </c>
      <c r="H1268" s="13">
        <v>0.32</v>
      </c>
      <c r="I1268" s="13">
        <v>0.54285714285714304</v>
      </c>
      <c r="J1268" s="13">
        <v>0.58974358974358998</v>
      </c>
      <c r="K1268" s="13">
        <v>0.63157894736842102</v>
      </c>
      <c r="L1268" s="13">
        <v>0.59139784946236595</v>
      </c>
      <c r="M1268" s="13"/>
      <c r="N1268" s="13">
        <v>0.58878504672897203</v>
      </c>
      <c r="O1268" s="13">
        <v>0.409836065573771</v>
      </c>
      <c r="P1268" s="13">
        <v>0.73076923076923095</v>
      </c>
      <c r="Q1268" s="13">
        <v>0.59322033898305104</v>
      </c>
      <c r="R1268" s="13"/>
      <c r="S1268" s="13">
        <v>0.54666666666666697</v>
      </c>
      <c r="T1268" s="13">
        <v>0.62790697674418605</v>
      </c>
      <c r="U1268" s="13">
        <v>0.54166666666666696</v>
      </c>
      <c r="V1268" s="13">
        <v>0.56140350877193002</v>
      </c>
      <c r="W1268" s="13">
        <v>0.59090909090909105</v>
      </c>
      <c r="X1268" s="13">
        <v>0.4375</v>
      </c>
      <c r="Y1268" s="13"/>
      <c r="Z1268" s="13">
        <v>0.52747252747252704</v>
      </c>
      <c r="AA1268" s="13">
        <v>0.647887323943662</v>
      </c>
      <c r="AB1268" s="13"/>
      <c r="AC1268" s="13">
        <v>0.59223300970873805</v>
      </c>
      <c r="AD1268" s="13">
        <v>0.55639097744360899</v>
      </c>
    </row>
    <row r="1269" spans="2:30" x14ac:dyDescent="0.3">
      <c r="B1269" t="s">
        <v>420</v>
      </c>
      <c r="C1269" s="13">
        <v>0.24110671936758901</v>
      </c>
      <c r="D1269" s="13">
        <v>0.248</v>
      </c>
      <c r="E1269" s="13">
        <v>0.234375</v>
      </c>
      <c r="F1269" s="13"/>
      <c r="G1269" s="13">
        <v>0.25</v>
      </c>
      <c r="H1269" s="13">
        <v>0.36</v>
      </c>
      <c r="I1269" s="13">
        <v>0.25714285714285701</v>
      </c>
      <c r="J1269" s="13">
        <v>0.35897435897435898</v>
      </c>
      <c r="K1269" s="13">
        <v>0.22807017543859601</v>
      </c>
      <c r="L1269" s="13">
        <v>0.16129032258064499</v>
      </c>
      <c r="M1269" s="13"/>
      <c r="N1269" s="13">
        <v>0.233644859813084</v>
      </c>
      <c r="O1269" s="13">
        <v>0.24590163934426201</v>
      </c>
      <c r="P1269" s="13">
        <v>0.230769230769231</v>
      </c>
      <c r="Q1269" s="13">
        <v>0.25423728813559299</v>
      </c>
      <c r="R1269" s="13"/>
      <c r="S1269" s="13">
        <v>0.2</v>
      </c>
      <c r="T1269" s="13">
        <v>0.25581395348837199</v>
      </c>
      <c r="U1269" s="13">
        <v>0.375</v>
      </c>
      <c r="V1269" s="13">
        <v>0.22807017543859601</v>
      </c>
      <c r="W1269" s="13">
        <v>0.31818181818181801</v>
      </c>
      <c r="X1269" s="13">
        <v>6.25E-2</v>
      </c>
      <c r="Y1269" s="13"/>
      <c r="Z1269" s="13">
        <v>0.230769230769231</v>
      </c>
      <c r="AA1269" s="13">
        <v>0.26760563380281699</v>
      </c>
      <c r="AB1269" s="13"/>
      <c r="AC1269" s="13">
        <v>0.242718446601942</v>
      </c>
      <c r="AD1269" s="13">
        <v>0.24060150375939801</v>
      </c>
    </row>
    <row r="1270" spans="2:30" x14ac:dyDescent="0.3">
      <c r="B1270" t="s">
        <v>421</v>
      </c>
      <c r="C1270" s="13">
        <v>0.173913043478261</v>
      </c>
      <c r="D1270" s="13">
        <v>0.17599999999999999</v>
      </c>
      <c r="E1270" s="13">
        <v>0.171875</v>
      </c>
      <c r="F1270" s="13"/>
      <c r="G1270" s="13">
        <v>0</v>
      </c>
      <c r="H1270" s="13">
        <v>0.16</v>
      </c>
      <c r="I1270" s="13">
        <v>0.14285714285714299</v>
      </c>
      <c r="J1270" s="13">
        <v>0.230769230769231</v>
      </c>
      <c r="K1270" s="13">
        <v>0.19298245614035101</v>
      </c>
      <c r="L1270" s="13">
        <v>0.16129032258064499</v>
      </c>
      <c r="M1270" s="13"/>
      <c r="N1270" s="13">
        <v>0.20560747663551401</v>
      </c>
      <c r="O1270" s="13">
        <v>0.14754098360655701</v>
      </c>
      <c r="P1270" s="13">
        <v>7.69230769230769E-2</v>
      </c>
      <c r="Q1270" s="13">
        <v>0.186440677966102</v>
      </c>
      <c r="R1270" s="13"/>
      <c r="S1270" s="13">
        <v>0.2</v>
      </c>
      <c r="T1270" s="13">
        <v>6.9767441860465101E-2</v>
      </c>
      <c r="U1270" s="13">
        <v>0.29166666666666702</v>
      </c>
      <c r="V1270" s="13">
        <v>0.105263157894737</v>
      </c>
      <c r="W1270" s="13">
        <v>0.31818181818181801</v>
      </c>
      <c r="X1270" s="13">
        <v>6.25E-2</v>
      </c>
      <c r="Y1270" s="13"/>
      <c r="Z1270" s="13">
        <v>0.13736263736263701</v>
      </c>
      <c r="AA1270" s="13">
        <v>0.26760563380281699</v>
      </c>
      <c r="AB1270" s="13"/>
      <c r="AC1270" s="13">
        <v>0.12621359223301001</v>
      </c>
      <c r="AD1270" s="13">
        <v>0.21052631578947401</v>
      </c>
    </row>
    <row r="1271" spans="2:30" x14ac:dyDescent="0.3">
      <c r="B1271" t="s">
        <v>422</v>
      </c>
      <c r="C1271" s="13">
        <v>0.16205533596837901</v>
      </c>
      <c r="D1271" s="13">
        <v>0.216</v>
      </c>
      <c r="E1271" s="13">
        <v>0.109375</v>
      </c>
      <c r="F1271" s="13"/>
      <c r="G1271" s="13">
        <v>0</v>
      </c>
      <c r="H1271" s="13">
        <v>0.28000000000000003</v>
      </c>
      <c r="I1271" s="13">
        <v>0.14285714285714299</v>
      </c>
      <c r="J1271" s="13">
        <v>0.17948717948717899</v>
      </c>
      <c r="K1271" s="13">
        <v>0.175438596491228</v>
      </c>
      <c r="L1271" s="13">
        <v>0.12903225806451599</v>
      </c>
      <c r="M1271" s="13"/>
      <c r="N1271" s="13">
        <v>0.21495327102803699</v>
      </c>
      <c r="O1271" s="13">
        <v>0.114754098360656</v>
      </c>
      <c r="P1271" s="13">
        <v>7.69230769230769E-2</v>
      </c>
      <c r="Q1271" s="13">
        <v>0.152542372881356</v>
      </c>
      <c r="R1271" s="13"/>
      <c r="S1271" s="13">
        <v>0.24</v>
      </c>
      <c r="T1271" s="13">
        <v>0.186046511627907</v>
      </c>
      <c r="U1271" s="13">
        <v>0.16666666666666699</v>
      </c>
      <c r="V1271" s="13">
        <v>8.7719298245614002E-2</v>
      </c>
      <c r="W1271" s="13">
        <v>4.5454545454545497E-2</v>
      </c>
      <c r="X1271" s="13">
        <v>6.25E-2</v>
      </c>
      <c r="Y1271" s="13"/>
      <c r="Z1271" s="13">
        <v>0.13736263736263701</v>
      </c>
      <c r="AA1271" s="13">
        <v>0.22535211267605601</v>
      </c>
      <c r="AB1271" s="13"/>
      <c r="AC1271" s="13">
        <v>0.16504854368932001</v>
      </c>
      <c r="AD1271" s="13">
        <v>0.16541353383458601</v>
      </c>
    </row>
    <row r="1272" spans="2:30" x14ac:dyDescent="0.3">
      <c r="B1272" t="s">
        <v>423</v>
      </c>
      <c r="C1272" s="13">
        <v>0.154150197628458</v>
      </c>
      <c r="D1272" s="13">
        <v>0.152</v>
      </c>
      <c r="E1272" s="13">
        <v>0.15625</v>
      </c>
      <c r="F1272" s="13"/>
      <c r="G1272" s="13">
        <v>0.25</v>
      </c>
      <c r="H1272" s="13">
        <v>0.2</v>
      </c>
      <c r="I1272" s="13">
        <v>0.2</v>
      </c>
      <c r="J1272" s="13">
        <v>0.128205128205128</v>
      </c>
      <c r="K1272" s="13">
        <v>0.24561403508771901</v>
      </c>
      <c r="L1272" s="13">
        <v>7.5268817204301106E-2</v>
      </c>
      <c r="M1272" s="13"/>
      <c r="N1272" s="13">
        <v>0.19626168224299101</v>
      </c>
      <c r="O1272" s="13">
        <v>9.8360655737704902E-2</v>
      </c>
      <c r="P1272" s="13">
        <v>0.19230769230769201</v>
      </c>
      <c r="Q1272" s="13">
        <v>0.11864406779661001</v>
      </c>
      <c r="R1272" s="13"/>
      <c r="S1272" s="13">
        <v>0.17333333333333301</v>
      </c>
      <c r="T1272" s="13">
        <v>0.116279069767442</v>
      </c>
      <c r="U1272" s="13">
        <v>0.25</v>
      </c>
      <c r="V1272" s="13">
        <v>0.12280701754386</v>
      </c>
      <c r="W1272" s="13">
        <v>9.0909090909090898E-2</v>
      </c>
      <c r="X1272" s="13">
        <v>0.125</v>
      </c>
      <c r="Y1272" s="13"/>
      <c r="Z1272" s="13">
        <v>0.159340659340659</v>
      </c>
      <c r="AA1272" s="13">
        <v>0.140845070422535</v>
      </c>
      <c r="AB1272" s="13"/>
      <c r="AC1272" s="13">
        <v>0.12621359223301001</v>
      </c>
      <c r="AD1272" s="13">
        <v>0.17293233082706799</v>
      </c>
    </row>
    <row r="1273" spans="2:30" x14ac:dyDescent="0.3">
      <c r="B1273" t="s">
        <v>424</v>
      </c>
      <c r="C1273" s="13">
        <v>0.126482213438735</v>
      </c>
      <c r="D1273" s="13">
        <v>0.112</v>
      </c>
      <c r="E1273" s="13">
        <v>0.140625</v>
      </c>
      <c r="F1273" s="13"/>
      <c r="G1273" s="13">
        <v>0.25</v>
      </c>
      <c r="H1273" s="13">
        <v>0.16</v>
      </c>
      <c r="I1273" s="13">
        <v>0.114285714285714</v>
      </c>
      <c r="J1273" s="13">
        <v>0.102564102564103</v>
      </c>
      <c r="K1273" s="13">
        <v>0.175438596491228</v>
      </c>
      <c r="L1273" s="13">
        <v>9.6774193548387094E-2</v>
      </c>
      <c r="M1273" s="13"/>
      <c r="N1273" s="13">
        <v>0.177570093457944</v>
      </c>
      <c r="O1273" s="13">
        <v>0.114754098360656</v>
      </c>
      <c r="P1273" s="13">
        <v>0.115384615384615</v>
      </c>
      <c r="Q1273" s="13">
        <v>5.0847457627118599E-2</v>
      </c>
      <c r="R1273" s="13"/>
      <c r="S1273" s="13">
        <v>0.18666666666666701</v>
      </c>
      <c r="T1273" s="13">
        <v>0.116279069767442</v>
      </c>
      <c r="U1273" s="13">
        <v>0.16666666666666699</v>
      </c>
      <c r="V1273" s="13">
        <v>1.7543859649122799E-2</v>
      </c>
      <c r="W1273" s="13">
        <v>0.13636363636363599</v>
      </c>
      <c r="X1273" s="13">
        <v>0.1875</v>
      </c>
      <c r="Y1273" s="13"/>
      <c r="Z1273" s="13">
        <v>0.13736263736263701</v>
      </c>
      <c r="AA1273" s="13">
        <v>9.85915492957746E-2</v>
      </c>
      <c r="AB1273" s="13"/>
      <c r="AC1273" s="13">
        <v>0.16504854368932001</v>
      </c>
      <c r="AD1273" s="13">
        <v>0.105263157894737</v>
      </c>
    </row>
    <row r="1274" spans="2:30" x14ac:dyDescent="0.3">
      <c r="B1274" t="s">
        <v>56</v>
      </c>
      <c r="C1274" s="13">
        <v>5.5335968379446598E-2</v>
      </c>
      <c r="D1274" s="13">
        <v>0.04</v>
      </c>
      <c r="E1274" s="13">
        <v>7.03125E-2</v>
      </c>
      <c r="F1274" s="13"/>
      <c r="G1274" s="13">
        <v>0</v>
      </c>
      <c r="H1274" s="13">
        <v>0.08</v>
      </c>
      <c r="I1274" s="13">
        <v>5.7142857142857099E-2</v>
      </c>
      <c r="J1274" s="13">
        <v>5.1282051282051301E-2</v>
      </c>
      <c r="K1274" s="13">
        <v>0</v>
      </c>
      <c r="L1274" s="13">
        <v>8.6021505376344107E-2</v>
      </c>
      <c r="M1274" s="13"/>
      <c r="N1274" s="13">
        <v>3.7383177570093497E-2</v>
      </c>
      <c r="O1274" s="13">
        <v>8.1967213114754106E-2</v>
      </c>
      <c r="P1274" s="13">
        <v>0</v>
      </c>
      <c r="Q1274" s="13">
        <v>8.4745762711864403E-2</v>
      </c>
      <c r="R1274" s="13"/>
      <c r="S1274" s="13">
        <v>5.3333333333333302E-2</v>
      </c>
      <c r="T1274" s="13">
        <v>0</v>
      </c>
      <c r="U1274" s="13">
        <v>4.1666666666666699E-2</v>
      </c>
      <c r="V1274" s="13">
        <v>5.2631578947368397E-2</v>
      </c>
      <c r="W1274" s="13">
        <v>9.0909090909090898E-2</v>
      </c>
      <c r="X1274" s="13">
        <v>0.25</v>
      </c>
      <c r="Y1274" s="13"/>
      <c r="Z1274" s="13">
        <v>5.4945054945054903E-2</v>
      </c>
      <c r="AA1274" s="13">
        <v>5.63380281690141E-2</v>
      </c>
      <c r="AB1274" s="13"/>
      <c r="AC1274" s="13">
        <v>1.94174757281553E-2</v>
      </c>
      <c r="AD1274" s="13">
        <v>6.01503759398496E-2</v>
      </c>
    </row>
    <row r="1275" spans="2:30" x14ac:dyDescent="0.3">
      <c r="B1275" t="s">
        <v>102</v>
      </c>
      <c r="C1275" s="13">
        <v>3.9525691699604697E-3</v>
      </c>
      <c r="D1275" s="13">
        <v>8.0000000000000002E-3</v>
      </c>
      <c r="E1275" s="13">
        <v>0</v>
      </c>
      <c r="F1275" s="13"/>
      <c r="G1275" s="13">
        <v>0</v>
      </c>
      <c r="H1275" s="13">
        <v>0</v>
      </c>
      <c r="I1275" s="13">
        <v>2.8571428571428598E-2</v>
      </c>
      <c r="J1275" s="13">
        <v>0</v>
      </c>
      <c r="K1275" s="13">
        <v>0</v>
      </c>
      <c r="L1275" s="13">
        <v>0</v>
      </c>
      <c r="M1275" s="13"/>
      <c r="N1275" s="13">
        <v>0</v>
      </c>
      <c r="O1275" s="13">
        <v>0</v>
      </c>
      <c r="P1275" s="13">
        <v>0</v>
      </c>
      <c r="Q1275" s="13">
        <v>1.6949152542372899E-2</v>
      </c>
      <c r="R1275" s="13"/>
      <c r="S1275" s="13">
        <v>1.3333333333333299E-2</v>
      </c>
      <c r="T1275" s="13">
        <v>0</v>
      </c>
      <c r="U1275" s="13">
        <v>0</v>
      </c>
      <c r="V1275" s="13">
        <v>0</v>
      </c>
      <c r="W1275" s="13">
        <v>0</v>
      </c>
      <c r="X1275" s="13">
        <v>0</v>
      </c>
      <c r="Y1275" s="13"/>
      <c r="Z1275" s="13">
        <v>5.4945054945054897E-3</v>
      </c>
      <c r="AA1275" s="13">
        <v>0</v>
      </c>
      <c r="AB1275" s="13"/>
      <c r="AC1275" s="13">
        <v>0</v>
      </c>
      <c r="AD1275" s="13">
        <v>0</v>
      </c>
    </row>
    <row r="1276" spans="2:30" x14ac:dyDescent="0.3">
      <c r="C1276" s="13"/>
      <c r="D1276" s="13"/>
      <c r="E1276" s="13"/>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row>
    <row r="1277" spans="2:30" x14ac:dyDescent="0.3">
      <c r="B1277" s="6" t="s">
        <v>440</v>
      </c>
      <c r="C1277" s="13"/>
      <c r="D1277" s="13"/>
      <c r="E1277" s="13"/>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row>
    <row r="1278" spans="2:30" x14ac:dyDescent="0.3">
      <c r="B1278" s="23" t="s">
        <v>52</v>
      </c>
      <c r="C1278" s="13"/>
      <c r="D1278" s="13"/>
      <c r="E1278" s="13"/>
      <c r="F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row>
    <row r="1279" spans="2:30" x14ac:dyDescent="0.3">
      <c r="B1279" t="s">
        <v>426</v>
      </c>
      <c r="C1279" s="13">
        <v>0.56916996047430801</v>
      </c>
      <c r="D1279" s="13">
        <v>0.58399999999999996</v>
      </c>
      <c r="E1279" s="13">
        <v>0.5546875</v>
      </c>
      <c r="F1279" s="13"/>
      <c r="G1279" s="13">
        <v>1</v>
      </c>
      <c r="H1279" s="13">
        <v>0.4</v>
      </c>
      <c r="I1279" s="13">
        <v>0.48571428571428599</v>
      </c>
      <c r="J1279" s="13">
        <v>0.46153846153846201</v>
      </c>
      <c r="K1279" s="13">
        <v>0.70175438596491202</v>
      </c>
      <c r="L1279" s="13">
        <v>0.59139784946236595</v>
      </c>
      <c r="M1279" s="13"/>
      <c r="N1279" s="13">
        <v>0.57009345794392496</v>
      </c>
      <c r="O1279" s="13">
        <v>0.57377049180327899</v>
      </c>
      <c r="P1279" s="13">
        <v>0.69230769230769196</v>
      </c>
      <c r="Q1279" s="13">
        <v>0.50847457627118597</v>
      </c>
      <c r="R1279" s="13"/>
      <c r="S1279" s="13">
        <v>0.64</v>
      </c>
      <c r="T1279" s="13">
        <v>0.46511627906976699</v>
      </c>
      <c r="U1279" s="13">
        <v>0.66666666666666696</v>
      </c>
      <c r="V1279" s="13">
        <v>0.54385964912280704</v>
      </c>
      <c r="W1279" s="13">
        <v>0.63636363636363602</v>
      </c>
      <c r="X1279" s="13">
        <v>0.5</v>
      </c>
      <c r="Y1279" s="13"/>
      <c r="Z1279" s="13">
        <v>0.56593406593406603</v>
      </c>
      <c r="AA1279" s="13">
        <v>0.57746478873239404</v>
      </c>
      <c r="AB1279" s="13"/>
      <c r="AC1279" s="13">
        <v>0.62135922330097104</v>
      </c>
      <c r="AD1279" s="13">
        <v>0.54887218045112796</v>
      </c>
    </row>
    <row r="1280" spans="2:30" x14ac:dyDescent="0.3">
      <c r="B1280" t="s">
        <v>427</v>
      </c>
      <c r="C1280" s="13">
        <v>0.52569169960474305</v>
      </c>
      <c r="D1280" s="13">
        <v>0.496</v>
      </c>
      <c r="E1280" s="13">
        <v>0.5546875</v>
      </c>
      <c r="F1280" s="13"/>
      <c r="G1280" s="13">
        <v>0.5</v>
      </c>
      <c r="H1280" s="13">
        <v>0.44</v>
      </c>
      <c r="I1280" s="13">
        <v>0.42857142857142899</v>
      </c>
      <c r="J1280" s="13">
        <v>0.46153846153846201</v>
      </c>
      <c r="K1280" s="13">
        <v>0.66666666666666696</v>
      </c>
      <c r="L1280" s="13">
        <v>0.52688172043010795</v>
      </c>
      <c r="M1280" s="13"/>
      <c r="N1280" s="13">
        <v>0.55140186915887801</v>
      </c>
      <c r="O1280" s="13">
        <v>0.49180327868852503</v>
      </c>
      <c r="P1280" s="13">
        <v>0.53846153846153799</v>
      </c>
      <c r="Q1280" s="13">
        <v>0.50847457627118597</v>
      </c>
      <c r="R1280" s="13"/>
      <c r="S1280" s="13">
        <v>0.50666666666666704</v>
      </c>
      <c r="T1280" s="13">
        <v>0.55813953488372103</v>
      </c>
      <c r="U1280" s="13">
        <v>0.625</v>
      </c>
      <c r="V1280" s="13">
        <v>0.45614035087719301</v>
      </c>
      <c r="W1280" s="13">
        <v>0.59090909090909105</v>
      </c>
      <c r="X1280" s="13">
        <v>0.5625</v>
      </c>
      <c r="Y1280" s="13"/>
      <c r="Z1280" s="13">
        <v>0.52197802197802201</v>
      </c>
      <c r="AA1280" s="13">
        <v>0.53521126760563398</v>
      </c>
      <c r="AB1280" s="13"/>
      <c r="AC1280" s="13">
        <v>0.51456310679611605</v>
      </c>
      <c r="AD1280" s="13">
        <v>0.56390977443609003</v>
      </c>
    </row>
    <row r="1281" spans="2:30" x14ac:dyDescent="0.3">
      <c r="B1281" t="s">
        <v>428</v>
      </c>
      <c r="C1281" s="13">
        <v>0.52173913043478304</v>
      </c>
      <c r="D1281" s="13">
        <v>0.56000000000000005</v>
      </c>
      <c r="E1281" s="13">
        <v>0.484375</v>
      </c>
      <c r="F1281" s="13"/>
      <c r="G1281" s="13">
        <v>0.5</v>
      </c>
      <c r="H1281" s="13">
        <v>0.4</v>
      </c>
      <c r="I1281" s="13">
        <v>0.314285714285714</v>
      </c>
      <c r="J1281" s="13">
        <v>0.43589743589743601</v>
      </c>
      <c r="K1281" s="13">
        <v>0.64912280701754399</v>
      </c>
      <c r="L1281" s="13">
        <v>0.59139784946236595</v>
      </c>
      <c r="M1281" s="13"/>
      <c r="N1281" s="13">
        <v>0.56074766355140204</v>
      </c>
      <c r="O1281" s="13">
        <v>0.45901639344262302</v>
      </c>
      <c r="P1281" s="13">
        <v>0.61538461538461497</v>
      </c>
      <c r="Q1281" s="13">
        <v>0.47457627118644102</v>
      </c>
      <c r="R1281" s="13"/>
      <c r="S1281" s="13">
        <v>0.56000000000000005</v>
      </c>
      <c r="T1281" s="13">
        <v>0.48837209302325602</v>
      </c>
      <c r="U1281" s="13">
        <v>0.54166666666666696</v>
      </c>
      <c r="V1281" s="13">
        <v>0.45614035087719301</v>
      </c>
      <c r="W1281" s="13">
        <v>0.45454545454545497</v>
      </c>
      <c r="X1281" s="13">
        <v>0.5625</v>
      </c>
      <c r="Y1281" s="13"/>
      <c r="Z1281" s="13">
        <v>0.450549450549451</v>
      </c>
      <c r="AA1281" s="13">
        <v>0.70422535211267601</v>
      </c>
      <c r="AB1281" s="13"/>
      <c r="AC1281" s="13">
        <v>0.52427184466019405</v>
      </c>
      <c r="AD1281" s="13">
        <v>0.533834586466165</v>
      </c>
    </row>
    <row r="1282" spans="2:30" x14ac:dyDescent="0.3">
      <c r="B1282" t="s">
        <v>429</v>
      </c>
      <c r="C1282" s="13">
        <v>0.47430830039525701</v>
      </c>
      <c r="D1282" s="13">
        <v>0.48799999999999999</v>
      </c>
      <c r="E1282" s="13">
        <v>0.4609375</v>
      </c>
      <c r="F1282" s="13"/>
      <c r="G1282" s="13">
        <v>0.75</v>
      </c>
      <c r="H1282" s="13">
        <v>0.28000000000000003</v>
      </c>
      <c r="I1282" s="13">
        <v>0.45714285714285702</v>
      </c>
      <c r="J1282" s="13">
        <v>0.41025641025641002</v>
      </c>
      <c r="K1282" s="13">
        <v>0.54385964912280704</v>
      </c>
      <c r="L1282" s="13">
        <v>0.50537634408602194</v>
      </c>
      <c r="M1282" s="13"/>
      <c r="N1282" s="13">
        <v>0.49532710280373798</v>
      </c>
      <c r="O1282" s="13">
        <v>0.39344262295082</v>
      </c>
      <c r="P1282" s="13">
        <v>0.53846153846153799</v>
      </c>
      <c r="Q1282" s="13">
        <v>0.49152542372881403</v>
      </c>
      <c r="R1282" s="13"/>
      <c r="S1282" s="13">
        <v>0.6</v>
      </c>
      <c r="T1282" s="13">
        <v>0.34883720930232598</v>
      </c>
      <c r="U1282" s="13">
        <v>0.58333333333333304</v>
      </c>
      <c r="V1282" s="13">
        <v>0.31578947368421101</v>
      </c>
      <c r="W1282" s="13">
        <v>0.68181818181818199</v>
      </c>
      <c r="X1282" s="13">
        <v>0.375</v>
      </c>
      <c r="Y1282" s="13"/>
      <c r="Z1282" s="13">
        <v>0.43956043956044</v>
      </c>
      <c r="AA1282" s="13">
        <v>0.56338028169014098</v>
      </c>
      <c r="AB1282" s="13"/>
      <c r="AC1282" s="13">
        <v>0.495145631067961</v>
      </c>
      <c r="AD1282" s="13">
        <v>0.47368421052631599</v>
      </c>
    </row>
    <row r="1283" spans="2:30" x14ac:dyDescent="0.3">
      <c r="B1283" t="s">
        <v>430</v>
      </c>
      <c r="C1283" s="13">
        <v>0.466403162055336</v>
      </c>
      <c r="D1283" s="13">
        <v>0.48799999999999999</v>
      </c>
      <c r="E1283" s="13">
        <v>0.4453125</v>
      </c>
      <c r="F1283" s="13"/>
      <c r="G1283" s="13">
        <v>0.5</v>
      </c>
      <c r="H1283" s="13">
        <v>0.36</v>
      </c>
      <c r="I1283" s="13">
        <v>0.51428571428571401</v>
      </c>
      <c r="J1283" s="13">
        <v>0.58974358974358998</v>
      </c>
      <c r="K1283" s="13">
        <v>0.49122807017543901</v>
      </c>
      <c r="L1283" s="13">
        <v>0.40860215053763399</v>
      </c>
      <c r="M1283" s="13"/>
      <c r="N1283" s="13">
        <v>0.49532710280373798</v>
      </c>
      <c r="O1283" s="13">
        <v>0.42622950819672101</v>
      </c>
      <c r="P1283" s="13">
        <v>0.61538461538461497</v>
      </c>
      <c r="Q1283" s="13">
        <v>0.38983050847457601</v>
      </c>
      <c r="R1283" s="13"/>
      <c r="S1283" s="13">
        <v>0.42666666666666703</v>
      </c>
      <c r="T1283" s="13">
        <v>0.581395348837209</v>
      </c>
      <c r="U1283" s="13">
        <v>0.45833333333333298</v>
      </c>
      <c r="V1283" s="13">
        <v>0.47368421052631599</v>
      </c>
      <c r="W1283" s="13">
        <v>0.36363636363636398</v>
      </c>
      <c r="X1283" s="13">
        <v>0.375</v>
      </c>
      <c r="Y1283" s="13"/>
      <c r="Z1283" s="13">
        <v>0.47802197802197799</v>
      </c>
      <c r="AA1283" s="13">
        <v>0.43661971830985902</v>
      </c>
      <c r="AB1283" s="13"/>
      <c r="AC1283" s="13">
        <v>0.50485436893203905</v>
      </c>
      <c r="AD1283" s="13">
        <v>0.45112781954887199</v>
      </c>
    </row>
    <row r="1284" spans="2:30" x14ac:dyDescent="0.3">
      <c r="B1284" t="s">
        <v>431</v>
      </c>
      <c r="C1284" s="13">
        <v>0.438735177865613</v>
      </c>
      <c r="D1284" s="13">
        <v>0.432</v>
      </c>
      <c r="E1284" s="13">
        <v>0.4453125</v>
      </c>
      <c r="F1284" s="13"/>
      <c r="G1284" s="13">
        <v>0.25</v>
      </c>
      <c r="H1284" s="13">
        <v>0.24</v>
      </c>
      <c r="I1284" s="13">
        <v>0.314285714285714</v>
      </c>
      <c r="J1284" s="13">
        <v>0.487179487179487</v>
      </c>
      <c r="K1284" s="13">
        <v>0.59649122807017496</v>
      </c>
      <c r="L1284" s="13">
        <v>0.43010752688171999</v>
      </c>
      <c r="M1284" s="13"/>
      <c r="N1284" s="13">
        <v>0.44859813084112099</v>
      </c>
      <c r="O1284" s="13">
        <v>0.39344262295082</v>
      </c>
      <c r="P1284" s="13">
        <v>0.53846153846153799</v>
      </c>
      <c r="Q1284" s="13">
        <v>0.42372881355932202</v>
      </c>
      <c r="R1284" s="13"/>
      <c r="S1284" s="13">
        <v>0.46666666666666701</v>
      </c>
      <c r="T1284" s="13">
        <v>0.418604651162791</v>
      </c>
      <c r="U1284" s="13">
        <v>0.5</v>
      </c>
      <c r="V1284" s="13">
        <v>0.43859649122806998</v>
      </c>
      <c r="W1284" s="13">
        <v>0.40909090909090901</v>
      </c>
      <c r="X1284" s="13">
        <v>0.375</v>
      </c>
      <c r="Y1284" s="13"/>
      <c r="Z1284" s="13">
        <v>0.450549450549451</v>
      </c>
      <c r="AA1284" s="13">
        <v>0.40845070422535201</v>
      </c>
      <c r="AB1284" s="13"/>
      <c r="AC1284" s="13">
        <v>0.485436893203884</v>
      </c>
      <c r="AD1284" s="13">
        <v>0.41353383458646598</v>
      </c>
    </row>
    <row r="1285" spans="2:30" x14ac:dyDescent="0.3">
      <c r="B1285" t="s">
        <v>432</v>
      </c>
      <c r="C1285" s="13">
        <v>0.37154150197628499</v>
      </c>
      <c r="D1285" s="13">
        <v>0.4</v>
      </c>
      <c r="E1285" s="13">
        <v>0.34375</v>
      </c>
      <c r="F1285" s="13"/>
      <c r="G1285" s="13">
        <v>0.75</v>
      </c>
      <c r="H1285" s="13">
        <v>0.32</v>
      </c>
      <c r="I1285" s="13">
        <v>0.371428571428571</v>
      </c>
      <c r="J1285" s="13">
        <v>0.28205128205128199</v>
      </c>
      <c r="K1285" s="13">
        <v>0.47368421052631599</v>
      </c>
      <c r="L1285" s="13">
        <v>0.34408602150537598</v>
      </c>
      <c r="M1285" s="13"/>
      <c r="N1285" s="13">
        <v>0.37383177570093501</v>
      </c>
      <c r="O1285" s="13">
        <v>0.409836065573771</v>
      </c>
      <c r="P1285" s="13">
        <v>0.38461538461538503</v>
      </c>
      <c r="Q1285" s="13">
        <v>0.322033898305085</v>
      </c>
      <c r="R1285" s="13"/>
      <c r="S1285" s="13">
        <v>0.48</v>
      </c>
      <c r="T1285" s="13">
        <v>0.34883720930232598</v>
      </c>
      <c r="U1285" s="13">
        <v>0.29166666666666702</v>
      </c>
      <c r="V1285" s="13">
        <v>0.28070175438596501</v>
      </c>
      <c r="W1285" s="13">
        <v>0.45454545454545497</v>
      </c>
      <c r="X1285" s="13">
        <v>0.3125</v>
      </c>
      <c r="Y1285" s="13"/>
      <c r="Z1285" s="13">
        <v>0.379120879120879</v>
      </c>
      <c r="AA1285" s="13">
        <v>0.352112676056338</v>
      </c>
      <c r="AB1285" s="13"/>
      <c r="AC1285" s="13">
        <v>0.33980582524271802</v>
      </c>
      <c r="AD1285" s="13">
        <v>0.39849624060150401</v>
      </c>
    </row>
    <row r="1286" spans="2:30" x14ac:dyDescent="0.3">
      <c r="B1286" t="s">
        <v>433</v>
      </c>
      <c r="C1286" s="13">
        <v>0.35968379446640297</v>
      </c>
      <c r="D1286" s="13">
        <v>0.34399999999999997</v>
      </c>
      <c r="E1286" s="13">
        <v>0.375</v>
      </c>
      <c r="F1286" s="13"/>
      <c r="G1286" s="13">
        <v>0.5</v>
      </c>
      <c r="H1286" s="13">
        <v>0.48</v>
      </c>
      <c r="I1286" s="13">
        <v>0.4</v>
      </c>
      <c r="J1286" s="13">
        <v>0.256410256410256</v>
      </c>
      <c r="K1286" s="13">
        <v>0.45614035087719301</v>
      </c>
      <c r="L1286" s="13">
        <v>0.29032258064516098</v>
      </c>
      <c r="M1286" s="13"/>
      <c r="N1286" s="13">
        <v>0.36448598130841098</v>
      </c>
      <c r="O1286" s="13">
        <v>0.34426229508196698</v>
      </c>
      <c r="P1286" s="13">
        <v>0.38461538461538503</v>
      </c>
      <c r="Q1286" s="13">
        <v>0.355932203389831</v>
      </c>
      <c r="R1286" s="13"/>
      <c r="S1286" s="13">
        <v>0.413333333333333</v>
      </c>
      <c r="T1286" s="13">
        <v>0.27906976744186002</v>
      </c>
      <c r="U1286" s="13">
        <v>0.375</v>
      </c>
      <c r="V1286" s="13">
        <v>0.38596491228070201</v>
      </c>
      <c r="W1286" s="13">
        <v>0.31818181818181801</v>
      </c>
      <c r="X1286" s="13">
        <v>0.3125</v>
      </c>
      <c r="Y1286" s="13"/>
      <c r="Z1286" s="13">
        <v>0.35714285714285698</v>
      </c>
      <c r="AA1286" s="13">
        <v>0.36619718309859201</v>
      </c>
      <c r="AB1286" s="13"/>
      <c r="AC1286" s="13">
        <v>0.37864077669902901</v>
      </c>
      <c r="AD1286" s="13">
        <v>0.34586466165413499</v>
      </c>
    </row>
    <row r="1287" spans="2:30" x14ac:dyDescent="0.3">
      <c r="B1287" t="s">
        <v>434</v>
      </c>
      <c r="C1287" s="13">
        <v>0.33201581027667998</v>
      </c>
      <c r="D1287" s="13">
        <v>0.36</v>
      </c>
      <c r="E1287" s="13">
        <v>0.3046875</v>
      </c>
      <c r="F1287" s="13"/>
      <c r="G1287" s="13">
        <v>0.25</v>
      </c>
      <c r="H1287" s="13">
        <v>0.28000000000000003</v>
      </c>
      <c r="I1287" s="13">
        <v>0.314285714285714</v>
      </c>
      <c r="J1287" s="13">
        <v>0.20512820512820501</v>
      </c>
      <c r="K1287" s="13">
        <v>0.36842105263157898</v>
      </c>
      <c r="L1287" s="13">
        <v>0.38709677419354799</v>
      </c>
      <c r="M1287" s="13"/>
      <c r="N1287" s="13">
        <v>0.30841121495327101</v>
      </c>
      <c r="O1287" s="13">
        <v>0.34426229508196698</v>
      </c>
      <c r="P1287" s="13">
        <v>0.38461538461538503</v>
      </c>
      <c r="Q1287" s="13">
        <v>0.338983050847458</v>
      </c>
      <c r="R1287" s="13"/>
      <c r="S1287" s="13">
        <v>0.32</v>
      </c>
      <c r="T1287" s="13">
        <v>0.372093023255814</v>
      </c>
      <c r="U1287" s="13">
        <v>0.375</v>
      </c>
      <c r="V1287" s="13">
        <v>0.31578947368421101</v>
      </c>
      <c r="W1287" s="13">
        <v>0.36363636363636398</v>
      </c>
      <c r="X1287" s="13">
        <v>0.1875</v>
      </c>
      <c r="Y1287" s="13"/>
      <c r="Z1287" s="13">
        <v>0.32417582417582402</v>
      </c>
      <c r="AA1287" s="13">
        <v>0.352112676056338</v>
      </c>
      <c r="AB1287" s="13"/>
      <c r="AC1287" s="13">
        <v>0.36893203883495101</v>
      </c>
      <c r="AD1287" s="13">
        <v>0.30075187969924799</v>
      </c>
    </row>
    <row r="1288" spans="2:30" x14ac:dyDescent="0.3">
      <c r="B1288" t="s">
        <v>435</v>
      </c>
      <c r="C1288" s="13">
        <v>0.29644268774703603</v>
      </c>
      <c r="D1288" s="13">
        <v>0.28799999999999998</v>
      </c>
      <c r="E1288" s="13">
        <v>0.3046875</v>
      </c>
      <c r="F1288" s="13"/>
      <c r="G1288" s="13">
        <v>0.5</v>
      </c>
      <c r="H1288" s="13">
        <v>0.4</v>
      </c>
      <c r="I1288" s="13">
        <v>0.2</v>
      </c>
      <c r="J1288" s="13">
        <v>0.230769230769231</v>
      </c>
      <c r="K1288" s="13">
        <v>0.31578947368421101</v>
      </c>
      <c r="L1288" s="13">
        <v>0.31182795698924698</v>
      </c>
      <c r="M1288" s="13"/>
      <c r="N1288" s="13">
        <v>0.30841121495327101</v>
      </c>
      <c r="O1288" s="13">
        <v>0.24590163934426201</v>
      </c>
      <c r="P1288" s="13">
        <v>0.230769230769231</v>
      </c>
      <c r="Q1288" s="13">
        <v>0.355932203389831</v>
      </c>
      <c r="R1288" s="13"/>
      <c r="S1288" s="13">
        <v>0.38666666666666699</v>
      </c>
      <c r="T1288" s="13">
        <v>0.27906976744186002</v>
      </c>
      <c r="U1288" s="13">
        <v>0.29166666666666702</v>
      </c>
      <c r="V1288" s="13">
        <v>0.22807017543859601</v>
      </c>
      <c r="W1288" s="13">
        <v>0.13636363636363599</v>
      </c>
      <c r="X1288" s="13">
        <v>0.3125</v>
      </c>
      <c r="Y1288" s="13"/>
      <c r="Z1288" s="13">
        <v>0.30769230769230799</v>
      </c>
      <c r="AA1288" s="13">
        <v>0.26760563380281699</v>
      </c>
      <c r="AB1288" s="13"/>
      <c r="AC1288" s="13">
        <v>0.31067961165048502</v>
      </c>
      <c r="AD1288" s="13">
        <v>0.29323308270676701</v>
      </c>
    </row>
    <row r="1289" spans="2:30" x14ac:dyDescent="0.3">
      <c r="B1289" t="s">
        <v>436</v>
      </c>
      <c r="C1289" s="13">
        <v>0.25296442687747001</v>
      </c>
      <c r="D1289" s="13">
        <v>0.248</v>
      </c>
      <c r="E1289" s="13">
        <v>0.2578125</v>
      </c>
      <c r="F1289" s="13"/>
      <c r="G1289" s="13">
        <v>0.25</v>
      </c>
      <c r="H1289" s="13">
        <v>0.32</v>
      </c>
      <c r="I1289" s="13">
        <v>0.22857142857142901</v>
      </c>
      <c r="J1289" s="13">
        <v>0.230769230769231</v>
      </c>
      <c r="K1289" s="13">
        <v>0.33333333333333298</v>
      </c>
      <c r="L1289" s="13">
        <v>0.204301075268817</v>
      </c>
      <c r="M1289" s="13"/>
      <c r="N1289" s="13">
        <v>0.25233644859813098</v>
      </c>
      <c r="O1289" s="13">
        <v>0.27868852459016402</v>
      </c>
      <c r="P1289" s="13">
        <v>0.269230769230769</v>
      </c>
      <c r="Q1289" s="13">
        <v>0.22033898305084701</v>
      </c>
      <c r="R1289" s="13"/>
      <c r="S1289" s="13">
        <v>0.32</v>
      </c>
      <c r="T1289" s="13">
        <v>0.209302325581395</v>
      </c>
      <c r="U1289" s="13">
        <v>0.20833333333333301</v>
      </c>
      <c r="V1289" s="13">
        <v>0.24561403508771901</v>
      </c>
      <c r="W1289" s="13">
        <v>0.13636363636363599</v>
      </c>
      <c r="X1289" s="13">
        <v>0.375</v>
      </c>
      <c r="Y1289" s="13"/>
      <c r="Z1289" s="13">
        <v>0.27472527472527503</v>
      </c>
      <c r="AA1289" s="13">
        <v>0.19718309859154901</v>
      </c>
      <c r="AB1289" s="13"/>
      <c r="AC1289" s="13">
        <v>0.27184466019417503</v>
      </c>
      <c r="AD1289" s="13">
        <v>0.255639097744361</v>
      </c>
    </row>
    <row r="1290" spans="2:30" x14ac:dyDescent="0.3">
      <c r="B1290" t="s">
        <v>437</v>
      </c>
      <c r="C1290" s="13">
        <v>0.217391304347826</v>
      </c>
      <c r="D1290" s="13">
        <v>0.27200000000000002</v>
      </c>
      <c r="E1290" s="13">
        <v>0.1640625</v>
      </c>
      <c r="F1290" s="13"/>
      <c r="G1290" s="13">
        <v>0.25</v>
      </c>
      <c r="H1290" s="13">
        <v>0.4</v>
      </c>
      <c r="I1290" s="13">
        <v>0.14285714285714299</v>
      </c>
      <c r="J1290" s="13">
        <v>0.30769230769230799</v>
      </c>
      <c r="K1290" s="13">
        <v>0.19298245614035101</v>
      </c>
      <c r="L1290" s="13">
        <v>0.17204301075268799</v>
      </c>
      <c r="M1290" s="13"/>
      <c r="N1290" s="13">
        <v>0.21495327102803699</v>
      </c>
      <c r="O1290" s="13">
        <v>0.26229508196721302</v>
      </c>
      <c r="P1290" s="13">
        <v>0.15384615384615399</v>
      </c>
      <c r="Q1290" s="13">
        <v>0.20338983050847501</v>
      </c>
      <c r="R1290" s="13"/>
      <c r="S1290" s="13">
        <v>0.34666666666666701</v>
      </c>
      <c r="T1290" s="13">
        <v>0.186046511627907</v>
      </c>
      <c r="U1290" s="13">
        <v>8.3333333333333301E-2</v>
      </c>
      <c r="V1290" s="13">
        <v>0.19298245614035101</v>
      </c>
      <c r="W1290" s="13">
        <v>0.18181818181818199</v>
      </c>
      <c r="X1290" s="13">
        <v>6.25E-2</v>
      </c>
      <c r="Y1290" s="13"/>
      <c r="Z1290" s="13">
        <v>0.225274725274725</v>
      </c>
      <c r="AA1290" s="13">
        <v>0.19718309859154901</v>
      </c>
      <c r="AB1290" s="13"/>
      <c r="AC1290" s="13">
        <v>0.19417475728155301</v>
      </c>
      <c r="AD1290" s="13">
        <v>0.255639097744361</v>
      </c>
    </row>
    <row r="1291" spans="2:30" x14ac:dyDescent="0.3">
      <c r="B1291" t="s">
        <v>438</v>
      </c>
      <c r="C1291" s="13">
        <v>0.201581027667984</v>
      </c>
      <c r="D1291" s="13">
        <v>0.216</v>
      </c>
      <c r="E1291" s="13">
        <v>0.1875</v>
      </c>
      <c r="F1291" s="13"/>
      <c r="G1291" s="13">
        <v>0.5</v>
      </c>
      <c r="H1291" s="13">
        <v>0.12</v>
      </c>
      <c r="I1291" s="13">
        <v>0.25714285714285701</v>
      </c>
      <c r="J1291" s="13">
        <v>0.15384615384615399</v>
      </c>
      <c r="K1291" s="13">
        <v>0.24561403508771901</v>
      </c>
      <c r="L1291" s="13">
        <v>0.18279569892473099</v>
      </c>
      <c r="M1291" s="13"/>
      <c r="N1291" s="13">
        <v>0.20560747663551401</v>
      </c>
      <c r="O1291" s="13">
        <v>0.213114754098361</v>
      </c>
      <c r="P1291" s="13">
        <v>0.19230769230769201</v>
      </c>
      <c r="Q1291" s="13">
        <v>0.186440677966102</v>
      </c>
      <c r="R1291" s="13"/>
      <c r="S1291" s="13">
        <v>0.22666666666666699</v>
      </c>
      <c r="T1291" s="13">
        <v>0.186046511627907</v>
      </c>
      <c r="U1291" s="13">
        <v>0.20833333333333301</v>
      </c>
      <c r="V1291" s="13">
        <v>0.21052631578947401</v>
      </c>
      <c r="W1291" s="13">
        <v>0.13636363636363599</v>
      </c>
      <c r="X1291" s="13">
        <v>0.1875</v>
      </c>
      <c r="Y1291" s="13"/>
      <c r="Z1291" s="13">
        <v>0.23626373626373601</v>
      </c>
      <c r="AA1291" s="13">
        <v>0.11267605633802801</v>
      </c>
      <c r="AB1291" s="13"/>
      <c r="AC1291" s="13">
        <v>0.26213592233009703</v>
      </c>
      <c r="AD1291" s="13">
        <v>0.157894736842105</v>
      </c>
    </row>
    <row r="1292" spans="2:30" x14ac:dyDescent="0.3">
      <c r="B1292" t="s">
        <v>56</v>
      </c>
      <c r="C1292" s="13">
        <v>6.3241106719367599E-2</v>
      </c>
      <c r="D1292" s="13">
        <v>6.4000000000000001E-2</v>
      </c>
      <c r="E1292" s="13">
        <v>6.25E-2</v>
      </c>
      <c r="F1292" s="13"/>
      <c r="G1292" s="13">
        <v>0</v>
      </c>
      <c r="H1292" s="13">
        <v>0.08</v>
      </c>
      <c r="I1292" s="13">
        <v>5.7142857142857099E-2</v>
      </c>
      <c r="J1292" s="13">
        <v>0.102564102564103</v>
      </c>
      <c r="K1292" s="13">
        <v>1.7543859649122799E-2</v>
      </c>
      <c r="L1292" s="13">
        <v>7.5268817204301106E-2</v>
      </c>
      <c r="M1292" s="13"/>
      <c r="N1292" s="13">
        <v>2.80373831775701E-2</v>
      </c>
      <c r="O1292" s="13">
        <v>8.1967213114754106E-2</v>
      </c>
      <c r="P1292" s="13">
        <v>7.69230769230769E-2</v>
      </c>
      <c r="Q1292" s="13">
        <v>0.101694915254237</v>
      </c>
      <c r="R1292" s="13"/>
      <c r="S1292" s="13">
        <v>2.66666666666667E-2</v>
      </c>
      <c r="T1292" s="13">
        <v>6.9767441860465101E-2</v>
      </c>
      <c r="U1292" s="13">
        <v>0</v>
      </c>
      <c r="V1292" s="13">
        <v>8.7719298245614002E-2</v>
      </c>
      <c r="W1292" s="13">
        <v>9.0909090909090898E-2</v>
      </c>
      <c r="X1292" s="13">
        <v>0.125</v>
      </c>
      <c r="Y1292" s="13"/>
      <c r="Z1292" s="13">
        <v>8.2417582417582402E-2</v>
      </c>
      <c r="AA1292" s="13">
        <v>1.4084507042253501E-2</v>
      </c>
      <c r="AB1292" s="13"/>
      <c r="AC1292" s="13">
        <v>4.85436893203883E-2</v>
      </c>
      <c r="AD1292" s="13">
        <v>4.5112781954887202E-2</v>
      </c>
    </row>
    <row r="1293" spans="2:30" x14ac:dyDescent="0.3">
      <c r="B1293" t="s">
        <v>439</v>
      </c>
      <c r="C1293" s="13">
        <v>7.9051383399209498E-3</v>
      </c>
      <c r="D1293" s="13">
        <v>1.6E-2</v>
      </c>
      <c r="E1293" s="13">
        <v>0</v>
      </c>
      <c r="F1293" s="13"/>
      <c r="G1293" s="13">
        <v>0</v>
      </c>
      <c r="H1293" s="13">
        <v>0</v>
      </c>
      <c r="I1293" s="13">
        <v>2.8571428571428598E-2</v>
      </c>
      <c r="J1293" s="13">
        <v>0</v>
      </c>
      <c r="K1293" s="13">
        <v>1.7543859649122799E-2</v>
      </c>
      <c r="L1293" s="13">
        <v>0</v>
      </c>
      <c r="M1293" s="13"/>
      <c r="N1293" s="13">
        <v>9.3457943925233603E-3</v>
      </c>
      <c r="O1293" s="13">
        <v>0</v>
      </c>
      <c r="P1293" s="13">
        <v>0</v>
      </c>
      <c r="Q1293" s="13">
        <v>1.6949152542372899E-2</v>
      </c>
      <c r="R1293" s="13"/>
      <c r="S1293" s="13">
        <v>0</v>
      </c>
      <c r="T1293" s="13">
        <v>0</v>
      </c>
      <c r="U1293" s="13">
        <v>0</v>
      </c>
      <c r="V1293" s="13">
        <v>3.5087719298245598E-2</v>
      </c>
      <c r="W1293" s="13">
        <v>0</v>
      </c>
      <c r="X1293" s="13">
        <v>0</v>
      </c>
      <c r="Y1293" s="13"/>
      <c r="Z1293" s="13">
        <v>0</v>
      </c>
      <c r="AA1293" s="13">
        <v>2.8169014084507001E-2</v>
      </c>
      <c r="AB1293" s="13"/>
      <c r="AC1293" s="13">
        <v>0</v>
      </c>
      <c r="AD1293" s="13">
        <v>1.50375939849624E-2</v>
      </c>
    </row>
    <row r="1294" spans="2:30" x14ac:dyDescent="0.3">
      <c r="B1294" t="s">
        <v>283</v>
      </c>
      <c r="C1294" s="13">
        <v>3.9525691699604697E-3</v>
      </c>
      <c r="D1294" s="13">
        <v>8.0000000000000002E-3</v>
      </c>
      <c r="E1294" s="13">
        <v>0</v>
      </c>
      <c r="F1294" s="13"/>
      <c r="G1294" s="13">
        <v>0</v>
      </c>
      <c r="H1294" s="13">
        <v>0</v>
      </c>
      <c r="I1294" s="13">
        <v>2.8571428571428598E-2</v>
      </c>
      <c r="J1294" s="13">
        <v>0</v>
      </c>
      <c r="K1294" s="13">
        <v>0</v>
      </c>
      <c r="L1294" s="13">
        <v>0</v>
      </c>
      <c r="M1294" s="13"/>
      <c r="N1294" s="13">
        <v>0</v>
      </c>
      <c r="O1294" s="13">
        <v>1.63934426229508E-2</v>
      </c>
      <c r="P1294" s="13">
        <v>0</v>
      </c>
      <c r="Q1294" s="13">
        <v>0</v>
      </c>
      <c r="R1294" s="13"/>
      <c r="S1294" s="13">
        <v>0</v>
      </c>
      <c r="T1294" s="13">
        <v>0</v>
      </c>
      <c r="U1294" s="13">
        <v>0</v>
      </c>
      <c r="V1294" s="13">
        <v>1.7543859649122799E-2</v>
      </c>
      <c r="W1294" s="13">
        <v>0</v>
      </c>
      <c r="X1294" s="13">
        <v>0</v>
      </c>
      <c r="Y1294" s="13"/>
      <c r="Z1294" s="13">
        <v>0</v>
      </c>
      <c r="AA1294" s="13">
        <v>1.4084507042253501E-2</v>
      </c>
      <c r="AB1294" s="13"/>
      <c r="AC1294" s="13">
        <v>0</v>
      </c>
      <c r="AD1294" s="13">
        <v>0</v>
      </c>
    </row>
    <row r="1295" spans="2:30" x14ac:dyDescent="0.3">
      <c r="C1295" s="13"/>
      <c r="D1295" s="13"/>
      <c r="E1295" s="13"/>
      <c r="F1295" s="13"/>
      <c r="G1295" s="13"/>
      <c r="H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row>
    <row r="1296" spans="2:30" x14ac:dyDescent="0.3">
      <c r="B1296" s="6" t="s">
        <v>174</v>
      </c>
      <c r="C1296" s="13"/>
      <c r="D1296" s="13"/>
      <c r="E1296" s="13"/>
      <c r="F1296" s="13"/>
      <c r="G1296" s="13"/>
      <c r="H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row>
    <row r="1297" spans="2:30" x14ac:dyDescent="0.3">
      <c r="B1297" s="23" t="s">
        <v>52</v>
      </c>
      <c r="C1297" s="13"/>
      <c r="D1297" s="13"/>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row>
    <row r="1298" spans="2:30" x14ac:dyDescent="0.3">
      <c r="B1298" t="s">
        <v>441</v>
      </c>
      <c r="C1298" s="13">
        <v>0.233201581027668</v>
      </c>
      <c r="D1298" s="13">
        <v>0.248</v>
      </c>
      <c r="E1298" s="13">
        <v>0.21875</v>
      </c>
      <c r="F1298" s="13"/>
      <c r="G1298" s="13">
        <v>0.25</v>
      </c>
      <c r="H1298" s="13">
        <v>0.24</v>
      </c>
      <c r="I1298" s="13">
        <v>0.2</v>
      </c>
      <c r="J1298" s="13">
        <v>0.230769230769231</v>
      </c>
      <c r="K1298" s="13">
        <v>0.157894736842105</v>
      </c>
      <c r="L1298" s="13">
        <v>0.29032258064516098</v>
      </c>
      <c r="M1298" s="13"/>
      <c r="N1298" s="13">
        <v>0.177570093457944</v>
      </c>
      <c r="O1298" s="13">
        <v>0.27868852459016402</v>
      </c>
      <c r="P1298" s="13">
        <v>0.19230769230769201</v>
      </c>
      <c r="Q1298" s="13">
        <v>0.305084745762712</v>
      </c>
      <c r="R1298" s="13"/>
      <c r="S1298" s="13">
        <v>0.21333333333333299</v>
      </c>
      <c r="T1298" s="13">
        <v>0.32558139534883701</v>
      </c>
      <c r="U1298" s="13">
        <v>8.3333333333333301E-2</v>
      </c>
      <c r="V1298" s="13">
        <v>0.26315789473684198</v>
      </c>
      <c r="W1298" s="13">
        <v>9.0909090909090898E-2</v>
      </c>
      <c r="X1298" s="13">
        <v>0.3125</v>
      </c>
      <c r="Y1298" s="13"/>
      <c r="Z1298" s="13">
        <v>0.21978021978022</v>
      </c>
      <c r="AA1298" s="13">
        <v>0.26760563380281699</v>
      </c>
      <c r="AB1298" s="13"/>
      <c r="AC1298" s="13">
        <v>0.20388349514563101</v>
      </c>
      <c r="AD1298" s="13">
        <v>0.26315789473684198</v>
      </c>
    </row>
    <row r="1299" spans="2:30" x14ac:dyDescent="0.3">
      <c r="B1299" t="s">
        <v>442</v>
      </c>
      <c r="C1299" s="13">
        <v>0.69565217391304301</v>
      </c>
      <c r="D1299" s="13">
        <v>0.73599999999999999</v>
      </c>
      <c r="E1299" s="13">
        <v>0.65625</v>
      </c>
      <c r="F1299" s="13"/>
      <c r="G1299" s="13">
        <v>0.75</v>
      </c>
      <c r="H1299" s="13">
        <v>0.76</v>
      </c>
      <c r="I1299" s="13">
        <v>0.68571428571428605</v>
      </c>
      <c r="J1299" s="13">
        <v>0.71794871794871795</v>
      </c>
      <c r="K1299" s="13">
        <v>0.75438596491228105</v>
      </c>
      <c r="L1299" s="13">
        <v>0.63440860215053796</v>
      </c>
      <c r="M1299" s="13"/>
      <c r="N1299" s="13">
        <v>0.81308411214953302</v>
      </c>
      <c r="O1299" s="13">
        <v>0.55737704918032804</v>
      </c>
      <c r="P1299" s="13">
        <v>0.76923076923076905</v>
      </c>
      <c r="Q1299" s="13">
        <v>0.59322033898305104</v>
      </c>
      <c r="R1299" s="13"/>
      <c r="S1299" s="13">
        <v>0.76</v>
      </c>
      <c r="T1299" s="13">
        <v>0.60465116279069797</v>
      </c>
      <c r="U1299" s="13">
        <v>0.79166666666666696</v>
      </c>
      <c r="V1299" s="13">
        <v>0.66666666666666696</v>
      </c>
      <c r="W1299" s="13">
        <v>0.81818181818181801</v>
      </c>
      <c r="X1299" s="13">
        <v>0.5625</v>
      </c>
      <c r="Y1299" s="13"/>
      <c r="Z1299" s="13">
        <v>0.70879120879120905</v>
      </c>
      <c r="AA1299" s="13">
        <v>0.66197183098591506</v>
      </c>
      <c r="AB1299" s="13"/>
      <c r="AC1299" s="13">
        <v>0.75728155339805803</v>
      </c>
      <c r="AD1299" s="13">
        <v>0.66917293233082698</v>
      </c>
    </row>
    <row r="1300" spans="2:30" x14ac:dyDescent="0.3">
      <c r="B1300" t="s">
        <v>56</v>
      </c>
      <c r="C1300" s="13">
        <v>7.1146245059288502E-2</v>
      </c>
      <c r="D1300" s="13">
        <v>1.6E-2</v>
      </c>
      <c r="E1300" s="13">
        <v>0.125</v>
      </c>
      <c r="F1300" s="13"/>
      <c r="G1300" s="13">
        <v>0</v>
      </c>
      <c r="H1300" s="13">
        <v>0</v>
      </c>
      <c r="I1300" s="13">
        <v>0.114285714285714</v>
      </c>
      <c r="J1300" s="13">
        <v>5.1282051282051301E-2</v>
      </c>
      <c r="K1300" s="13">
        <v>8.7719298245614002E-2</v>
      </c>
      <c r="L1300" s="13">
        <v>7.5268817204301106E-2</v>
      </c>
      <c r="M1300" s="13"/>
      <c r="N1300" s="13">
        <v>9.3457943925233603E-3</v>
      </c>
      <c r="O1300" s="13">
        <v>0.16393442622950799</v>
      </c>
      <c r="P1300" s="13">
        <v>3.8461538461538498E-2</v>
      </c>
      <c r="Q1300" s="13">
        <v>0.101694915254237</v>
      </c>
      <c r="R1300" s="13"/>
      <c r="S1300" s="13">
        <v>2.66666666666667E-2</v>
      </c>
      <c r="T1300" s="13">
        <v>6.9767441860465101E-2</v>
      </c>
      <c r="U1300" s="13">
        <v>0.125</v>
      </c>
      <c r="V1300" s="13">
        <v>7.0175438596491196E-2</v>
      </c>
      <c r="W1300" s="13">
        <v>9.0909090909090898E-2</v>
      </c>
      <c r="X1300" s="13">
        <v>0.125</v>
      </c>
      <c r="Y1300" s="13"/>
      <c r="Z1300" s="13">
        <v>7.1428571428571397E-2</v>
      </c>
      <c r="AA1300" s="13">
        <v>7.0422535211267595E-2</v>
      </c>
      <c r="AB1300" s="13"/>
      <c r="AC1300" s="13">
        <v>3.8834951456310697E-2</v>
      </c>
      <c r="AD1300" s="13">
        <v>6.7669172932330796E-2</v>
      </c>
    </row>
    <row r="1301" spans="2:30" x14ac:dyDescent="0.3">
      <c r="C1301" s="13"/>
      <c r="D1301" s="13"/>
      <c r="E1301" s="13"/>
      <c r="F1301" s="13"/>
      <c r="G1301" s="13"/>
      <c r="H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c r="AD1301" s="13"/>
    </row>
    <row r="1302" spans="2:30" x14ac:dyDescent="0.3">
      <c r="B1302" s="6" t="s">
        <v>449</v>
      </c>
      <c r="C1302" s="13"/>
      <c r="D1302" s="13"/>
      <c r="E1302" s="13"/>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row>
    <row r="1303" spans="2:30" x14ac:dyDescent="0.3">
      <c r="B1303" s="23" t="s">
        <v>450</v>
      </c>
      <c r="C1303" s="13"/>
      <c r="D1303" s="13"/>
      <c r="E1303" s="13"/>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row>
    <row r="1304" spans="2:30" x14ac:dyDescent="0.3">
      <c r="B1304" t="s">
        <v>443</v>
      </c>
      <c r="C1304" s="13">
        <v>0.49152542372881403</v>
      </c>
      <c r="D1304" s="13">
        <v>0.58064516129032295</v>
      </c>
      <c r="E1304" s="13">
        <v>0.39285714285714302</v>
      </c>
      <c r="F1304" s="13"/>
      <c r="G1304" s="13">
        <v>0</v>
      </c>
      <c r="H1304" s="13">
        <v>0.16666666666666699</v>
      </c>
      <c r="I1304" s="13">
        <v>0.42857142857142899</v>
      </c>
      <c r="J1304" s="13">
        <v>0.55555555555555602</v>
      </c>
      <c r="K1304" s="13">
        <v>0.55555555555555602</v>
      </c>
      <c r="L1304" s="13">
        <v>0.55555555555555602</v>
      </c>
      <c r="M1304" s="13"/>
      <c r="N1304" s="13">
        <v>0.63157894736842102</v>
      </c>
      <c r="O1304" s="13">
        <v>0.47058823529411797</v>
      </c>
      <c r="P1304" s="13">
        <v>0.8</v>
      </c>
      <c r="Q1304" s="13">
        <v>0.27777777777777801</v>
      </c>
      <c r="R1304" s="13"/>
      <c r="S1304" s="13">
        <v>0.5625</v>
      </c>
      <c r="T1304" s="13">
        <v>0.71428571428571397</v>
      </c>
      <c r="U1304" s="13">
        <v>0.5</v>
      </c>
      <c r="V1304" s="13">
        <v>0.133333333333333</v>
      </c>
      <c r="W1304" s="13">
        <v>1</v>
      </c>
      <c r="X1304" s="13">
        <v>0.8</v>
      </c>
      <c r="Y1304" s="13"/>
      <c r="Z1304" s="13">
        <v>0.42499999999999999</v>
      </c>
      <c r="AA1304" s="13">
        <v>0.63157894736842102</v>
      </c>
      <c r="AB1304" s="13"/>
      <c r="AC1304" s="13">
        <v>0.42857142857142899</v>
      </c>
      <c r="AD1304" s="13">
        <v>0.54285714285714304</v>
      </c>
    </row>
    <row r="1305" spans="2:30" x14ac:dyDescent="0.3">
      <c r="B1305" t="s">
        <v>444</v>
      </c>
      <c r="C1305" s="13">
        <v>0.44067796610169502</v>
      </c>
      <c r="D1305" s="13">
        <v>0.45161290322580599</v>
      </c>
      <c r="E1305" s="13">
        <v>0.42857142857142899</v>
      </c>
      <c r="F1305" s="13"/>
      <c r="G1305" s="13">
        <v>0</v>
      </c>
      <c r="H1305" s="13">
        <v>0.33333333333333298</v>
      </c>
      <c r="I1305" s="13">
        <v>0.42857142857142899</v>
      </c>
      <c r="J1305" s="13">
        <v>0.22222222222222199</v>
      </c>
      <c r="K1305" s="13">
        <v>0.66666666666666696</v>
      </c>
      <c r="L1305" s="13">
        <v>0.48148148148148101</v>
      </c>
      <c r="M1305" s="13"/>
      <c r="N1305" s="13">
        <v>0.42105263157894701</v>
      </c>
      <c r="O1305" s="13">
        <v>0.35294117647058798</v>
      </c>
      <c r="P1305" s="13">
        <v>0.8</v>
      </c>
      <c r="Q1305" s="13">
        <v>0.44444444444444398</v>
      </c>
      <c r="R1305" s="13"/>
      <c r="S1305" s="13">
        <v>0.375</v>
      </c>
      <c r="T1305" s="13">
        <v>0.35714285714285698</v>
      </c>
      <c r="U1305" s="13">
        <v>0.5</v>
      </c>
      <c r="V1305" s="13">
        <v>0.53333333333333299</v>
      </c>
      <c r="W1305" s="13">
        <v>0.5</v>
      </c>
      <c r="X1305" s="13">
        <v>0.6</v>
      </c>
      <c r="Y1305" s="13"/>
      <c r="Z1305" s="13">
        <v>0.5</v>
      </c>
      <c r="AA1305" s="13">
        <v>0.31578947368421101</v>
      </c>
      <c r="AB1305" s="13"/>
      <c r="AC1305" s="13">
        <v>0.57142857142857095</v>
      </c>
      <c r="AD1305" s="13">
        <v>0.4</v>
      </c>
    </row>
    <row r="1306" spans="2:30" x14ac:dyDescent="0.3">
      <c r="B1306" t="s">
        <v>445</v>
      </c>
      <c r="C1306" s="13">
        <v>0.42372881355932202</v>
      </c>
      <c r="D1306" s="13">
        <v>0.45161290322580599</v>
      </c>
      <c r="E1306" s="13">
        <v>0.39285714285714302</v>
      </c>
      <c r="F1306" s="13"/>
      <c r="G1306" s="13">
        <v>1</v>
      </c>
      <c r="H1306" s="13">
        <v>0.66666666666666696</v>
      </c>
      <c r="I1306" s="13">
        <v>0.14285714285714299</v>
      </c>
      <c r="J1306" s="13">
        <v>0.55555555555555602</v>
      </c>
      <c r="K1306" s="13">
        <v>0.22222222222222199</v>
      </c>
      <c r="L1306" s="13">
        <v>0.44444444444444398</v>
      </c>
      <c r="M1306" s="13"/>
      <c r="N1306" s="13">
        <v>0.57894736842105299</v>
      </c>
      <c r="O1306" s="13">
        <v>0.41176470588235298</v>
      </c>
      <c r="P1306" s="13">
        <v>0.2</v>
      </c>
      <c r="Q1306" s="13">
        <v>0.33333333333333298</v>
      </c>
      <c r="R1306" s="13"/>
      <c r="S1306" s="13">
        <v>0.4375</v>
      </c>
      <c r="T1306" s="13">
        <v>0.5</v>
      </c>
      <c r="U1306" s="13">
        <v>0</v>
      </c>
      <c r="V1306" s="13">
        <v>0.4</v>
      </c>
      <c r="W1306" s="13">
        <v>0.5</v>
      </c>
      <c r="X1306" s="13">
        <v>0.2</v>
      </c>
      <c r="Y1306" s="13"/>
      <c r="Z1306" s="13">
        <v>0.45</v>
      </c>
      <c r="AA1306" s="13">
        <v>0.36842105263157898</v>
      </c>
      <c r="AB1306" s="13"/>
      <c r="AC1306" s="13">
        <v>0.52380952380952395</v>
      </c>
      <c r="AD1306" s="13">
        <v>0.4</v>
      </c>
    </row>
    <row r="1307" spans="2:30" x14ac:dyDescent="0.3">
      <c r="B1307" t="s">
        <v>446</v>
      </c>
      <c r="C1307" s="13">
        <v>0.338983050847458</v>
      </c>
      <c r="D1307" s="13">
        <v>0.38709677419354799</v>
      </c>
      <c r="E1307" s="13">
        <v>0.28571428571428598</v>
      </c>
      <c r="F1307" s="13"/>
      <c r="G1307" s="13">
        <v>0</v>
      </c>
      <c r="H1307" s="13">
        <v>0.33333333333333298</v>
      </c>
      <c r="I1307" s="13">
        <v>0.42857142857142899</v>
      </c>
      <c r="J1307" s="13">
        <v>0</v>
      </c>
      <c r="K1307" s="13">
        <v>0.77777777777777801</v>
      </c>
      <c r="L1307" s="13">
        <v>0.296296296296296</v>
      </c>
      <c r="M1307" s="13"/>
      <c r="N1307" s="13">
        <v>0.31578947368421101</v>
      </c>
      <c r="O1307" s="13">
        <v>0.29411764705882398</v>
      </c>
      <c r="P1307" s="13">
        <v>0.6</v>
      </c>
      <c r="Q1307" s="13">
        <v>0.33333333333333298</v>
      </c>
      <c r="R1307" s="13"/>
      <c r="S1307" s="13">
        <v>0.25</v>
      </c>
      <c r="T1307" s="13">
        <v>0.35714285714285698</v>
      </c>
      <c r="U1307" s="13">
        <v>0.5</v>
      </c>
      <c r="V1307" s="13">
        <v>0.33333333333333298</v>
      </c>
      <c r="W1307" s="13">
        <v>0.5</v>
      </c>
      <c r="X1307" s="13">
        <v>0.6</v>
      </c>
      <c r="Y1307" s="13"/>
      <c r="Z1307" s="13">
        <v>0.3</v>
      </c>
      <c r="AA1307" s="13">
        <v>0.42105263157894701</v>
      </c>
      <c r="AB1307" s="13"/>
      <c r="AC1307" s="13">
        <v>0.28571428571428598</v>
      </c>
      <c r="AD1307" s="13">
        <v>0.34285714285714303</v>
      </c>
    </row>
    <row r="1308" spans="2:30" x14ac:dyDescent="0.3">
      <c r="B1308" t="s">
        <v>447</v>
      </c>
      <c r="C1308" s="13">
        <v>0.322033898305085</v>
      </c>
      <c r="D1308" s="13">
        <v>0.25806451612903197</v>
      </c>
      <c r="E1308" s="13">
        <v>0.39285714285714302</v>
      </c>
      <c r="F1308" s="13"/>
      <c r="G1308" s="13">
        <v>0</v>
      </c>
      <c r="H1308" s="13">
        <v>0.33333333333333298</v>
      </c>
      <c r="I1308" s="13">
        <v>0.42857142857142899</v>
      </c>
      <c r="J1308" s="13">
        <v>0.22222222222222199</v>
      </c>
      <c r="K1308" s="13">
        <v>0.33333333333333298</v>
      </c>
      <c r="L1308" s="13">
        <v>0.33333333333333298</v>
      </c>
      <c r="M1308" s="13"/>
      <c r="N1308" s="13">
        <v>0.36842105263157898</v>
      </c>
      <c r="O1308" s="13">
        <v>0.35294117647058798</v>
      </c>
      <c r="P1308" s="13">
        <v>0.6</v>
      </c>
      <c r="Q1308" s="13">
        <v>0.16666666666666699</v>
      </c>
      <c r="R1308" s="13"/>
      <c r="S1308" s="13">
        <v>0.25</v>
      </c>
      <c r="T1308" s="13">
        <v>0.42857142857142899</v>
      </c>
      <c r="U1308" s="13">
        <v>0</v>
      </c>
      <c r="V1308" s="13">
        <v>0.2</v>
      </c>
      <c r="W1308" s="13">
        <v>0</v>
      </c>
      <c r="X1308" s="13">
        <v>0.6</v>
      </c>
      <c r="Y1308" s="13"/>
      <c r="Z1308" s="13">
        <v>0.25</v>
      </c>
      <c r="AA1308" s="13">
        <v>0.47368421052631599</v>
      </c>
      <c r="AB1308" s="13"/>
      <c r="AC1308" s="13">
        <v>0.19047619047618999</v>
      </c>
      <c r="AD1308" s="13">
        <v>0.4</v>
      </c>
    </row>
    <row r="1309" spans="2:30" x14ac:dyDescent="0.3">
      <c r="B1309" t="s">
        <v>448</v>
      </c>
      <c r="C1309" s="13">
        <v>0.305084745762712</v>
      </c>
      <c r="D1309" s="13">
        <v>0.38709677419354799</v>
      </c>
      <c r="E1309" s="13">
        <v>0.214285714285714</v>
      </c>
      <c r="F1309" s="13"/>
      <c r="G1309" s="13">
        <v>1</v>
      </c>
      <c r="H1309" s="13">
        <v>0</v>
      </c>
      <c r="I1309" s="13">
        <v>0</v>
      </c>
      <c r="J1309" s="13">
        <v>0.33333333333333298</v>
      </c>
      <c r="K1309" s="13">
        <v>0.22222222222222199</v>
      </c>
      <c r="L1309" s="13">
        <v>0.44444444444444398</v>
      </c>
      <c r="M1309" s="13"/>
      <c r="N1309" s="13">
        <v>0.47368421052631599</v>
      </c>
      <c r="O1309" s="13">
        <v>0.11764705882352899</v>
      </c>
      <c r="P1309" s="13">
        <v>0</v>
      </c>
      <c r="Q1309" s="13">
        <v>0.38888888888888901</v>
      </c>
      <c r="R1309" s="13"/>
      <c r="S1309" s="13">
        <v>0.25</v>
      </c>
      <c r="T1309" s="13">
        <v>0.5</v>
      </c>
      <c r="U1309" s="13">
        <v>0</v>
      </c>
      <c r="V1309" s="13">
        <v>0.2</v>
      </c>
      <c r="W1309" s="13">
        <v>0</v>
      </c>
      <c r="X1309" s="13">
        <v>0.4</v>
      </c>
      <c r="Y1309" s="13"/>
      <c r="Z1309" s="13">
        <v>0.22500000000000001</v>
      </c>
      <c r="AA1309" s="13">
        <v>0.47368421052631599</v>
      </c>
      <c r="AB1309" s="13"/>
      <c r="AC1309" s="13">
        <v>0.14285714285714299</v>
      </c>
      <c r="AD1309" s="13">
        <v>0.42857142857142899</v>
      </c>
    </row>
    <row r="1310" spans="2:30" x14ac:dyDescent="0.3">
      <c r="B1310" t="s">
        <v>56</v>
      </c>
      <c r="C1310" s="13">
        <v>3.3898305084745797E-2</v>
      </c>
      <c r="D1310" s="13">
        <v>3.2258064516128997E-2</v>
      </c>
      <c r="E1310" s="13">
        <v>3.5714285714285698E-2</v>
      </c>
      <c r="F1310" s="13"/>
      <c r="G1310" s="13">
        <v>0</v>
      </c>
      <c r="H1310" s="13">
        <v>0</v>
      </c>
      <c r="I1310" s="13">
        <v>0.14285714285714299</v>
      </c>
      <c r="J1310" s="13">
        <v>0</v>
      </c>
      <c r="K1310" s="13">
        <v>0</v>
      </c>
      <c r="L1310" s="13">
        <v>3.7037037037037E-2</v>
      </c>
      <c r="M1310" s="13"/>
      <c r="N1310" s="13">
        <v>5.2631578947368397E-2</v>
      </c>
      <c r="O1310" s="13">
        <v>5.8823529411764698E-2</v>
      </c>
      <c r="P1310" s="13">
        <v>0</v>
      </c>
      <c r="Q1310" s="13">
        <v>0</v>
      </c>
      <c r="R1310" s="13"/>
      <c r="S1310" s="13">
        <v>0</v>
      </c>
      <c r="T1310" s="13">
        <v>0</v>
      </c>
      <c r="U1310" s="13">
        <v>0</v>
      </c>
      <c r="V1310" s="13">
        <v>0.133333333333333</v>
      </c>
      <c r="W1310" s="13">
        <v>0</v>
      </c>
      <c r="X1310" s="13">
        <v>0</v>
      </c>
      <c r="Y1310" s="13"/>
      <c r="Z1310" s="13">
        <v>2.5000000000000001E-2</v>
      </c>
      <c r="AA1310" s="13">
        <v>5.2631578947368397E-2</v>
      </c>
      <c r="AB1310" s="13"/>
      <c r="AC1310" s="13">
        <v>0</v>
      </c>
      <c r="AD1310" s="13">
        <v>5.7142857142857099E-2</v>
      </c>
    </row>
    <row r="1311" spans="2:30" x14ac:dyDescent="0.3">
      <c r="B1311" t="s">
        <v>283</v>
      </c>
      <c r="C1311" s="13">
        <v>3.3898305084745797E-2</v>
      </c>
      <c r="D1311" s="13">
        <v>3.2258064516128997E-2</v>
      </c>
      <c r="E1311" s="13">
        <v>3.5714285714285698E-2</v>
      </c>
      <c r="F1311" s="13"/>
      <c r="G1311" s="13">
        <v>0</v>
      </c>
      <c r="H1311" s="13">
        <v>0</v>
      </c>
      <c r="I1311" s="13">
        <v>0</v>
      </c>
      <c r="J1311" s="13">
        <v>0</v>
      </c>
      <c r="K1311" s="13">
        <v>0.11111111111111099</v>
      </c>
      <c r="L1311" s="13">
        <v>3.7037037037037E-2</v>
      </c>
      <c r="M1311" s="13"/>
      <c r="N1311" s="13">
        <v>0</v>
      </c>
      <c r="O1311" s="13">
        <v>0.11764705882352899</v>
      </c>
      <c r="P1311" s="13">
        <v>0</v>
      </c>
      <c r="Q1311" s="13">
        <v>0</v>
      </c>
      <c r="R1311" s="13"/>
      <c r="S1311" s="13">
        <v>6.25E-2</v>
      </c>
      <c r="T1311" s="13">
        <v>0</v>
      </c>
      <c r="U1311" s="13">
        <v>0</v>
      </c>
      <c r="V1311" s="13">
        <v>6.6666666666666693E-2</v>
      </c>
      <c r="W1311" s="13">
        <v>0</v>
      </c>
      <c r="X1311" s="13">
        <v>0</v>
      </c>
      <c r="Y1311" s="13"/>
      <c r="Z1311" s="13">
        <v>2.5000000000000001E-2</v>
      </c>
      <c r="AA1311" s="13">
        <v>5.2631578947368397E-2</v>
      </c>
      <c r="AB1311" s="13"/>
      <c r="AC1311" s="13">
        <v>0</v>
      </c>
      <c r="AD1311" s="13">
        <v>5.7142857142857099E-2</v>
      </c>
    </row>
    <row r="1312" spans="2:30" x14ac:dyDescent="0.3">
      <c r="C1312" s="13"/>
      <c r="D1312" s="13"/>
      <c r="E1312" s="13"/>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row>
    <row r="1313" spans="2:30" x14ac:dyDescent="0.3">
      <c r="B1313" s="6" t="s">
        <v>454</v>
      </c>
      <c r="C1313" s="13"/>
      <c r="D1313" s="13"/>
      <c r="E1313" s="13"/>
      <c r="F1313" s="13"/>
      <c r="G1313" s="13"/>
      <c r="H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c r="AD1313" s="13"/>
    </row>
    <row r="1314" spans="2:30" x14ac:dyDescent="0.3">
      <c r="B1314" s="23" t="s">
        <v>52</v>
      </c>
      <c r="C1314" s="13"/>
      <c r="D1314" s="13"/>
      <c r="E1314" s="13"/>
      <c r="F1314" s="13"/>
      <c r="G1314" s="13"/>
      <c r="H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c r="AD1314" s="13"/>
    </row>
    <row r="1315" spans="2:30" x14ac:dyDescent="0.3">
      <c r="B1315" t="s">
        <v>451</v>
      </c>
      <c r="C1315" s="13">
        <v>5.9288537549407098E-2</v>
      </c>
      <c r="D1315" s="13">
        <v>0.04</v>
      </c>
      <c r="E1315" s="13">
        <v>7.8125E-2</v>
      </c>
      <c r="F1315" s="13"/>
      <c r="G1315" s="13">
        <v>0</v>
      </c>
      <c r="H1315" s="13">
        <v>0.16</v>
      </c>
      <c r="I1315" s="13">
        <v>0.114285714285714</v>
      </c>
      <c r="J1315" s="13">
        <v>5.1282051282051301E-2</v>
      </c>
      <c r="K1315" s="13">
        <v>3.5087719298245598E-2</v>
      </c>
      <c r="L1315" s="13">
        <v>3.2258064516128997E-2</v>
      </c>
      <c r="M1315" s="13"/>
      <c r="N1315" s="13">
        <v>5.60747663551402E-2</v>
      </c>
      <c r="O1315" s="13">
        <v>4.91803278688525E-2</v>
      </c>
      <c r="P1315" s="13">
        <v>3.8461538461538498E-2</v>
      </c>
      <c r="Q1315" s="13">
        <v>8.4745762711864403E-2</v>
      </c>
      <c r="R1315" s="13"/>
      <c r="S1315" s="13">
        <v>0.10666666666666701</v>
      </c>
      <c r="T1315" s="13">
        <v>6.9767441860465101E-2</v>
      </c>
      <c r="U1315" s="13">
        <v>0</v>
      </c>
      <c r="V1315" s="13">
        <v>5.2631578947368397E-2</v>
      </c>
      <c r="W1315" s="13">
        <v>0</v>
      </c>
      <c r="X1315" s="13">
        <v>6.25E-2</v>
      </c>
      <c r="Y1315" s="13"/>
      <c r="Z1315" s="13">
        <v>6.5934065934065894E-2</v>
      </c>
      <c r="AA1315" s="13">
        <v>4.2253521126760597E-2</v>
      </c>
      <c r="AB1315" s="13"/>
      <c r="AC1315" s="13">
        <v>5.8252427184466E-2</v>
      </c>
      <c r="AD1315" s="13">
        <v>6.01503759398496E-2</v>
      </c>
    </row>
    <row r="1316" spans="2:30" x14ac:dyDescent="0.3">
      <c r="B1316" t="s">
        <v>452</v>
      </c>
      <c r="C1316" s="13">
        <v>0.24110671936758901</v>
      </c>
      <c r="D1316" s="13">
        <v>0.23200000000000001</v>
      </c>
      <c r="E1316" s="13">
        <v>0.25</v>
      </c>
      <c r="F1316" s="13"/>
      <c r="G1316" s="13">
        <v>0.5</v>
      </c>
      <c r="H1316" s="13">
        <v>0.24</v>
      </c>
      <c r="I1316" s="13">
        <v>0.2</v>
      </c>
      <c r="J1316" s="13">
        <v>0.28205128205128199</v>
      </c>
      <c r="K1316" s="13">
        <v>0.28070175438596501</v>
      </c>
      <c r="L1316" s="13">
        <v>0.204301075268817</v>
      </c>
      <c r="M1316" s="13"/>
      <c r="N1316" s="13">
        <v>0.20560747663551401</v>
      </c>
      <c r="O1316" s="13">
        <v>0.27868852459016402</v>
      </c>
      <c r="P1316" s="13">
        <v>0.34615384615384598</v>
      </c>
      <c r="Q1316" s="13">
        <v>0.22033898305084701</v>
      </c>
      <c r="R1316" s="13"/>
      <c r="S1316" s="13">
        <v>0.17333333333333301</v>
      </c>
      <c r="T1316" s="13">
        <v>0.372093023255814</v>
      </c>
      <c r="U1316" s="13">
        <v>0.29166666666666702</v>
      </c>
      <c r="V1316" s="13">
        <v>0.31578947368421101</v>
      </c>
      <c r="W1316" s="13">
        <v>9.0909090909090898E-2</v>
      </c>
      <c r="X1316" s="13">
        <v>0.125</v>
      </c>
      <c r="Y1316" s="13"/>
      <c r="Z1316" s="13">
        <v>0.23626373626373601</v>
      </c>
      <c r="AA1316" s="13">
        <v>0.25352112676056299</v>
      </c>
      <c r="AB1316" s="13"/>
      <c r="AC1316" s="13">
        <v>0.30097087378640802</v>
      </c>
      <c r="AD1316" s="13">
        <v>0.21804511278195499</v>
      </c>
    </row>
    <row r="1317" spans="2:30" x14ac:dyDescent="0.3">
      <c r="B1317" t="s">
        <v>453</v>
      </c>
      <c r="C1317" s="13">
        <v>0.58102766798419003</v>
      </c>
      <c r="D1317" s="13">
        <v>0.65600000000000003</v>
      </c>
      <c r="E1317" s="13">
        <v>0.5078125</v>
      </c>
      <c r="F1317" s="13"/>
      <c r="G1317" s="13">
        <v>0.5</v>
      </c>
      <c r="H1317" s="13">
        <v>0.52</v>
      </c>
      <c r="I1317" s="13">
        <v>0.48571428571428599</v>
      </c>
      <c r="J1317" s="13">
        <v>0.512820512820513</v>
      </c>
      <c r="K1317" s="13">
        <v>0.57894736842105299</v>
      </c>
      <c r="L1317" s="13">
        <v>0.66666666666666696</v>
      </c>
      <c r="M1317" s="13"/>
      <c r="N1317" s="13">
        <v>0.644859813084112</v>
      </c>
      <c r="O1317" s="13">
        <v>0.54098360655737698</v>
      </c>
      <c r="P1317" s="13">
        <v>0.61538461538461497</v>
      </c>
      <c r="Q1317" s="13">
        <v>0.49152542372881403</v>
      </c>
      <c r="R1317" s="13"/>
      <c r="S1317" s="13">
        <v>0.64</v>
      </c>
      <c r="T1317" s="13">
        <v>0.46511627906976699</v>
      </c>
      <c r="U1317" s="13">
        <v>0.66666666666666696</v>
      </c>
      <c r="V1317" s="13">
        <v>0.49122807017543901</v>
      </c>
      <c r="W1317" s="13">
        <v>0.68181818181818199</v>
      </c>
      <c r="X1317" s="13">
        <v>0.6875</v>
      </c>
      <c r="Y1317" s="13"/>
      <c r="Z1317" s="13">
        <v>0.58241758241758201</v>
      </c>
      <c r="AA1317" s="13">
        <v>0.57746478873239404</v>
      </c>
      <c r="AB1317" s="13"/>
      <c r="AC1317" s="13">
        <v>0.56310679611650505</v>
      </c>
      <c r="AD1317" s="13">
        <v>0.61654135338345895</v>
      </c>
    </row>
    <row r="1318" spans="2:30" x14ac:dyDescent="0.3">
      <c r="B1318" t="s">
        <v>56</v>
      </c>
      <c r="C1318" s="13">
        <v>0.118577075098814</v>
      </c>
      <c r="D1318" s="13">
        <v>7.1999999999999995E-2</v>
      </c>
      <c r="E1318" s="13">
        <v>0.1640625</v>
      </c>
      <c r="F1318" s="13"/>
      <c r="G1318" s="13">
        <v>0</v>
      </c>
      <c r="H1318" s="13">
        <v>0.08</v>
      </c>
      <c r="I1318" s="13">
        <v>0.2</v>
      </c>
      <c r="J1318" s="13">
        <v>0.15384615384615399</v>
      </c>
      <c r="K1318" s="13">
        <v>0.105263157894737</v>
      </c>
      <c r="L1318" s="13">
        <v>9.6774193548387094E-2</v>
      </c>
      <c r="M1318" s="13"/>
      <c r="N1318" s="13">
        <v>9.34579439252336E-2</v>
      </c>
      <c r="O1318" s="13">
        <v>0.13114754098360701</v>
      </c>
      <c r="P1318" s="13">
        <v>0</v>
      </c>
      <c r="Q1318" s="13">
        <v>0.20338983050847501</v>
      </c>
      <c r="R1318" s="13"/>
      <c r="S1318" s="13">
        <v>0.08</v>
      </c>
      <c r="T1318" s="13">
        <v>9.3023255813953501E-2</v>
      </c>
      <c r="U1318" s="13">
        <v>4.1666666666666699E-2</v>
      </c>
      <c r="V1318" s="13">
        <v>0.140350877192982</v>
      </c>
      <c r="W1318" s="13">
        <v>0.22727272727272699</v>
      </c>
      <c r="X1318" s="13">
        <v>0.125</v>
      </c>
      <c r="Y1318" s="13"/>
      <c r="Z1318" s="13">
        <v>0.115384615384615</v>
      </c>
      <c r="AA1318" s="13">
        <v>0.12676056338028199</v>
      </c>
      <c r="AB1318" s="13"/>
      <c r="AC1318" s="13">
        <v>7.7669902912621394E-2</v>
      </c>
      <c r="AD1318" s="13">
        <v>0.105263157894737</v>
      </c>
    </row>
    <row r="1319" spans="2:30" x14ac:dyDescent="0.3">
      <c r="C1319" s="13"/>
      <c r="D1319" s="13"/>
      <c r="E1319" s="13"/>
      <c r="F1319" s="13"/>
      <c r="G1319" s="13"/>
      <c r="H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c r="AD1319" s="13"/>
    </row>
    <row r="1320" spans="2:30" x14ac:dyDescent="0.3">
      <c r="B1320" s="6" t="s">
        <v>459</v>
      </c>
      <c r="C1320" s="13"/>
      <c r="D1320" s="13"/>
      <c r="E1320" s="13"/>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row>
    <row r="1321" spans="2:30" x14ac:dyDescent="0.3">
      <c r="B1321" s="23" t="s">
        <v>52</v>
      </c>
      <c r="C1321" s="13"/>
      <c r="D1321" s="13"/>
      <c r="E1321" s="13"/>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row>
    <row r="1322" spans="2:30" x14ac:dyDescent="0.3">
      <c r="B1322" t="s">
        <v>455</v>
      </c>
      <c r="C1322" s="13">
        <v>0.142292490118577</v>
      </c>
      <c r="D1322" s="13">
        <v>0.12</v>
      </c>
      <c r="E1322" s="13">
        <v>0.1640625</v>
      </c>
      <c r="F1322" s="13"/>
      <c r="G1322" s="13">
        <v>0.25</v>
      </c>
      <c r="H1322" s="13">
        <v>0.28000000000000003</v>
      </c>
      <c r="I1322" s="13">
        <v>0.2</v>
      </c>
      <c r="J1322" s="13">
        <v>0.17948717948717899</v>
      </c>
      <c r="K1322" s="13">
        <v>0.105263157894737</v>
      </c>
      <c r="L1322" s="13">
        <v>8.6021505376344107E-2</v>
      </c>
      <c r="M1322" s="13"/>
      <c r="N1322" s="13">
        <v>0.121495327102804</v>
      </c>
      <c r="O1322" s="13">
        <v>0.14754098360655701</v>
      </c>
      <c r="P1322" s="13">
        <v>0.269230769230769</v>
      </c>
      <c r="Q1322" s="13">
        <v>0.11864406779661001</v>
      </c>
      <c r="R1322" s="13"/>
      <c r="S1322" s="13">
        <v>5.3333333333333302E-2</v>
      </c>
      <c r="T1322" s="13">
        <v>0.186046511627907</v>
      </c>
      <c r="U1322" s="13">
        <v>8.3333333333333301E-2</v>
      </c>
      <c r="V1322" s="13">
        <v>0.24561403508771901</v>
      </c>
      <c r="W1322" s="13">
        <v>0.13636363636363599</v>
      </c>
      <c r="X1322" s="13">
        <v>0</v>
      </c>
      <c r="Y1322" s="13"/>
      <c r="Z1322" s="13">
        <v>0.17032967032967</v>
      </c>
      <c r="AA1322" s="13">
        <v>7.0422535211267595E-2</v>
      </c>
      <c r="AB1322" s="13"/>
      <c r="AC1322" s="13">
        <v>0.223300970873786</v>
      </c>
      <c r="AD1322" s="13">
        <v>7.5187969924811998E-2</v>
      </c>
    </row>
    <row r="1323" spans="2:30" x14ac:dyDescent="0.3">
      <c r="B1323" t="s">
        <v>456</v>
      </c>
      <c r="C1323" s="13">
        <v>0.33201581027667998</v>
      </c>
      <c r="D1323" s="13">
        <v>0.39200000000000002</v>
      </c>
      <c r="E1323" s="13">
        <v>0.2734375</v>
      </c>
      <c r="F1323" s="13"/>
      <c r="G1323" s="13">
        <v>0.25</v>
      </c>
      <c r="H1323" s="13">
        <v>0.36</v>
      </c>
      <c r="I1323" s="13">
        <v>0.22857142857142901</v>
      </c>
      <c r="J1323" s="13">
        <v>0.33333333333333298</v>
      </c>
      <c r="K1323" s="13">
        <v>0.24561403508771901</v>
      </c>
      <c r="L1323" s="13">
        <v>0.41935483870967699</v>
      </c>
      <c r="M1323" s="13"/>
      <c r="N1323" s="13">
        <v>0.36448598130841098</v>
      </c>
      <c r="O1323" s="13">
        <v>0.29508196721311503</v>
      </c>
      <c r="P1323" s="13">
        <v>0.15384615384615399</v>
      </c>
      <c r="Q1323" s="13">
        <v>0.38983050847457601</v>
      </c>
      <c r="R1323" s="13"/>
      <c r="S1323" s="13">
        <v>0.45333333333333298</v>
      </c>
      <c r="T1323" s="13">
        <v>0.25581395348837199</v>
      </c>
      <c r="U1323" s="13">
        <v>0.41666666666666702</v>
      </c>
      <c r="V1323" s="13">
        <v>0.175438596491228</v>
      </c>
      <c r="W1323" s="13">
        <v>0.40909090909090901</v>
      </c>
      <c r="X1323" s="13">
        <v>0.25</v>
      </c>
      <c r="Y1323" s="13"/>
      <c r="Z1323" s="13">
        <v>0.30769230769230799</v>
      </c>
      <c r="AA1323" s="13">
        <v>0.39436619718309901</v>
      </c>
      <c r="AB1323" s="13"/>
      <c r="AC1323" s="13">
        <v>0.242718446601942</v>
      </c>
      <c r="AD1323" s="13">
        <v>0.406015037593985</v>
      </c>
    </row>
    <row r="1324" spans="2:30" x14ac:dyDescent="0.3">
      <c r="B1324" t="s">
        <v>457</v>
      </c>
      <c r="C1324" s="13">
        <v>0.44268774703557301</v>
      </c>
      <c r="D1324" s="13">
        <v>0.41599999999999998</v>
      </c>
      <c r="E1324" s="13">
        <v>0.46875</v>
      </c>
      <c r="F1324" s="13"/>
      <c r="G1324" s="13">
        <v>0.5</v>
      </c>
      <c r="H1324" s="13">
        <v>0.28000000000000003</v>
      </c>
      <c r="I1324" s="13">
        <v>0.45714285714285702</v>
      </c>
      <c r="J1324" s="13">
        <v>0.46153846153846201</v>
      </c>
      <c r="K1324" s="13">
        <v>0.54385964912280704</v>
      </c>
      <c r="L1324" s="13">
        <v>0.40860215053763399</v>
      </c>
      <c r="M1324" s="13"/>
      <c r="N1324" s="13">
        <v>0.467289719626168</v>
      </c>
      <c r="O1324" s="13">
        <v>0.42622950819672101</v>
      </c>
      <c r="P1324" s="13">
        <v>0.53846153846153799</v>
      </c>
      <c r="Q1324" s="13">
        <v>0.37288135593220301</v>
      </c>
      <c r="R1324" s="13"/>
      <c r="S1324" s="13">
        <v>0.44</v>
      </c>
      <c r="T1324" s="13">
        <v>0.46511627906976699</v>
      </c>
      <c r="U1324" s="13">
        <v>0.5</v>
      </c>
      <c r="V1324" s="13">
        <v>0.42105263157894701</v>
      </c>
      <c r="W1324" s="13">
        <v>0.45454545454545497</v>
      </c>
      <c r="X1324" s="13">
        <v>0.625</v>
      </c>
      <c r="Y1324" s="13"/>
      <c r="Z1324" s="13">
        <v>0.46153846153846201</v>
      </c>
      <c r="AA1324" s="13">
        <v>0.39436619718309901</v>
      </c>
      <c r="AB1324" s="13"/>
      <c r="AC1324" s="13">
        <v>0.50485436893203905</v>
      </c>
      <c r="AD1324" s="13">
        <v>0.406015037593985</v>
      </c>
    </row>
    <row r="1325" spans="2:30" x14ac:dyDescent="0.3">
      <c r="B1325" t="s">
        <v>458</v>
      </c>
      <c r="C1325" s="13">
        <v>5.1383399209486202E-2</v>
      </c>
      <c r="D1325" s="13">
        <v>4.8000000000000001E-2</v>
      </c>
      <c r="E1325" s="13">
        <v>5.46875E-2</v>
      </c>
      <c r="F1325" s="13"/>
      <c r="G1325" s="13">
        <v>0</v>
      </c>
      <c r="H1325" s="13">
        <v>0.08</v>
      </c>
      <c r="I1325" s="13">
        <v>5.7142857142857099E-2</v>
      </c>
      <c r="J1325" s="13">
        <v>2.5641025641025599E-2</v>
      </c>
      <c r="K1325" s="13">
        <v>7.0175438596491196E-2</v>
      </c>
      <c r="L1325" s="13">
        <v>4.3010752688171998E-2</v>
      </c>
      <c r="M1325" s="13"/>
      <c r="N1325" s="13">
        <v>3.7383177570093497E-2</v>
      </c>
      <c r="O1325" s="13">
        <v>6.5573770491803296E-2</v>
      </c>
      <c r="P1325" s="13">
        <v>3.8461538461538498E-2</v>
      </c>
      <c r="Q1325" s="13">
        <v>6.7796610169491497E-2</v>
      </c>
      <c r="R1325" s="13"/>
      <c r="S1325" s="13">
        <v>0.04</v>
      </c>
      <c r="T1325" s="13">
        <v>6.9767441860465101E-2</v>
      </c>
      <c r="U1325" s="13">
        <v>0</v>
      </c>
      <c r="V1325" s="13">
        <v>0.105263157894737</v>
      </c>
      <c r="W1325" s="13">
        <v>0</v>
      </c>
      <c r="X1325" s="13">
        <v>0</v>
      </c>
      <c r="Y1325" s="13"/>
      <c r="Z1325" s="13">
        <v>3.8461538461538498E-2</v>
      </c>
      <c r="AA1325" s="13">
        <v>8.4507042253521097E-2</v>
      </c>
      <c r="AB1325" s="13"/>
      <c r="AC1325" s="13">
        <v>1.94174757281553E-2</v>
      </c>
      <c r="AD1325" s="13">
        <v>7.5187969924811998E-2</v>
      </c>
    </row>
    <row r="1326" spans="2:30" x14ac:dyDescent="0.3">
      <c r="B1326" t="s">
        <v>56</v>
      </c>
      <c r="C1326" s="13">
        <v>3.1620553359683799E-2</v>
      </c>
      <c r="D1326" s="13">
        <v>2.4E-2</v>
      </c>
      <c r="E1326" s="13">
        <v>3.90625E-2</v>
      </c>
      <c r="F1326" s="13"/>
      <c r="G1326" s="13">
        <v>0</v>
      </c>
      <c r="H1326" s="13">
        <v>0</v>
      </c>
      <c r="I1326" s="13">
        <v>5.7142857142857099E-2</v>
      </c>
      <c r="J1326" s="13">
        <v>0</v>
      </c>
      <c r="K1326" s="13">
        <v>3.5087719298245598E-2</v>
      </c>
      <c r="L1326" s="13">
        <v>4.3010752688171998E-2</v>
      </c>
      <c r="M1326" s="13"/>
      <c r="N1326" s="13">
        <v>9.3457943925233603E-3</v>
      </c>
      <c r="O1326" s="13">
        <v>6.5573770491803296E-2</v>
      </c>
      <c r="P1326" s="13">
        <v>0</v>
      </c>
      <c r="Q1326" s="13">
        <v>5.0847457627118599E-2</v>
      </c>
      <c r="R1326" s="13"/>
      <c r="S1326" s="13">
        <v>1.3333333333333299E-2</v>
      </c>
      <c r="T1326" s="13">
        <v>2.32558139534884E-2</v>
      </c>
      <c r="U1326" s="13">
        <v>0</v>
      </c>
      <c r="V1326" s="13">
        <v>5.2631578947368397E-2</v>
      </c>
      <c r="W1326" s="13">
        <v>0</v>
      </c>
      <c r="X1326" s="13">
        <v>0.125</v>
      </c>
      <c r="Y1326" s="13"/>
      <c r="Z1326" s="13">
        <v>2.1978021978022001E-2</v>
      </c>
      <c r="AA1326" s="13">
        <v>5.63380281690141E-2</v>
      </c>
      <c r="AB1326" s="13"/>
      <c r="AC1326" s="13">
        <v>9.7087378640776708E-3</v>
      </c>
      <c r="AD1326" s="13">
        <v>3.7593984962405999E-2</v>
      </c>
    </row>
    <row r="1327" spans="2:30" x14ac:dyDescent="0.3">
      <c r="C1327" s="13"/>
      <c r="D1327" s="13"/>
      <c r="E1327" s="13"/>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row>
    <row r="1328" spans="2:30" x14ac:dyDescent="0.3">
      <c r="B1328" s="6" t="s">
        <v>470</v>
      </c>
      <c r="C1328" s="13"/>
      <c r="D1328" s="13"/>
      <c r="E1328" s="13"/>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row>
    <row r="1329" spans="2:30" x14ac:dyDescent="0.3">
      <c r="B1329" s="23" t="s">
        <v>52</v>
      </c>
      <c r="C1329" s="13"/>
      <c r="D1329" s="13"/>
      <c r="E1329" s="13"/>
      <c r="F1329" s="13"/>
      <c r="G1329" s="13"/>
      <c r="H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c r="AD1329" s="13"/>
    </row>
    <row r="1330" spans="2:30" x14ac:dyDescent="0.3">
      <c r="B1330" t="s">
        <v>460</v>
      </c>
      <c r="C1330" s="13">
        <v>0.62055335968379399</v>
      </c>
      <c r="D1330" s="13">
        <v>0.60799999999999998</v>
      </c>
      <c r="E1330" s="13">
        <v>0.6328125</v>
      </c>
      <c r="F1330" s="13"/>
      <c r="G1330" s="13">
        <v>0.5</v>
      </c>
      <c r="H1330" s="13">
        <v>0.44</v>
      </c>
      <c r="I1330" s="13">
        <v>0.65714285714285703</v>
      </c>
      <c r="J1330" s="13">
        <v>0.61538461538461497</v>
      </c>
      <c r="K1330" s="13">
        <v>0.61403508771929804</v>
      </c>
      <c r="L1330" s="13">
        <v>0.66666666666666696</v>
      </c>
      <c r="M1330" s="13"/>
      <c r="N1330" s="13">
        <v>0.63551401869158897</v>
      </c>
      <c r="O1330" s="13">
        <v>0.57377049180327899</v>
      </c>
      <c r="P1330" s="13">
        <v>0.76923076923076905</v>
      </c>
      <c r="Q1330" s="13">
        <v>0.57627118644067798</v>
      </c>
      <c r="R1330" s="13"/>
      <c r="S1330" s="13">
        <v>0.72</v>
      </c>
      <c r="T1330" s="13">
        <v>0.55813953488372103</v>
      </c>
      <c r="U1330" s="13">
        <v>0.58333333333333304</v>
      </c>
      <c r="V1330" s="13">
        <v>0.50877192982456099</v>
      </c>
      <c r="W1330" s="13">
        <v>0.63636363636363602</v>
      </c>
      <c r="X1330" s="13">
        <v>0.6875</v>
      </c>
      <c r="Y1330" s="13"/>
      <c r="Z1330" s="13">
        <v>0.63186813186813195</v>
      </c>
      <c r="AA1330" s="13">
        <v>0.59154929577464799</v>
      </c>
      <c r="AB1330" s="13"/>
      <c r="AC1330" s="13">
        <v>0.73786407766990303</v>
      </c>
      <c r="AD1330" s="13">
        <v>0.55639097744360899</v>
      </c>
    </row>
    <row r="1331" spans="2:30" x14ac:dyDescent="0.3">
      <c r="B1331" t="s">
        <v>461</v>
      </c>
      <c r="C1331" s="13">
        <v>0.57707509881422903</v>
      </c>
      <c r="D1331" s="13">
        <v>0.61599999999999999</v>
      </c>
      <c r="E1331" s="13">
        <v>0.5390625</v>
      </c>
      <c r="F1331" s="13"/>
      <c r="G1331" s="13">
        <v>0.75</v>
      </c>
      <c r="H1331" s="13">
        <v>0.32</v>
      </c>
      <c r="I1331" s="13">
        <v>0.48571428571428599</v>
      </c>
      <c r="J1331" s="13">
        <v>0.46153846153846201</v>
      </c>
      <c r="K1331" s="13">
        <v>0.61403508771929804</v>
      </c>
      <c r="L1331" s="13">
        <v>0.69892473118279597</v>
      </c>
      <c r="M1331" s="13"/>
      <c r="N1331" s="13">
        <v>0.63551401869158897</v>
      </c>
      <c r="O1331" s="13">
        <v>0.50819672131147497</v>
      </c>
      <c r="P1331" s="13">
        <v>0.5</v>
      </c>
      <c r="Q1331" s="13">
        <v>0.57627118644067798</v>
      </c>
      <c r="R1331" s="13"/>
      <c r="S1331" s="13">
        <v>0.65333333333333299</v>
      </c>
      <c r="T1331" s="13">
        <v>0.65116279069767402</v>
      </c>
      <c r="U1331" s="13">
        <v>0.5</v>
      </c>
      <c r="V1331" s="13">
        <v>0.47368421052631599</v>
      </c>
      <c r="W1331" s="13">
        <v>0.59090909090909105</v>
      </c>
      <c r="X1331" s="13">
        <v>0.4375</v>
      </c>
      <c r="Y1331" s="13"/>
      <c r="Z1331" s="13">
        <v>0.58241758241758201</v>
      </c>
      <c r="AA1331" s="13">
        <v>0.56338028169014098</v>
      </c>
      <c r="AB1331" s="13"/>
      <c r="AC1331" s="13">
        <v>0.63106796116504904</v>
      </c>
      <c r="AD1331" s="13">
        <v>0.57142857142857095</v>
      </c>
    </row>
    <row r="1332" spans="2:30" x14ac:dyDescent="0.3">
      <c r="B1332" t="s">
        <v>462</v>
      </c>
      <c r="C1332" s="13">
        <v>0.53754940711462496</v>
      </c>
      <c r="D1332" s="13">
        <v>0.53600000000000003</v>
      </c>
      <c r="E1332" s="13">
        <v>0.5390625</v>
      </c>
      <c r="F1332" s="13"/>
      <c r="G1332" s="13">
        <v>1</v>
      </c>
      <c r="H1332" s="13">
        <v>0.56000000000000005</v>
      </c>
      <c r="I1332" s="13">
        <v>0.314285714285714</v>
      </c>
      <c r="J1332" s="13">
        <v>0.33333333333333298</v>
      </c>
      <c r="K1332" s="13">
        <v>0.52631578947368396</v>
      </c>
      <c r="L1332" s="13">
        <v>0.68817204301075297</v>
      </c>
      <c r="M1332" s="13"/>
      <c r="N1332" s="13">
        <v>0.47663551401869197</v>
      </c>
      <c r="O1332" s="13">
        <v>0.57377049180327899</v>
      </c>
      <c r="P1332" s="13">
        <v>0.57692307692307698</v>
      </c>
      <c r="Q1332" s="13">
        <v>0.59322033898305104</v>
      </c>
      <c r="R1332" s="13"/>
      <c r="S1332" s="13">
        <v>0.64</v>
      </c>
      <c r="T1332" s="13">
        <v>0.44186046511627902</v>
      </c>
      <c r="U1332" s="13">
        <v>0.5</v>
      </c>
      <c r="V1332" s="13">
        <v>0.45614035087719301</v>
      </c>
      <c r="W1332" s="13">
        <v>0.77272727272727304</v>
      </c>
      <c r="X1332" s="13">
        <v>0.5</v>
      </c>
      <c r="Y1332" s="13"/>
      <c r="Z1332" s="13">
        <v>0.51648351648351698</v>
      </c>
      <c r="AA1332" s="13">
        <v>0.59154929577464799</v>
      </c>
      <c r="AB1332" s="13"/>
      <c r="AC1332" s="13">
        <v>0.53398058252427205</v>
      </c>
      <c r="AD1332" s="13">
        <v>0.55639097744360899</v>
      </c>
    </row>
    <row r="1333" spans="2:30" x14ac:dyDescent="0.3">
      <c r="B1333" t="s">
        <v>463</v>
      </c>
      <c r="C1333" s="13">
        <v>0.46245059288537499</v>
      </c>
      <c r="D1333" s="13">
        <v>0.44800000000000001</v>
      </c>
      <c r="E1333" s="13">
        <v>0.4765625</v>
      </c>
      <c r="F1333" s="13"/>
      <c r="G1333" s="13">
        <v>0.5</v>
      </c>
      <c r="H1333" s="13">
        <v>0.28000000000000003</v>
      </c>
      <c r="I1333" s="13">
        <v>0.45714285714285702</v>
      </c>
      <c r="J1333" s="13">
        <v>0.38461538461538503</v>
      </c>
      <c r="K1333" s="13">
        <v>0.50877192982456099</v>
      </c>
      <c r="L1333" s="13">
        <v>0.51612903225806495</v>
      </c>
      <c r="M1333" s="13"/>
      <c r="N1333" s="13">
        <v>0.47663551401869197</v>
      </c>
      <c r="O1333" s="13">
        <v>0.44262295081967201</v>
      </c>
      <c r="P1333" s="13">
        <v>0.57692307692307698</v>
      </c>
      <c r="Q1333" s="13">
        <v>0.40677966101694901</v>
      </c>
      <c r="R1333" s="13"/>
      <c r="S1333" s="13">
        <v>0.53333333333333299</v>
      </c>
      <c r="T1333" s="13">
        <v>0.44186046511627902</v>
      </c>
      <c r="U1333" s="13">
        <v>0.45833333333333298</v>
      </c>
      <c r="V1333" s="13">
        <v>0.35087719298245601</v>
      </c>
      <c r="W1333" s="13">
        <v>0.54545454545454497</v>
      </c>
      <c r="X1333" s="13">
        <v>0.5</v>
      </c>
      <c r="Y1333" s="13"/>
      <c r="Z1333" s="13">
        <v>0.42857142857142899</v>
      </c>
      <c r="AA1333" s="13">
        <v>0.54929577464788704</v>
      </c>
      <c r="AB1333" s="13"/>
      <c r="AC1333" s="13">
        <v>0.40776699029126201</v>
      </c>
      <c r="AD1333" s="13">
        <v>0.511278195488722</v>
      </c>
    </row>
    <row r="1334" spans="2:30" x14ac:dyDescent="0.3">
      <c r="B1334" t="s">
        <v>464</v>
      </c>
      <c r="C1334" s="13">
        <v>0.43083003952569199</v>
      </c>
      <c r="D1334" s="13">
        <v>0.42399999999999999</v>
      </c>
      <c r="E1334" s="13">
        <v>0.4375</v>
      </c>
      <c r="F1334" s="13"/>
      <c r="G1334" s="13">
        <v>0.75</v>
      </c>
      <c r="H1334" s="13">
        <v>0.44</v>
      </c>
      <c r="I1334" s="13">
        <v>0.34285714285714303</v>
      </c>
      <c r="J1334" s="13">
        <v>0.43589743589743601</v>
      </c>
      <c r="K1334" s="13">
        <v>0.45614035087719301</v>
      </c>
      <c r="L1334" s="13">
        <v>0.43010752688171999</v>
      </c>
      <c r="M1334" s="13"/>
      <c r="N1334" s="13">
        <v>0.355140186915888</v>
      </c>
      <c r="O1334" s="13">
        <v>0.42622950819672101</v>
      </c>
      <c r="P1334" s="13">
        <v>0.65384615384615397</v>
      </c>
      <c r="Q1334" s="13">
        <v>0.47457627118644102</v>
      </c>
      <c r="R1334" s="13"/>
      <c r="S1334" s="13">
        <v>0.48</v>
      </c>
      <c r="T1334" s="13">
        <v>0.44186046511627902</v>
      </c>
      <c r="U1334" s="13">
        <v>0.29166666666666702</v>
      </c>
      <c r="V1334" s="13">
        <v>0.40350877192982498</v>
      </c>
      <c r="W1334" s="13">
        <v>0.5</v>
      </c>
      <c r="X1334" s="13">
        <v>0.3125</v>
      </c>
      <c r="Y1334" s="13"/>
      <c r="Z1334" s="13">
        <v>0.40659340659340698</v>
      </c>
      <c r="AA1334" s="13">
        <v>0.49295774647887303</v>
      </c>
      <c r="AB1334" s="13"/>
      <c r="AC1334" s="13">
        <v>0.456310679611651</v>
      </c>
      <c r="AD1334" s="13">
        <v>0.42105263157894701</v>
      </c>
    </row>
    <row r="1335" spans="2:30" x14ac:dyDescent="0.3">
      <c r="B1335" t="s">
        <v>465</v>
      </c>
      <c r="C1335" s="13">
        <v>0.38339920948616601</v>
      </c>
      <c r="D1335" s="13">
        <v>0.40799999999999997</v>
      </c>
      <c r="E1335" s="13">
        <v>0.359375</v>
      </c>
      <c r="F1335" s="13"/>
      <c r="G1335" s="13">
        <v>0.25</v>
      </c>
      <c r="H1335" s="13">
        <v>0.28000000000000003</v>
      </c>
      <c r="I1335" s="13">
        <v>0.371428571428571</v>
      </c>
      <c r="J1335" s="13">
        <v>0.35897435897435898</v>
      </c>
      <c r="K1335" s="13">
        <v>0.49122807017543901</v>
      </c>
      <c r="L1335" s="13">
        <v>0.36559139784946199</v>
      </c>
      <c r="M1335" s="13"/>
      <c r="N1335" s="13">
        <v>0.37383177570093501</v>
      </c>
      <c r="O1335" s="13">
        <v>0.36065573770491799</v>
      </c>
      <c r="P1335" s="13">
        <v>0.53846153846153799</v>
      </c>
      <c r="Q1335" s="13">
        <v>0.355932203389831</v>
      </c>
      <c r="R1335" s="13"/>
      <c r="S1335" s="13">
        <v>0.413333333333333</v>
      </c>
      <c r="T1335" s="13">
        <v>0.372093023255814</v>
      </c>
      <c r="U1335" s="13">
        <v>0.45833333333333298</v>
      </c>
      <c r="V1335" s="13">
        <v>0.29824561403508798</v>
      </c>
      <c r="W1335" s="13">
        <v>0.45454545454545497</v>
      </c>
      <c r="X1335" s="13">
        <v>0.4375</v>
      </c>
      <c r="Y1335" s="13"/>
      <c r="Z1335" s="13">
        <v>0.35714285714285698</v>
      </c>
      <c r="AA1335" s="13">
        <v>0.45070422535211302</v>
      </c>
      <c r="AB1335" s="13"/>
      <c r="AC1335" s="13">
        <v>0.456310679611651</v>
      </c>
      <c r="AD1335" s="13">
        <v>0.33834586466165401</v>
      </c>
    </row>
    <row r="1336" spans="2:30" x14ac:dyDescent="0.3">
      <c r="B1336" t="s">
        <v>466</v>
      </c>
      <c r="C1336" s="13">
        <v>0.32806324110671897</v>
      </c>
      <c r="D1336" s="13">
        <v>0.312</v>
      </c>
      <c r="E1336" s="13">
        <v>0.34375</v>
      </c>
      <c r="F1336" s="13"/>
      <c r="G1336" s="13">
        <v>0.5</v>
      </c>
      <c r="H1336" s="13">
        <v>0.16</v>
      </c>
      <c r="I1336" s="13">
        <v>0.28571428571428598</v>
      </c>
      <c r="J1336" s="13">
        <v>0.30769230769230799</v>
      </c>
      <c r="K1336" s="13">
        <v>0.38596491228070201</v>
      </c>
      <c r="L1336" s="13">
        <v>0.35483870967741898</v>
      </c>
      <c r="M1336" s="13"/>
      <c r="N1336" s="13">
        <v>0.32710280373831802</v>
      </c>
      <c r="O1336" s="13">
        <v>0.31147540983606598</v>
      </c>
      <c r="P1336" s="13">
        <v>0.42307692307692302</v>
      </c>
      <c r="Q1336" s="13">
        <v>0.305084745762712</v>
      </c>
      <c r="R1336" s="13"/>
      <c r="S1336" s="13">
        <v>0.42666666666666703</v>
      </c>
      <c r="T1336" s="13">
        <v>0.30232558139534899</v>
      </c>
      <c r="U1336" s="13">
        <v>0.25</v>
      </c>
      <c r="V1336" s="13">
        <v>0.26315789473684198</v>
      </c>
      <c r="W1336" s="13">
        <v>0.40909090909090901</v>
      </c>
      <c r="X1336" s="13">
        <v>0.3125</v>
      </c>
      <c r="Y1336" s="13"/>
      <c r="Z1336" s="13">
        <v>0.30219780219780201</v>
      </c>
      <c r="AA1336" s="13">
        <v>0.39436619718309901</v>
      </c>
      <c r="AB1336" s="13"/>
      <c r="AC1336" s="13">
        <v>0.34951456310679602</v>
      </c>
      <c r="AD1336" s="13">
        <v>0.33082706766917302</v>
      </c>
    </row>
    <row r="1337" spans="2:30" x14ac:dyDescent="0.3">
      <c r="B1337" t="s">
        <v>467</v>
      </c>
      <c r="C1337" s="13">
        <v>0.29644268774703603</v>
      </c>
      <c r="D1337" s="13">
        <v>0.30399999999999999</v>
      </c>
      <c r="E1337" s="13">
        <v>0.2890625</v>
      </c>
      <c r="F1337" s="13"/>
      <c r="G1337" s="13">
        <v>0.5</v>
      </c>
      <c r="H1337" s="13">
        <v>0.28000000000000003</v>
      </c>
      <c r="I1337" s="13">
        <v>0.28571428571428598</v>
      </c>
      <c r="J1337" s="13">
        <v>0.256410256410256</v>
      </c>
      <c r="K1337" s="13">
        <v>0.36842105263157898</v>
      </c>
      <c r="L1337" s="13">
        <v>0.26881720430107497</v>
      </c>
      <c r="M1337" s="13"/>
      <c r="N1337" s="13">
        <v>0.30841121495327101</v>
      </c>
      <c r="O1337" s="13">
        <v>0.26229508196721302</v>
      </c>
      <c r="P1337" s="13">
        <v>0.38461538461538503</v>
      </c>
      <c r="Q1337" s="13">
        <v>0.27118644067796599</v>
      </c>
      <c r="R1337" s="13"/>
      <c r="S1337" s="13">
        <v>0.33333333333333298</v>
      </c>
      <c r="T1337" s="13">
        <v>0.30232558139534899</v>
      </c>
      <c r="U1337" s="13">
        <v>0.29166666666666702</v>
      </c>
      <c r="V1337" s="13">
        <v>0.21052631578947401</v>
      </c>
      <c r="W1337" s="13">
        <v>0.36363636363636398</v>
      </c>
      <c r="X1337" s="13">
        <v>0.3125</v>
      </c>
      <c r="Y1337" s="13"/>
      <c r="Z1337" s="13">
        <v>0.24175824175824201</v>
      </c>
      <c r="AA1337" s="13">
        <v>0.43661971830985902</v>
      </c>
      <c r="AB1337" s="13"/>
      <c r="AC1337" s="13">
        <v>0.31067961165048502</v>
      </c>
      <c r="AD1337" s="13">
        <v>0.29323308270676701</v>
      </c>
    </row>
    <row r="1338" spans="2:30" x14ac:dyDescent="0.3">
      <c r="B1338" t="s">
        <v>468</v>
      </c>
      <c r="C1338" s="13">
        <v>0.26877470355731198</v>
      </c>
      <c r="D1338" s="13">
        <v>0.25600000000000001</v>
      </c>
      <c r="E1338" s="13">
        <v>0.28125</v>
      </c>
      <c r="F1338" s="13"/>
      <c r="G1338" s="13">
        <v>0.5</v>
      </c>
      <c r="H1338" s="13">
        <v>0.28000000000000003</v>
      </c>
      <c r="I1338" s="13">
        <v>0.34285714285714303</v>
      </c>
      <c r="J1338" s="13">
        <v>0.230769230769231</v>
      </c>
      <c r="K1338" s="13">
        <v>0.22807017543859601</v>
      </c>
      <c r="L1338" s="13">
        <v>0.26881720430107497</v>
      </c>
      <c r="M1338" s="13"/>
      <c r="N1338" s="13">
        <v>0.21495327102803699</v>
      </c>
      <c r="O1338" s="13">
        <v>0.29508196721311503</v>
      </c>
      <c r="P1338" s="13">
        <v>0.46153846153846201</v>
      </c>
      <c r="Q1338" s="13">
        <v>0.25423728813559299</v>
      </c>
      <c r="R1338" s="13"/>
      <c r="S1338" s="13">
        <v>0.33333333333333298</v>
      </c>
      <c r="T1338" s="13">
        <v>0.186046511627907</v>
      </c>
      <c r="U1338" s="13">
        <v>0.25</v>
      </c>
      <c r="V1338" s="13">
        <v>0.175438596491228</v>
      </c>
      <c r="W1338" s="13">
        <v>0.54545454545454497</v>
      </c>
      <c r="X1338" s="13">
        <v>0.25</v>
      </c>
      <c r="Y1338" s="13"/>
      <c r="Z1338" s="13">
        <v>0.24175824175824201</v>
      </c>
      <c r="AA1338" s="13">
        <v>0.338028169014085</v>
      </c>
      <c r="AB1338" s="13"/>
      <c r="AC1338" s="13">
        <v>0.29126213592233002</v>
      </c>
      <c r="AD1338" s="13">
        <v>0.27067669172932302</v>
      </c>
    </row>
    <row r="1339" spans="2:30" x14ac:dyDescent="0.3">
      <c r="B1339" t="s">
        <v>469</v>
      </c>
      <c r="C1339" s="13">
        <v>0.1699604743083</v>
      </c>
      <c r="D1339" s="13">
        <v>0.14399999999999999</v>
      </c>
      <c r="E1339" s="13">
        <v>0.1953125</v>
      </c>
      <c r="F1339" s="13"/>
      <c r="G1339" s="13">
        <v>0.25</v>
      </c>
      <c r="H1339" s="13">
        <v>0.12</v>
      </c>
      <c r="I1339" s="13">
        <v>0.17142857142857101</v>
      </c>
      <c r="J1339" s="13">
        <v>0.128205128205128</v>
      </c>
      <c r="K1339" s="13">
        <v>0.22807017543859601</v>
      </c>
      <c r="L1339" s="13">
        <v>0.16129032258064499</v>
      </c>
      <c r="M1339" s="13"/>
      <c r="N1339" s="13">
        <v>0.177570093457944</v>
      </c>
      <c r="O1339" s="13">
        <v>0.14754098360655701</v>
      </c>
      <c r="P1339" s="13">
        <v>0.230769230769231</v>
      </c>
      <c r="Q1339" s="13">
        <v>0.152542372881356</v>
      </c>
      <c r="R1339" s="13"/>
      <c r="S1339" s="13">
        <v>0.22666666666666699</v>
      </c>
      <c r="T1339" s="13">
        <v>0.186046511627907</v>
      </c>
      <c r="U1339" s="13">
        <v>8.3333333333333301E-2</v>
      </c>
      <c r="V1339" s="13">
        <v>8.7719298245614002E-2</v>
      </c>
      <c r="W1339" s="13">
        <v>0.22727272727272699</v>
      </c>
      <c r="X1339" s="13">
        <v>0.25</v>
      </c>
      <c r="Y1339" s="13"/>
      <c r="Z1339" s="13">
        <v>0.14285714285714299</v>
      </c>
      <c r="AA1339" s="13">
        <v>0.23943661971831001</v>
      </c>
      <c r="AB1339" s="13"/>
      <c r="AC1339" s="13">
        <v>0.20388349514563101</v>
      </c>
      <c r="AD1339" s="13">
        <v>0.150375939849624</v>
      </c>
    </row>
    <row r="1340" spans="2:30" x14ac:dyDescent="0.3">
      <c r="B1340" t="s">
        <v>56</v>
      </c>
      <c r="C1340" s="13">
        <v>5.5335968379446598E-2</v>
      </c>
      <c r="D1340" s="13">
        <v>1.6E-2</v>
      </c>
      <c r="E1340" s="13">
        <v>9.375E-2</v>
      </c>
      <c r="F1340" s="13"/>
      <c r="G1340" s="13">
        <v>0</v>
      </c>
      <c r="H1340" s="13">
        <v>0.04</v>
      </c>
      <c r="I1340" s="13">
        <v>8.5714285714285701E-2</v>
      </c>
      <c r="J1340" s="13">
        <v>7.69230769230769E-2</v>
      </c>
      <c r="K1340" s="13">
        <v>3.5087719298245598E-2</v>
      </c>
      <c r="L1340" s="13">
        <v>5.3763440860215103E-2</v>
      </c>
      <c r="M1340" s="13"/>
      <c r="N1340" s="13">
        <v>2.80373831775701E-2</v>
      </c>
      <c r="O1340" s="13">
        <v>9.8360655737704902E-2</v>
      </c>
      <c r="P1340" s="13">
        <v>3.8461538461538498E-2</v>
      </c>
      <c r="Q1340" s="13">
        <v>6.7796610169491497E-2</v>
      </c>
      <c r="R1340" s="13"/>
      <c r="S1340" s="13">
        <v>2.66666666666667E-2</v>
      </c>
      <c r="T1340" s="13">
        <v>4.6511627906976702E-2</v>
      </c>
      <c r="U1340" s="13">
        <v>0.125</v>
      </c>
      <c r="V1340" s="13">
        <v>5.2631578947368397E-2</v>
      </c>
      <c r="W1340" s="13">
        <v>0</v>
      </c>
      <c r="X1340" s="13">
        <v>6.25E-2</v>
      </c>
      <c r="Y1340" s="13"/>
      <c r="Z1340" s="13">
        <v>5.4945054945054903E-2</v>
      </c>
      <c r="AA1340" s="13">
        <v>5.63380281690141E-2</v>
      </c>
      <c r="AB1340" s="13"/>
      <c r="AC1340" s="13">
        <v>3.8834951456310697E-2</v>
      </c>
      <c r="AD1340" s="13">
        <v>4.5112781954887202E-2</v>
      </c>
    </row>
    <row r="1341" spans="2:30" x14ac:dyDescent="0.3">
      <c r="B1341" t="s">
        <v>102</v>
      </c>
      <c r="C1341" s="13">
        <v>3.1620553359683799E-2</v>
      </c>
      <c r="D1341" s="13">
        <v>0.04</v>
      </c>
      <c r="E1341" s="13">
        <v>2.34375E-2</v>
      </c>
      <c r="F1341" s="13"/>
      <c r="G1341" s="13">
        <v>0</v>
      </c>
      <c r="H1341" s="13">
        <v>0.04</v>
      </c>
      <c r="I1341" s="13">
        <v>2.8571428571428598E-2</v>
      </c>
      <c r="J1341" s="13">
        <v>2.5641025641025599E-2</v>
      </c>
      <c r="K1341" s="13">
        <v>3.5087719298245598E-2</v>
      </c>
      <c r="L1341" s="13">
        <v>3.2258064516128997E-2</v>
      </c>
      <c r="M1341" s="13"/>
      <c r="N1341" s="13">
        <v>3.7383177570093497E-2</v>
      </c>
      <c r="O1341" s="13">
        <v>3.2786885245901599E-2</v>
      </c>
      <c r="P1341" s="13">
        <v>0</v>
      </c>
      <c r="Q1341" s="13">
        <v>3.3898305084745797E-2</v>
      </c>
      <c r="R1341" s="13"/>
      <c r="S1341" s="13">
        <v>1.3333333333333299E-2</v>
      </c>
      <c r="T1341" s="13">
        <v>2.32558139534884E-2</v>
      </c>
      <c r="U1341" s="13">
        <v>0</v>
      </c>
      <c r="V1341" s="13">
        <v>7.0175438596491196E-2</v>
      </c>
      <c r="W1341" s="13">
        <v>0</v>
      </c>
      <c r="X1341" s="13">
        <v>0.125</v>
      </c>
      <c r="Y1341" s="13"/>
      <c r="Z1341" s="13">
        <v>3.2967032967033003E-2</v>
      </c>
      <c r="AA1341" s="13">
        <v>2.8169014084507001E-2</v>
      </c>
      <c r="AB1341" s="13"/>
      <c r="AC1341" s="13">
        <v>1.94174757281553E-2</v>
      </c>
      <c r="AD1341" s="13">
        <v>3.7593984962405999E-2</v>
      </c>
    </row>
    <row r="1342" spans="2:30" x14ac:dyDescent="0.3">
      <c r="C1342" s="13"/>
      <c r="D1342" s="13"/>
      <c r="E1342" s="13"/>
      <c r="F1342" s="13"/>
      <c r="G1342" s="13"/>
      <c r="H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c r="AD1342" s="13"/>
    </row>
    <row r="1343" spans="2:30" x14ac:dyDescent="0.3">
      <c r="B1343" s="6" t="s">
        <v>474</v>
      </c>
      <c r="C1343" s="13"/>
      <c r="D1343" s="13"/>
      <c r="E1343" s="13"/>
      <c r="F1343" s="13"/>
      <c r="G1343" s="13"/>
      <c r="H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c r="AD1343" s="13"/>
    </row>
    <row r="1344" spans="2:30" x14ac:dyDescent="0.3">
      <c r="B1344" s="23" t="s">
        <v>321</v>
      </c>
      <c r="C1344" s="13"/>
      <c r="D1344" s="13"/>
      <c r="E1344" s="13"/>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row>
    <row r="1345" spans="2:30" x14ac:dyDescent="0.3">
      <c r="B1345" t="s">
        <v>471</v>
      </c>
      <c r="C1345" s="13">
        <v>0.22962962962962999</v>
      </c>
      <c r="D1345" s="13">
        <v>0.25</v>
      </c>
      <c r="E1345" s="13">
        <v>0.21126760563380301</v>
      </c>
      <c r="F1345" s="13"/>
      <c r="G1345" s="13">
        <v>0.33333333333333298</v>
      </c>
      <c r="H1345" s="13">
        <v>9.0909090909090898E-2</v>
      </c>
      <c r="I1345" s="13">
        <v>0.3</v>
      </c>
      <c r="J1345" s="13">
        <v>0.2</v>
      </c>
      <c r="K1345" s="13">
        <v>0.18181818181818199</v>
      </c>
      <c r="L1345" s="13">
        <v>0.27083333333333298</v>
      </c>
      <c r="M1345" s="13"/>
      <c r="N1345" s="13">
        <v>0.26229508196721302</v>
      </c>
      <c r="O1345" s="13">
        <v>0.233333333333333</v>
      </c>
      <c r="P1345" s="13">
        <v>0.214285714285714</v>
      </c>
      <c r="Q1345" s="13">
        <v>0.16666666666666699</v>
      </c>
      <c r="R1345" s="13"/>
      <c r="S1345" s="13">
        <v>0.19047619047618999</v>
      </c>
      <c r="T1345" s="13">
        <v>0.375</v>
      </c>
      <c r="U1345" s="13">
        <v>0.17647058823529399</v>
      </c>
      <c r="V1345" s="13">
        <v>0.32</v>
      </c>
      <c r="W1345" s="13">
        <v>0.2</v>
      </c>
      <c r="X1345" s="13">
        <v>0</v>
      </c>
      <c r="Y1345" s="13"/>
      <c r="Z1345" s="13">
        <v>0.22448979591836701</v>
      </c>
      <c r="AA1345" s="13">
        <v>0.24324324324324301</v>
      </c>
      <c r="AB1345" s="13"/>
      <c r="AC1345" s="13">
        <v>0.18333333333333299</v>
      </c>
      <c r="AD1345" s="13">
        <v>0.26865671641791</v>
      </c>
    </row>
    <row r="1346" spans="2:30" x14ac:dyDescent="0.3">
      <c r="B1346" t="s">
        <v>472</v>
      </c>
      <c r="C1346" s="13">
        <v>0.19259259259259301</v>
      </c>
      <c r="D1346" s="13">
        <v>0.15625</v>
      </c>
      <c r="E1346" s="13">
        <v>0.22535211267605601</v>
      </c>
      <c r="F1346" s="13"/>
      <c r="G1346" s="13">
        <v>0.33333333333333298</v>
      </c>
      <c r="H1346" s="13">
        <v>0.45454545454545497</v>
      </c>
      <c r="I1346" s="13">
        <v>0.2</v>
      </c>
      <c r="J1346" s="13">
        <v>0.15</v>
      </c>
      <c r="K1346" s="13">
        <v>0.15151515151515199</v>
      </c>
      <c r="L1346" s="13">
        <v>0.16666666666666699</v>
      </c>
      <c r="M1346" s="13"/>
      <c r="N1346" s="13">
        <v>0.26229508196721302</v>
      </c>
      <c r="O1346" s="13">
        <v>0.16666666666666699</v>
      </c>
      <c r="P1346" s="13">
        <v>0.14285714285714299</v>
      </c>
      <c r="Q1346" s="13">
        <v>0.1</v>
      </c>
      <c r="R1346" s="13"/>
      <c r="S1346" s="13">
        <v>0.26190476190476197</v>
      </c>
      <c r="T1346" s="13">
        <v>0.125</v>
      </c>
      <c r="U1346" s="13">
        <v>0.17647058823529399</v>
      </c>
      <c r="V1346" s="13">
        <v>0.16</v>
      </c>
      <c r="W1346" s="13">
        <v>0.3</v>
      </c>
      <c r="X1346" s="13">
        <v>0.2</v>
      </c>
      <c r="Y1346" s="13"/>
      <c r="Z1346" s="13">
        <v>0.19387755102040799</v>
      </c>
      <c r="AA1346" s="13">
        <v>0.18918918918918901</v>
      </c>
      <c r="AB1346" s="13"/>
      <c r="AC1346" s="13">
        <v>0.16666666666666699</v>
      </c>
      <c r="AD1346" s="13">
        <v>0.238805970149254</v>
      </c>
    </row>
    <row r="1347" spans="2:30" x14ac:dyDescent="0.3">
      <c r="B1347" t="s">
        <v>473</v>
      </c>
      <c r="C1347" s="13">
        <v>0.52592592592592602</v>
      </c>
      <c r="D1347" s="13">
        <v>0.546875</v>
      </c>
      <c r="E1347" s="13">
        <v>0.50704225352112697</v>
      </c>
      <c r="F1347" s="13"/>
      <c r="G1347" s="13">
        <v>0.33333333333333298</v>
      </c>
      <c r="H1347" s="13">
        <v>0.36363636363636398</v>
      </c>
      <c r="I1347" s="13">
        <v>0.4</v>
      </c>
      <c r="J1347" s="13">
        <v>0.6</v>
      </c>
      <c r="K1347" s="13">
        <v>0.63636363636363602</v>
      </c>
      <c r="L1347" s="13">
        <v>0.52083333333333304</v>
      </c>
      <c r="M1347" s="13"/>
      <c r="N1347" s="13">
        <v>0.45901639344262302</v>
      </c>
      <c r="O1347" s="13">
        <v>0.46666666666666701</v>
      </c>
      <c r="P1347" s="13">
        <v>0.64285714285714302</v>
      </c>
      <c r="Q1347" s="13">
        <v>0.66666666666666696</v>
      </c>
      <c r="R1347" s="13"/>
      <c r="S1347" s="13">
        <v>0.52380952380952395</v>
      </c>
      <c r="T1347" s="13">
        <v>0.45833333333333298</v>
      </c>
      <c r="U1347" s="13">
        <v>0.64705882352941202</v>
      </c>
      <c r="V1347" s="13">
        <v>0.36</v>
      </c>
      <c r="W1347" s="13">
        <v>0.5</v>
      </c>
      <c r="X1347" s="13">
        <v>0.8</v>
      </c>
      <c r="Y1347" s="13"/>
      <c r="Z1347" s="13">
        <v>0.530612244897959</v>
      </c>
      <c r="AA1347" s="13">
        <v>0.51351351351351304</v>
      </c>
      <c r="AB1347" s="13"/>
      <c r="AC1347" s="13">
        <v>0.6</v>
      </c>
      <c r="AD1347" s="13">
        <v>0.462686567164179</v>
      </c>
    </row>
    <row r="1348" spans="2:30" x14ac:dyDescent="0.3">
      <c r="B1348" t="s">
        <v>103</v>
      </c>
      <c r="C1348" s="13">
        <v>5.1851851851851899E-2</v>
      </c>
      <c r="D1348" s="13">
        <v>4.6875E-2</v>
      </c>
      <c r="E1348" s="13">
        <v>5.63380281690141E-2</v>
      </c>
      <c r="F1348" s="13"/>
      <c r="G1348" s="13">
        <v>0</v>
      </c>
      <c r="H1348" s="13">
        <v>9.0909090909090898E-2</v>
      </c>
      <c r="I1348" s="13">
        <v>0.1</v>
      </c>
      <c r="J1348" s="13">
        <v>0.05</v>
      </c>
      <c r="K1348" s="13">
        <v>3.03030303030303E-2</v>
      </c>
      <c r="L1348" s="13">
        <v>4.1666666666666699E-2</v>
      </c>
      <c r="M1348" s="13"/>
      <c r="N1348" s="13">
        <v>1.63934426229508E-2</v>
      </c>
      <c r="O1348" s="13">
        <v>0.133333333333333</v>
      </c>
      <c r="P1348" s="13">
        <v>0</v>
      </c>
      <c r="Q1348" s="13">
        <v>6.6666666666666693E-2</v>
      </c>
      <c r="R1348" s="13"/>
      <c r="S1348" s="13">
        <v>2.3809523809523801E-2</v>
      </c>
      <c r="T1348" s="13">
        <v>4.1666666666666699E-2</v>
      </c>
      <c r="U1348" s="13">
        <v>0</v>
      </c>
      <c r="V1348" s="13">
        <v>0.16</v>
      </c>
      <c r="W1348" s="13">
        <v>0</v>
      </c>
      <c r="X1348" s="13">
        <v>0</v>
      </c>
      <c r="Y1348" s="13"/>
      <c r="Z1348" s="13">
        <v>5.10204081632653E-2</v>
      </c>
      <c r="AA1348" s="13">
        <v>5.4054054054054099E-2</v>
      </c>
      <c r="AB1348" s="13"/>
      <c r="AC1348" s="13">
        <v>0.05</v>
      </c>
      <c r="AD1348" s="13">
        <v>2.9850746268656699E-2</v>
      </c>
    </row>
    <row r="1349" spans="2:30" x14ac:dyDescent="0.3">
      <c r="C1349" s="13"/>
      <c r="D1349" s="13"/>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row>
    <row r="1350" spans="2:30" x14ac:dyDescent="0.3">
      <c r="B1350" s="6" t="s">
        <v>474</v>
      </c>
      <c r="C1350" s="13"/>
      <c r="D1350" s="13"/>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row>
    <row r="1351" spans="2:30" x14ac:dyDescent="0.3">
      <c r="B1351" s="23" t="s">
        <v>321</v>
      </c>
      <c r="C1351" s="13"/>
      <c r="D1351" s="13"/>
      <c r="E1351" s="13"/>
      <c r="F1351" s="13"/>
      <c r="G1351" s="13"/>
      <c r="H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row>
    <row r="1352" spans="2:30" x14ac:dyDescent="0.3">
      <c r="B1352" t="s">
        <v>475</v>
      </c>
      <c r="C1352" s="13">
        <v>0.27966101694915302</v>
      </c>
      <c r="D1352" s="13">
        <v>0.31147540983606598</v>
      </c>
      <c r="E1352" s="13">
        <v>0.24561403508771901</v>
      </c>
      <c r="F1352" s="13"/>
      <c r="G1352" s="13">
        <v>0</v>
      </c>
      <c r="H1352" s="13">
        <v>0.5</v>
      </c>
      <c r="I1352" s="13">
        <v>0.4</v>
      </c>
      <c r="J1352" s="13">
        <v>0.26315789473684198</v>
      </c>
      <c r="K1352" s="13">
        <v>0.20833333333333301</v>
      </c>
      <c r="L1352" s="13">
        <v>0.22222222222222199</v>
      </c>
      <c r="M1352" s="13"/>
      <c r="N1352" s="13">
        <v>0.217391304347826</v>
      </c>
      <c r="O1352" s="13">
        <v>0.29032258064516098</v>
      </c>
      <c r="P1352" s="13">
        <v>0.58333333333333304</v>
      </c>
      <c r="Q1352" s="13">
        <v>0.24137931034482801</v>
      </c>
      <c r="R1352" s="13"/>
      <c r="S1352" s="13">
        <v>0.18181818181818199</v>
      </c>
      <c r="T1352" s="13">
        <v>0.47368421052631599</v>
      </c>
      <c r="U1352" s="13">
        <v>0.28571428571428598</v>
      </c>
      <c r="V1352" s="13">
        <v>0.375</v>
      </c>
      <c r="W1352" s="13">
        <v>0</v>
      </c>
      <c r="X1352" s="13">
        <v>0</v>
      </c>
      <c r="Y1352" s="13"/>
      <c r="Z1352" s="13">
        <v>0.30952380952380998</v>
      </c>
      <c r="AA1352" s="13">
        <v>0.20588235294117599</v>
      </c>
      <c r="AB1352" s="13"/>
      <c r="AC1352" s="13">
        <v>0.39534883720930197</v>
      </c>
      <c r="AD1352" s="13">
        <v>0.22727272727272699</v>
      </c>
    </row>
    <row r="1353" spans="2:30" x14ac:dyDescent="0.3">
      <c r="B1353" t="s">
        <v>476</v>
      </c>
      <c r="C1353" s="13">
        <v>0.13559322033898299</v>
      </c>
      <c r="D1353" s="13">
        <v>0.14754098360655701</v>
      </c>
      <c r="E1353" s="13">
        <v>0.12280701754386</v>
      </c>
      <c r="F1353" s="13"/>
      <c r="G1353" s="13">
        <v>0</v>
      </c>
      <c r="H1353" s="13">
        <v>0.14285714285714299</v>
      </c>
      <c r="I1353" s="13">
        <v>0.133333333333333</v>
      </c>
      <c r="J1353" s="13">
        <v>0.157894736842105</v>
      </c>
      <c r="K1353" s="13">
        <v>4.1666666666666699E-2</v>
      </c>
      <c r="L1353" s="13">
        <v>0.17777777777777801</v>
      </c>
      <c r="M1353" s="13"/>
      <c r="N1353" s="13">
        <v>0.173913043478261</v>
      </c>
      <c r="O1353" s="13">
        <v>9.6774193548387094E-2</v>
      </c>
      <c r="P1353" s="13">
        <v>8.3333333333333301E-2</v>
      </c>
      <c r="Q1353" s="13">
        <v>0.13793103448275901</v>
      </c>
      <c r="R1353" s="13"/>
      <c r="S1353" s="13">
        <v>0.18181818181818199</v>
      </c>
      <c r="T1353" s="13">
        <v>0.105263157894737</v>
      </c>
      <c r="U1353" s="13">
        <v>0.14285714285714299</v>
      </c>
      <c r="V1353" s="13">
        <v>3.125E-2</v>
      </c>
      <c r="W1353" s="13">
        <v>0.41666666666666702</v>
      </c>
      <c r="X1353" s="13">
        <v>0.16666666666666699</v>
      </c>
      <c r="Y1353" s="13"/>
      <c r="Z1353" s="13">
        <v>0.119047619047619</v>
      </c>
      <c r="AA1353" s="13">
        <v>0.17647058823529399</v>
      </c>
      <c r="AB1353" s="13"/>
      <c r="AC1353" s="13">
        <v>9.3023255813953501E-2</v>
      </c>
      <c r="AD1353" s="13">
        <v>0.15151515151515199</v>
      </c>
    </row>
    <row r="1354" spans="2:30" x14ac:dyDescent="0.3">
      <c r="B1354" t="s">
        <v>473</v>
      </c>
      <c r="C1354" s="13">
        <v>0.50847457627118597</v>
      </c>
      <c r="D1354" s="13">
        <v>0.49180327868852503</v>
      </c>
      <c r="E1354" s="13">
        <v>0.52631578947368396</v>
      </c>
      <c r="F1354" s="13"/>
      <c r="G1354" s="13">
        <v>1</v>
      </c>
      <c r="H1354" s="13">
        <v>0.28571428571428598</v>
      </c>
      <c r="I1354" s="13">
        <v>0.4</v>
      </c>
      <c r="J1354" s="13">
        <v>0.42105263157894701</v>
      </c>
      <c r="K1354" s="13">
        <v>0.66666666666666696</v>
      </c>
      <c r="L1354" s="13">
        <v>0.55555555555555602</v>
      </c>
      <c r="M1354" s="13"/>
      <c r="N1354" s="13">
        <v>0.52173913043478304</v>
      </c>
      <c r="O1354" s="13">
        <v>0.54838709677419395</v>
      </c>
      <c r="P1354" s="13">
        <v>0.25</v>
      </c>
      <c r="Q1354" s="13">
        <v>0.55172413793103403</v>
      </c>
      <c r="R1354" s="13"/>
      <c r="S1354" s="13">
        <v>0.54545454545454497</v>
      </c>
      <c r="T1354" s="13">
        <v>0.31578947368421101</v>
      </c>
      <c r="U1354" s="13">
        <v>0.57142857142857095</v>
      </c>
      <c r="V1354" s="13">
        <v>0.5</v>
      </c>
      <c r="W1354" s="13">
        <v>0.58333333333333304</v>
      </c>
      <c r="X1354" s="13">
        <v>0.66666666666666696</v>
      </c>
      <c r="Y1354" s="13"/>
      <c r="Z1354" s="13">
        <v>0.48809523809523803</v>
      </c>
      <c r="AA1354" s="13">
        <v>0.55882352941176505</v>
      </c>
      <c r="AB1354" s="13"/>
      <c r="AC1354" s="13">
        <v>0.39534883720930197</v>
      </c>
      <c r="AD1354" s="13">
        <v>0.57575757575757602</v>
      </c>
    </row>
    <row r="1355" spans="2:30" x14ac:dyDescent="0.3">
      <c r="B1355" t="s">
        <v>103</v>
      </c>
      <c r="C1355" s="13">
        <v>7.6271186440677999E-2</v>
      </c>
      <c r="D1355" s="13">
        <v>4.91803278688525E-2</v>
      </c>
      <c r="E1355" s="13">
        <v>0.105263157894737</v>
      </c>
      <c r="F1355" s="13"/>
      <c r="G1355" s="13">
        <v>0</v>
      </c>
      <c r="H1355" s="13">
        <v>7.1428571428571397E-2</v>
      </c>
      <c r="I1355" s="13">
        <v>6.6666666666666693E-2</v>
      </c>
      <c r="J1355" s="13">
        <v>0.157894736842105</v>
      </c>
      <c r="K1355" s="13">
        <v>8.3333333333333301E-2</v>
      </c>
      <c r="L1355" s="13">
        <v>4.4444444444444398E-2</v>
      </c>
      <c r="M1355" s="13"/>
      <c r="N1355" s="13">
        <v>8.6956521739130405E-2</v>
      </c>
      <c r="O1355" s="13">
        <v>6.4516129032258104E-2</v>
      </c>
      <c r="P1355" s="13">
        <v>8.3333333333333301E-2</v>
      </c>
      <c r="Q1355" s="13">
        <v>6.8965517241379296E-2</v>
      </c>
      <c r="R1355" s="13"/>
      <c r="S1355" s="13">
        <v>9.0909090909090898E-2</v>
      </c>
      <c r="T1355" s="13">
        <v>0.105263157894737</v>
      </c>
      <c r="U1355" s="13">
        <v>0</v>
      </c>
      <c r="V1355" s="13">
        <v>9.375E-2</v>
      </c>
      <c r="W1355" s="13">
        <v>0</v>
      </c>
      <c r="X1355" s="13">
        <v>0.16666666666666699</v>
      </c>
      <c r="Y1355" s="13"/>
      <c r="Z1355" s="13">
        <v>8.3333333333333301E-2</v>
      </c>
      <c r="AA1355" s="13">
        <v>5.8823529411764698E-2</v>
      </c>
      <c r="AB1355" s="13"/>
      <c r="AC1355" s="13">
        <v>0.116279069767442</v>
      </c>
      <c r="AD1355" s="13">
        <v>4.5454545454545497E-2</v>
      </c>
    </row>
    <row r="1356" spans="2:30" x14ac:dyDescent="0.3">
      <c r="C1356" s="13"/>
      <c r="D1356" s="13"/>
      <c r="E1356" s="13"/>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row>
    <row r="1357" spans="2:30" x14ac:dyDescent="0.3">
      <c r="B1357" s="6" t="s">
        <v>174</v>
      </c>
      <c r="C1357" s="13"/>
      <c r="D1357" s="13"/>
      <c r="E1357" s="13"/>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row>
    <row r="1358" spans="2:30" x14ac:dyDescent="0.3">
      <c r="B1358" s="23" t="s">
        <v>52</v>
      </c>
      <c r="C1358" s="13"/>
      <c r="D1358" s="13"/>
      <c r="E1358" s="13"/>
      <c r="F1358" s="13"/>
      <c r="G1358" s="13"/>
      <c r="H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c r="AD1358" s="13"/>
    </row>
    <row r="1359" spans="2:30" x14ac:dyDescent="0.3">
      <c r="B1359" t="s">
        <v>477</v>
      </c>
      <c r="C1359" s="13">
        <v>9.8814229249011898E-2</v>
      </c>
      <c r="D1359" s="13">
        <v>0.112</v>
      </c>
      <c r="E1359" s="13">
        <v>8.59375E-2</v>
      </c>
      <c r="F1359" s="13"/>
      <c r="G1359" s="13">
        <v>0.25</v>
      </c>
      <c r="H1359" s="13">
        <v>0.08</v>
      </c>
      <c r="I1359" s="13">
        <v>0.17142857142857101</v>
      </c>
      <c r="J1359" s="13">
        <v>5.1282051282051301E-2</v>
      </c>
      <c r="K1359" s="13">
        <v>8.7719298245614002E-2</v>
      </c>
      <c r="L1359" s="13">
        <v>9.6774193548387094E-2</v>
      </c>
      <c r="M1359" s="13"/>
      <c r="N1359" s="13">
        <v>6.5420560747663503E-2</v>
      </c>
      <c r="O1359" s="13">
        <v>0.13114754098360701</v>
      </c>
      <c r="P1359" s="13">
        <v>7.69230769230769E-2</v>
      </c>
      <c r="Q1359" s="13">
        <v>0.13559322033898299</v>
      </c>
      <c r="R1359" s="13"/>
      <c r="S1359" s="13">
        <v>9.3333333333333296E-2</v>
      </c>
      <c r="T1359" s="13">
        <v>4.6511627906976702E-2</v>
      </c>
      <c r="U1359" s="13">
        <v>0.125</v>
      </c>
      <c r="V1359" s="13">
        <v>0.157894736842105</v>
      </c>
      <c r="W1359" s="13">
        <v>0</v>
      </c>
      <c r="X1359" s="13">
        <v>0.125</v>
      </c>
      <c r="Y1359" s="13"/>
      <c r="Z1359" s="13">
        <v>9.3406593406593394E-2</v>
      </c>
      <c r="AA1359" s="13">
        <v>0.11267605633802801</v>
      </c>
      <c r="AB1359" s="13"/>
      <c r="AC1359" s="13">
        <v>0.12621359223301001</v>
      </c>
      <c r="AD1359" s="13">
        <v>7.5187969924811998E-2</v>
      </c>
    </row>
    <row r="1360" spans="2:30" x14ac:dyDescent="0.3">
      <c r="B1360" t="s">
        <v>478</v>
      </c>
      <c r="C1360" s="13">
        <v>0.41897233201581002</v>
      </c>
      <c r="D1360" s="13">
        <v>0.44800000000000001</v>
      </c>
      <c r="E1360" s="13">
        <v>0.390625</v>
      </c>
      <c r="F1360" s="13"/>
      <c r="G1360" s="13">
        <v>0.5</v>
      </c>
      <c r="H1360" s="13">
        <v>0.4</v>
      </c>
      <c r="I1360" s="13">
        <v>0.4</v>
      </c>
      <c r="J1360" s="13">
        <v>0.35897435897435898</v>
      </c>
      <c r="K1360" s="13">
        <v>0.38596491228070201</v>
      </c>
      <c r="L1360" s="13">
        <v>0.473118279569892</v>
      </c>
      <c r="M1360" s="13"/>
      <c r="N1360" s="13">
        <v>0.34579439252336402</v>
      </c>
      <c r="O1360" s="13">
        <v>0.47540983606557402</v>
      </c>
      <c r="P1360" s="13">
        <v>0.5</v>
      </c>
      <c r="Q1360" s="13">
        <v>0.45762711864406802</v>
      </c>
      <c r="R1360" s="13"/>
      <c r="S1360" s="13">
        <v>0.44</v>
      </c>
      <c r="T1360" s="13">
        <v>0.44186046511627902</v>
      </c>
      <c r="U1360" s="13">
        <v>0.29166666666666702</v>
      </c>
      <c r="V1360" s="13">
        <v>0.36842105263157898</v>
      </c>
      <c r="W1360" s="13">
        <v>0.5</v>
      </c>
      <c r="X1360" s="13">
        <v>0.5</v>
      </c>
      <c r="Y1360" s="13"/>
      <c r="Z1360" s="13">
        <v>0.41208791208791201</v>
      </c>
      <c r="AA1360" s="13">
        <v>0.43661971830985902</v>
      </c>
      <c r="AB1360" s="13"/>
      <c r="AC1360" s="13">
        <v>0.39805825242718401</v>
      </c>
      <c r="AD1360" s="13">
        <v>0.45864661654135302</v>
      </c>
    </row>
    <row r="1361" spans="2:30" x14ac:dyDescent="0.3">
      <c r="B1361" t="s">
        <v>479</v>
      </c>
      <c r="C1361" s="13">
        <v>0.30830039525691699</v>
      </c>
      <c r="D1361" s="13">
        <v>0.30399999999999999</v>
      </c>
      <c r="E1361" s="13">
        <v>0.3125</v>
      </c>
      <c r="F1361" s="13"/>
      <c r="G1361" s="13">
        <v>0.25</v>
      </c>
      <c r="H1361" s="13">
        <v>0.32</v>
      </c>
      <c r="I1361" s="13">
        <v>0.314285714285714</v>
      </c>
      <c r="J1361" s="13">
        <v>0.256410256410256</v>
      </c>
      <c r="K1361" s="13">
        <v>0.31578947368421101</v>
      </c>
      <c r="L1361" s="13">
        <v>0.32258064516128998</v>
      </c>
      <c r="M1361" s="13"/>
      <c r="N1361" s="13">
        <v>0.42990654205607498</v>
      </c>
      <c r="O1361" s="13">
        <v>0.16393442622950799</v>
      </c>
      <c r="P1361" s="13">
        <v>0.34615384615384598</v>
      </c>
      <c r="Q1361" s="13">
        <v>0.22033898305084701</v>
      </c>
      <c r="R1361" s="13"/>
      <c r="S1361" s="13">
        <v>0.4</v>
      </c>
      <c r="T1361" s="13">
        <v>0.25581395348837199</v>
      </c>
      <c r="U1361" s="13">
        <v>0.54166666666666696</v>
      </c>
      <c r="V1361" s="13">
        <v>0.140350877192982</v>
      </c>
      <c r="W1361" s="13">
        <v>0.45454545454545497</v>
      </c>
      <c r="X1361" s="13">
        <v>0.1875</v>
      </c>
      <c r="Y1361" s="13"/>
      <c r="Z1361" s="13">
        <v>0.29670329670329698</v>
      </c>
      <c r="AA1361" s="13">
        <v>0.338028169014085</v>
      </c>
      <c r="AB1361" s="13"/>
      <c r="AC1361" s="13">
        <v>0.31067961165048502</v>
      </c>
      <c r="AD1361" s="13">
        <v>0.30075187969924799</v>
      </c>
    </row>
    <row r="1362" spans="2:30" x14ac:dyDescent="0.3">
      <c r="B1362" t="s">
        <v>480</v>
      </c>
      <c r="C1362" s="13">
        <v>2.3715415019762799E-2</v>
      </c>
      <c r="D1362" s="13">
        <v>8.0000000000000002E-3</v>
      </c>
      <c r="E1362" s="13">
        <v>3.90625E-2</v>
      </c>
      <c r="F1362" s="13"/>
      <c r="G1362" s="13">
        <v>0</v>
      </c>
      <c r="H1362" s="13">
        <v>0.12</v>
      </c>
      <c r="I1362" s="13">
        <v>0</v>
      </c>
      <c r="J1362" s="13">
        <v>5.1282051282051301E-2</v>
      </c>
      <c r="K1362" s="13">
        <v>1.7543859649122799E-2</v>
      </c>
      <c r="L1362" s="13">
        <v>0</v>
      </c>
      <c r="M1362" s="13"/>
      <c r="N1362" s="13">
        <v>4.67289719626168E-2</v>
      </c>
      <c r="O1362" s="13">
        <v>0</v>
      </c>
      <c r="P1362" s="13">
        <v>3.8461538461538498E-2</v>
      </c>
      <c r="Q1362" s="13">
        <v>0</v>
      </c>
      <c r="R1362" s="13"/>
      <c r="S1362" s="13">
        <v>0.04</v>
      </c>
      <c r="T1362" s="13">
        <v>6.9767441860465101E-2</v>
      </c>
      <c r="U1362" s="13">
        <v>0</v>
      </c>
      <c r="V1362" s="13">
        <v>0</v>
      </c>
      <c r="W1362" s="13">
        <v>0</v>
      </c>
      <c r="X1362" s="13">
        <v>0</v>
      </c>
      <c r="Y1362" s="13"/>
      <c r="Z1362" s="13">
        <v>2.74725274725275E-2</v>
      </c>
      <c r="AA1362" s="13">
        <v>1.4084507042253501E-2</v>
      </c>
      <c r="AB1362" s="13"/>
      <c r="AC1362" s="13">
        <v>1.94174757281553E-2</v>
      </c>
      <c r="AD1362" s="13">
        <v>3.00751879699248E-2</v>
      </c>
    </row>
    <row r="1363" spans="2:30" x14ac:dyDescent="0.3">
      <c r="B1363" t="s">
        <v>481</v>
      </c>
      <c r="C1363" s="13">
        <v>6.3241106719367599E-2</v>
      </c>
      <c r="D1363" s="13">
        <v>7.1999999999999995E-2</v>
      </c>
      <c r="E1363" s="13">
        <v>5.46875E-2</v>
      </c>
      <c r="F1363" s="13"/>
      <c r="G1363" s="13">
        <v>0</v>
      </c>
      <c r="H1363" s="13">
        <v>0</v>
      </c>
      <c r="I1363" s="13">
        <v>5.7142857142857099E-2</v>
      </c>
      <c r="J1363" s="13">
        <v>0.102564102564103</v>
      </c>
      <c r="K1363" s="13">
        <v>0.105263157894737</v>
      </c>
      <c r="L1363" s="13">
        <v>4.3010752688171998E-2</v>
      </c>
      <c r="M1363" s="13"/>
      <c r="N1363" s="13">
        <v>4.67289719626168E-2</v>
      </c>
      <c r="O1363" s="13">
        <v>9.8360655737704902E-2</v>
      </c>
      <c r="P1363" s="13">
        <v>3.8461538461538498E-2</v>
      </c>
      <c r="Q1363" s="13">
        <v>6.7796610169491497E-2</v>
      </c>
      <c r="R1363" s="13"/>
      <c r="S1363" s="13">
        <v>0</v>
      </c>
      <c r="T1363" s="13">
        <v>6.9767441860465101E-2</v>
      </c>
      <c r="U1363" s="13">
        <v>0</v>
      </c>
      <c r="V1363" s="13">
        <v>0.175438596491228</v>
      </c>
      <c r="W1363" s="13">
        <v>0</v>
      </c>
      <c r="X1363" s="13">
        <v>6.25E-2</v>
      </c>
      <c r="Y1363" s="13"/>
      <c r="Z1363" s="13">
        <v>7.1428571428571397E-2</v>
      </c>
      <c r="AA1363" s="13">
        <v>4.2253521126760597E-2</v>
      </c>
      <c r="AB1363" s="13"/>
      <c r="AC1363" s="13">
        <v>4.85436893203883E-2</v>
      </c>
      <c r="AD1363" s="13">
        <v>6.7669172932330796E-2</v>
      </c>
    </row>
    <row r="1364" spans="2:30" x14ac:dyDescent="0.3">
      <c r="B1364" t="s">
        <v>56</v>
      </c>
      <c r="C1364" s="13">
        <v>8.6956521739130405E-2</v>
      </c>
      <c r="D1364" s="13">
        <v>5.6000000000000001E-2</v>
      </c>
      <c r="E1364" s="13">
        <v>0.1171875</v>
      </c>
      <c r="F1364" s="13"/>
      <c r="G1364" s="13">
        <v>0</v>
      </c>
      <c r="H1364" s="13">
        <v>0.08</v>
      </c>
      <c r="I1364" s="13">
        <v>5.7142857142857099E-2</v>
      </c>
      <c r="J1364" s="13">
        <v>0.17948717948717899</v>
      </c>
      <c r="K1364" s="13">
        <v>8.7719298245614002E-2</v>
      </c>
      <c r="L1364" s="13">
        <v>6.4516129032258104E-2</v>
      </c>
      <c r="M1364" s="13"/>
      <c r="N1364" s="13">
        <v>6.5420560747663503E-2</v>
      </c>
      <c r="O1364" s="13">
        <v>0.13114754098360701</v>
      </c>
      <c r="P1364" s="13">
        <v>0</v>
      </c>
      <c r="Q1364" s="13">
        <v>0.11864406779661001</v>
      </c>
      <c r="R1364" s="13"/>
      <c r="S1364" s="13">
        <v>2.66666666666667E-2</v>
      </c>
      <c r="T1364" s="13">
        <v>0.116279069767442</v>
      </c>
      <c r="U1364" s="13">
        <v>4.1666666666666699E-2</v>
      </c>
      <c r="V1364" s="13">
        <v>0.157894736842105</v>
      </c>
      <c r="W1364" s="13">
        <v>4.5454545454545497E-2</v>
      </c>
      <c r="X1364" s="13">
        <v>0.125</v>
      </c>
      <c r="Y1364" s="13"/>
      <c r="Z1364" s="13">
        <v>9.8901098901098897E-2</v>
      </c>
      <c r="AA1364" s="13">
        <v>5.63380281690141E-2</v>
      </c>
      <c r="AB1364" s="13"/>
      <c r="AC1364" s="13">
        <v>9.7087378640776698E-2</v>
      </c>
      <c r="AD1364" s="13">
        <v>6.7669172932330796E-2</v>
      </c>
    </row>
    <row r="1365" spans="2:30" x14ac:dyDescent="0.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row>
    <row r="1366" spans="2:30" x14ac:dyDescent="0.3">
      <c r="B1366" s="6" t="s">
        <v>492</v>
      </c>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row>
    <row r="1367" spans="2:30" x14ac:dyDescent="0.3">
      <c r="B1367" s="23" t="s">
        <v>52</v>
      </c>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row>
    <row r="1368" spans="2:30" x14ac:dyDescent="0.3">
      <c r="B1368" t="s">
        <v>160</v>
      </c>
      <c r="C1368" s="13">
        <v>7.5098814229248995E-2</v>
      </c>
      <c r="D1368" s="13">
        <v>0.12</v>
      </c>
      <c r="E1368" s="13">
        <v>3.125E-2</v>
      </c>
      <c r="F1368" s="13"/>
      <c r="G1368" s="13">
        <v>0</v>
      </c>
      <c r="H1368" s="13">
        <v>0.12</v>
      </c>
      <c r="I1368" s="13">
        <v>5.7142857142857099E-2</v>
      </c>
      <c r="J1368" s="13">
        <v>0.15384615384615399</v>
      </c>
      <c r="K1368" s="13">
        <v>8.7719298245614002E-2</v>
      </c>
      <c r="L1368" s="13">
        <v>3.2258064516128997E-2</v>
      </c>
      <c r="M1368" s="13"/>
      <c r="N1368" s="13">
        <v>6.5420560747663503E-2</v>
      </c>
      <c r="O1368" s="13">
        <v>3.2786885245901599E-2</v>
      </c>
      <c r="P1368" s="13">
        <v>0</v>
      </c>
      <c r="Q1368" s="13">
        <v>0.169491525423729</v>
      </c>
      <c r="R1368" s="13"/>
      <c r="S1368" s="13">
        <v>0.08</v>
      </c>
      <c r="T1368" s="13">
        <v>6.9767441860465101E-2</v>
      </c>
      <c r="U1368" s="13">
        <v>4.1666666666666699E-2</v>
      </c>
      <c r="V1368" s="13">
        <v>0.12280701754386</v>
      </c>
      <c r="W1368" s="13">
        <v>4.5454545454545497E-2</v>
      </c>
      <c r="X1368" s="13">
        <v>6.25E-2</v>
      </c>
      <c r="Y1368" s="13"/>
      <c r="Z1368" s="13">
        <v>7.1428571428571397E-2</v>
      </c>
      <c r="AA1368" s="13">
        <v>8.4507042253521097E-2</v>
      </c>
      <c r="AB1368" s="13"/>
      <c r="AC1368" s="13">
        <v>6.7961165048543701E-2</v>
      </c>
      <c r="AD1368" s="13">
        <v>7.5187969924811998E-2</v>
      </c>
    </row>
    <row r="1369" spans="2:30" x14ac:dyDescent="0.3">
      <c r="B1369" t="s">
        <v>161</v>
      </c>
      <c r="C1369" s="13">
        <v>0.29644268774703603</v>
      </c>
      <c r="D1369" s="13">
        <v>0.27200000000000002</v>
      </c>
      <c r="E1369" s="13">
        <v>0.3203125</v>
      </c>
      <c r="F1369" s="13"/>
      <c r="G1369" s="13">
        <v>0.25</v>
      </c>
      <c r="H1369" s="13">
        <v>0.32</v>
      </c>
      <c r="I1369" s="13">
        <v>0.314285714285714</v>
      </c>
      <c r="J1369" s="13">
        <v>0.15384615384615399</v>
      </c>
      <c r="K1369" s="13">
        <v>0.29824561403508798</v>
      </c>
      <c r="L1369" s="13">
        <v>0.34408602150537598</v>
      </c>
      <c r="M1369" s="13"/>
      <c r="N1369" s="13">
        <v>0.32710280373831802</v>
      </c>
      <c r="O1369" s="13">
        <v>0.26229508196721302</v>
      </c>
      <c r="P1369" s="13">
        <v>0.38461538461538503</v>
      </c>
      <c r="Q1369" s="13">
        <v>0.23728813559322001</v>
      </c>
      <c r="R1369" s="13"/>
      <c r="S1369" s="13">
        <v>0.30666666666666698</v>
      </c>
      <c r="T1369" s="13">
        <v>0.372093023255814</v>
      </c>
      <c r="U1369" s="13">
        <v>0.20833333333333301</v>
      </c>
      <c r="V1369" s="13">
        <v>0.26315789473684198</v>
      </c>
      <c r="W1369" s="13">
        <v>0.18181818181818199</v>
      </c>
      <c r="X1369" s="13">
        <v>0.3125</v>
      </c>
      <c r="Y1369" s="13"/>
      <c r="Z1369" s="13">
        <v>0.29670329670329698</v>
      </c>
      <c r="AA1369" s="13">
        <v>0.29577464788732399</v>
      </c>
      <c r="AB1369" s="13"/>
      <c r="AC1369" s="13">
        <v>0.33009708737864102</v>
      </c>
      <c r="AD1369" s="13">
        <v>0.29323308270676701</v>
      </c>
    </row>
    <row r="1370" spans="2:30" x14ac:dyDescent="0.3">
      <c r="B1370" t="s">
        <v>162</v>
      </c>
      <c r="C1370" s="13">
        <v>0.35573122529644302</v>
      </c>
      <c r="D1370" s="13">
        <v>0.35199999999999998</v>
      </c>
      <c r="E1370" s="13">
        <v>0.359375</v>
      </c>
      <c r="F1370" s="13"/>
      <c r="G1370" s="13">
        <v>0</v>
      </c>
      <c r="H1370" s="13">
        <v>0.36</v>
      </c>
      <c r="I1370" s="13">
        <v>0.314285714285714</v>
      </c>
      <c r="J1370" s="13">
        <v>0.43589743589743601</v>
      </c>
      <c r="K1370" s="13">
        <v>0.35087719298245601</v>
      </c>
      <c r="L1370" s="13">
        <v>0.35483870967741898</v>
      </c>
      <c r="M1370" s="13"/>
      <c r="N1370" s="13">
        <v>0.30841121495327101</v>
      </c>
      <c r="O1370" s="13">
        <v>0.39344262295082</v>
      </c>
      <c r="P1370" s="13">
        <v>0.38461538461538503</v>
      </c>
      <c r="Q1370" s="13">
        <v>0.38983050847457601</v>
      </c>
      <c r="R1370" s="13"/>
      <c r="S1370" s="13">
        <v>0.36</v>
      </c>
      <c r="T1370" s="13">
        <v>0.46511627906976699</v>
      </c>
      <c r="U1370" s="13">
        <v>0.25</v>
      </c>
      <c r="V1370" s="13">
        <v>0.36842105263157898</v>
      </c>
      <c r="W1370" s="13">
        <v>0.27272727272727298</v>
      </c>
      <c r="X1370" s="13">
        <v>0.3125</v>
      </c>
      <c r="Y1370" s="13"/>
      <c r="Z1370" s="13">
        <v>0.379120879120879</v>
      </c>
      <c r="AA1370" s="13">
        <v>0.29577464788732399</v>
      </c>
      <c r="AB1370" s="13"/>
      <c r="AC1370" s="13">
        <v>0.36893203883495101</v>
      </c>
      <c r="AD1370" s="13">
        <v>0.360902255639098</v>
      </c>
    </row>
    <row r="1371" spans="2:30" x14ac:dyDescent="0.3">
      <c r="B1371" t="s">
        <v>163</v>
      </c>
      <c r="C1371" s="13">
        <v>0.201581027667984</v>
      </c>
      <c r="D1371" s="13">
        <v>0.23200000000000001</v>
      </c>
      <c r="E1371" s="13">
        <v>0.171875</v>
      </c>
      <c r="F1371" s="13"/>
      <c r="G1371" s="13">
        <v>0.5</v>
      </c>
      <c r="H1371" s="13">
        <v>0.12</v>
      </c>
      <c r="I1371" s="13">
        <v>0.2</v>
      </c>
      <c r="J1371" s="13">
        <v>0.230769230769231</v>
      </c>
      <c r="K1371" s="13">
        <v>0.22807017543859601</v>
      </c>
      <c r="L1371" s="13">
        <v>0.18279569892473099</v>
      </c>
      <c r="M1371" s="13"/>
      <c r="N1371" s="13">
        <v>0.233644859813084</v>
      </c>
      <c r="O1371" s="13">
        <v>0.16393442622950799</v>
      </c>
      <c r="P1371" s="13">
        <v>0.230769230769231</v>
      </c>
      <c r="Q1371" s="13">
        <v>0.169491525423729</v>
      </c>
      <c r="R1371" s="13"/>
      <c r="S1371" s="13">
        <v>0.2</v>
      </c>
      <c r="T1371" s="13">
        <v>6.9767441860465101E-2</v>
      </c>
      <c r="U1371" s="13">
        <v>0.375</v>
      </c>
      <c r="V1371" s="13">
        <v>0.157894736842105</v>
      </c>
      <c r="W1371" s="13">
        <v>0.40909090909090901</v>
      </c>
      <c r="X1371" s="13">
        <v>0.1875</v>
      </c>
      <c r="Y1371" s="13"/>
      <c r="Z1371" s="13">
        <v>0.18681318681318701</v>
      </c>
      <c r="AA1371" s="13">
        <v>0.23943661971831001</v>
      </c>
      <c r="AB1371" s="13"/>
      <c r="AC1371" s="13">
        <v>0.16504854368932001</v>
      </c>
      <c r="AD1371" s="13">
        <v>0.21052631578947401</v>
      </c>
    </row>
    <row r="1372" spans="2:30" x14ac:dyDescent="0.3">
      <c r="B1372" t="s">
        <v>164</v>
      </c>
      <c r="C1372" s="13">
        <v>2.7667984189723299E-2</v>
      </c>
      <c r="D1372" s="13">
        <v>8.0000000000000002E-3</v>
      </c>
      <c r="E1372" s="13">
        <v>4.6875E-2</v>
      </c>
      <c r="F1372" s="13"/>
      <c r="G1372" s="13">
        <v>0.25</v>
      </c>
      <c r="H1372" s="13">
        <v>0.08</v>
      </c>
      <c r="I1372" s="13">
        <v>5.7142857142857099E-2</v>
      </c>
      <c r="J1372" s="13">
        <v>0</v>
      </c>
      <c r="K1372" s="13">
        <v>1.7543859649122799E-2</v>
      </c>
      <c r="L1372" s="13">
        <v>1.0752688172042999E-2</v>
      </c>
      <c r="M1372" s="13"/>
      <c r="N1372" s="13">
        <v>3.7383177570093497E-2</v>
      </c>
      <c r="O1372" s="13">
        <v>4.91803278688525E-2</v>
      </c>
      <c r="P1372" s="13">
        <v>0</v>
      </c>
      <c r="Q1372" s="13">
        <v>0</v>
      </c>
      <c r="R1372" s="13"/>
      <c r="S1372" s="13">
        <v>1.3333333333333299E-2</v>
      </c>
      <c r="T1372" s="13">
        <v>0</v>
      </c>
      <c r="U1372" s="13">
        <v>8.3333333333333301E-2</v>
      </c>
      <c r="V1372" s="13">
        <v>3.5087719298245598E-2</v>
      </c>
      <c r="W1372" s="13">
        <v>9.0909090909090898E-2</v>
      </c>
      <c r="X1372" s="13">
        <v>0</v>
      </c>
      <c r="Y1372" s="13"/>
      <c r="Z1372" s="13">
        <v>2.74725274725275E-2</v>
      </c>
      <c r="AA1372" s="13">
        <v>2.8169014084507001E-2</v>
      </c>
      <c r="AB1372" s="13"/>
      <c r="AC1372" s="13">
        <v>3.8834951456310697E-2</v>
      </c>
      <c r="AD1372" s="13">
        <v>1.50375939849624E-2</v>
      </c>
    </row>
    <row r="1373" spans="2:30" x14ac:dyDescent="0.3">
      <c r="B1373" t="s">
        <v>56</v>
      </c>
      <c r="C1373" s="13">
        <v>4.3478260869565202E-2</v>
      </c>
      <c r="D1373" s="13">
        <v>1.6E-2</v>
      </c>
      <c r="E1373" s="13">
        <v>7.03125E-2</v>
      </c>
      <c r="F1373" s="13"/>
      <c r="G1373" s="13">
        <v>0</v>
      </c>
      <c r="H1373" s="13">
        <v>0</v>
      </c>
      <c r="I1373" s="13">
        <v>5.7142857142857099E-2</v>
      </c>
      <c r="J1373" s="13">
        <v>2.5641025641025599E-2</v>
      </c>
      <c r="K1373" s="13">
        <v>1.7543859649122799E-2</v>
      </c>
      <c r="L1373" s="13">
        <v>7.5268817204301106E-2</v>
      </c>
      <c r="M1373" s="13"/>
      <c r="N1373" s="13">
        <v>2.80373831775701E-2</v>
      </c>
      <c r="O1373" s="13">
        <v>9.8360655737704902E-2</v>
      </c>
      <c r="P1373" s="13">
        <v>0</v>
      </c>
      <c r="Q1373" s="13">
        <v>3.3898305084745797E-2</v>
      </c>
      <c r="R1373" s="13"/>
      <c r="S1373" s="13">
        <v>0.04</v>
      </c>
      <c r="T1373" s="13">
        <v>2.32558139534884E-2</v>
      </c>
      <c r="U1373" s="13">
        <v>4.1666666666666699E-2</v>
      </c>
      <c r="V1373" s="13">
        <v>5.2631578947368397E-2</v>
      </c>
      <c r="W1373" s="13">
        <v>0</v>
      </c>
      <c r="X1373" s="13">
        <v>0.125</v>
      </c>
      <c r="Y1373" s="13"/>
      <c r="Z1373" s="13">
        <v>3.8461538461538498E-2</v>
      </c>
      <c r="AA1373" s="13">
        <v>5.63380281690141E-2</v>
      </c>
      <c r="AB1373" s="13"/>
      <c r="AC1373" s="13">
        <v>2.9126213592233E-2</v>
      </c>
      <c r="AD1373" s="13">
        <v>4.5112781954887202E-2</v>
      </c>
    </row>
    <row r="1374" spans="2:30" x14ac:dyDescent="0.3">
      <c r="B1374" t="s">
        <v>165</v>
      </c>
      <c r="C1374" s="13">
        <v>0.37154150197628499</v>
      </c>
      <c r="D1374" s="13">
        <v>0.39200000000000002</v>
      </c>
      <c r="E1374" s="13">
        <v>0.3515625</v>
      </c>
      <c r="F1374" s="13"/>
      <c r="G1374" s="13">
        <v>0.25</v>
      </c>
      <c r="H1374" s="13">
        <v>0.44</v>
      </c>
      <c r="I1374" s="13">
        <v>0.371428571428571</v>
      </c>
      <c r="J1374" s="13">
        <v>0.30769230769230799</v>
      </c>
      <c r="K1374" s="13">
        <v>0.38596491228070201</v>
      </c>
      <c r="L1374" s="13">
        <v>0.37634408602150499</v>
      </c>
      <c r="M1374" s="13"/>
      <c r="N1374" s="13">
        <v>0.39252336448598102</v>
      </c>
      <c r="O1374" s="13">
        <v>0.29508196721311503</v>
      </c>
      <c r="P1374" s="13">
        <v>0.38461538461538503</v>
      </c>
      <c r="Q1374" s="13">
        <v>0.40677966101694901</v>
      </c>
      <c r="R1374" s="13"/>
      <c r="S1374" s="13">
        <v>0.38666666666666699</v>
      </c>
      <c r="T1374" s="13">
        <v>0.44186046511627902</v>
      </c>
      <c r="U1374" s="13">
        <v>0.25</v>
      </c>
      <c r="V1374" s="13">
        <v>0.38596491228070201</v>
      </c>
      <c r="W1374" s="13">
        <v>0.22727272727272699</v>
      </c>
      <c r="X1374" s="13">
        <v>0.375</v>
      </c>
      <c r="Y1374" s="13"/>
      <c r="Z1374" s="13">
        <v>0.36813186813186799</v>
      </c>
      <c r="AA1374" s="13">
        <v>0.38028169014084501</v>
      </c>
      <c r="AB1374" s="13"/>
      <c r="AC1374" s="13">
        <v>0.39805825242718501</v>
      </c>
      <c r="AD1374" s="13">
        <v>0.36842105263157898</v>
      </c>
    </row>
    <row r="1375" spans="2:30" x14ac:dyDescent="0.3">
      <c r="B1375" t="s">
        <v>166</v>
      </c>
      <c r="C1375" s="13">
        <v>0.22924901185770799</v>
      </c>
      <c r="D1375" s="13">
        <v>0.24</v>
      </c>
      <c r="E1375" s="13">
        <v>0.21875</v>
      </c>
      <c r="F1375" s="13"/>
      <c r="G1375" s="13">
        <v>0.75</v>
      </c>
      <c r="H1375" s="13">
        <v>0.2</v>
      </c>
      <c r="I1375" s="13">
        <v>0.25714285714285701</v>
      </c>
      <c r="J1375" s="13">
        <v>0.230769230769231</v>
      </c>
      <c r="K1375" s="13">
        <v>0.24561403508771901</v>
      </c>
      <c r="L1375" s="13">
        <v>0.19354838709677399</v>
      </c>
      <c r="M1375" s="13"/>
      <c r="N1375" s="13">
        <v>0.27102803738317799</v>
      </c>
      <c r="O1375" s="13">
        <v>0.213114754098361</v>
      </c>
      <c r="P1375" s="13">
        <v>0.230769230769231</v>
      </c>
      <c r="Q1375" s="13">
        <v>0.169491525423729</v>
      </c>
      <c r="R1375" s="13"/>
      <c r="S1375" s="13">
        <v>0.21333333333333299</v>
      </c>
      <c r="T1375" s="13">
        <v>6.9767441860465101E-2</v>
      </c>
      <c r="U1375" s="13">
        <v>0.45833333333333298</v>
      </c>
      <c r="V1375" s="13">
        <v>0.19298245614035101</v>
      </c>
      <c r="W1375" s="13">
        <v>0.5</v>
      </c>
      <c r="X1375" s="13">
        <v>0.1875</v>
      </c>
      <c r="Y1375" s="13"/>
      <c r="Z1375" s="13">
        <v>0.214285714285714</v>
      </c>
      <c r="AA1375" s="13">
        <v>0.26760563380281699</v>
      </c>
      <c r="AB1375" s="13"/>
      <c r="AC1375" s="13">
        <v>0.20388349514563101</v>
      </c>
      <c r="AD1375" s="13">
        <v>0.22556390977443599</v>
      </c>
    </row>
    <row r="1376" spans="2:30" x14ac:dyDescent="0.3">
      <c r="B1376" t="s">
        <v>167</v>
      </c>
      <c r="C1376" s="13">
        <v>0.142292490118577</v>
      </c>
      <c r="D1376" s="13">
        <v>0.152</v>
      </c>
      <c r="E1376" s="13">
        <v>0.1328125</v>
      </c>
      <c r="F1376" s="13"/>
      <c r="G1376" s="13">
        <v>-0.5</v>
      </c>
      <c r="H1376" s="13">
        <v>0.24</v>
      </c>
      <c r="I1376" s="13">
        <v>0.114285714285714</v>
      </c>
      <c r="J1376" s="13">
        <v>7.69230769230769E-2</v>
      </c>
      <c r="K1376" s="13">
        <v>0.140350877192982</v>
      </c>
      <c r="L1376" s="13">
        <v>0.18279569892473099</v>
      </c>
      <c r="M1376" s="13"/>
      <c r="N1376" s="13">
        <v>0.121495327102804</v>
      </c>
      <c r="O1376" s="13">
        <v>8.1967213114754106E-2</v>
      </c>
      <c r="P1376" s="13">
        <v>0.15384615384615399</v>
      </c>
      <c r="Q1376" s="13">
        <v>0.23728813559322001</v>
      </c>
      <c r="R1376" s="13"/>
      <c r="S1376" s="13">
        <v>0.17333333333333301</v>
      </c>
      <c r="T1376" s="13">
        <v>0.372093023255814</v>
      </c>
      <c r="U1376" s="13">
        <v>-0.20833333333333301</v>
      </c>
      <c r="V1376" s="13">
        <v>0.19298245614035101</v>
      </c>
      <c r="W1376" s="13">
        <v>-0.27272727272727298</v>
      </c>
      <c r="X1376" s="13">
        <v>0.1875</v>
      </c>
      <c r="Y1376" s="13"/>
      <c r="Z1376" s="13">
        <v>0.15384615384615399</v>
      </c>
      <c r="AA1376" s="13">
        <v>0.11267605633802801</v>
      </c>
      <c r="AB1376" s="13"/>
      <c r="AC1376" s="13">
        <v>0.19417475728155301</v>
      </c>
      <c r="AD1376" s="13">
        <v>0.14285714285714299</v>
      </c>
    </row>
    <row r="1377" spans="2:30" x14ac:dyDescent="0.3">
      <c r="C1377" s="13"/>
      <c r="D1377" s="13"/>
      <c r="E1377" s="13"/>
      <c r="F1377" s="13"/>
      <c r="G1377" s="13"/>
      <c r="H1377" s="13"/>
      <c r="I1377" s="13"/>
      <c r="J1377" s="13"/>
      <c r="K1377" s="13"/>
      <c r="L1377" s="13"/>
      <c r="M1377" s="13"/>
      <c r="N1377" s="13"/>
      <c r="O1377" s="13"/>
      <c r="P1377" s="13"/>
      <c r="Q1377" s="13"/>
      <c r="R1377" s="13"/>
      <c r="S1377" s="13"/>
      <c r="T1377" s="13"/>
      <c r="U1377" s="13"/>
      <c r="V1377" s="13"/>
      <c r="W1377" s="13"/>
      <c r="X1377" s="13"/>
      <c r="Y1377" s="13"/>
      <c r="Z1377" s="13"/>
      <c r="AA1377" s="13"/>
      <c r="AB1377" s="13"/>
      <c r="AC1377" s="13"/>
      <c r="AD1377" s="13"/>
    </row>
    <row r="1378" spans="2:30" x14ac:dyDescent="0.3">
      <c r="B1378" s="6" t="s">
        <v>493</v>
      </c>
      <c r="C1378" s="13"/>
      <c r="D1378" s="13"/>
      <c r="E1378" s="13"/>
      <c r="F1378" s="13"/>
      <c r="G1378" s="13"/>
      <c r="H1378" s="13"/>
      <c r="I1378" s="13"/>
      <c r="J1378" s="13"/>
      <c r="K1378" s="13"/>
      <c r="L1378" s="13"/>
      <c r="M1378" s="13"/>
      <c r="N1378" s="13"/>
      <c r="O1378" s="13"/>
      <c r="P1378" s="13"/>
      <c r="Q1378" s="13"/>
      <c r="R1378" s="13"/>
      <c r="S1378" s="13"/>
      <c r="T1378" s="13"/>
      <c r="U1378" s="13"/>
      <c r="V1378" s="13"/>
      <c r="W1378" s="13"/>
      <c r="X1378" s="13"/>
      <c r="Y1378" s="13"/>
      <c r="Z1378" s="13"/>
      <c r="AA1378" s="13"/>
      <c r="AB1378" s="13"/>
      <c r="AC1378" s="13"/>
      <c r="AD1378" s="13"/>
    </row>
    <row r="1379" spans="2:30" x14ac:dyDescent="0.3">
      <c r="B1379" s="23" t="s">
        <v>52</v>
      </c>
      <c r="C1379" s="13"/>
      <c r="D1379" s="13"/>
      <c r="E1379" s="13"/>
      <c r="F1379" s="13"/>
      <c r="G1379" s="13"/>
      <c r="H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c r="AD1379" s="13"/>
    </row>
    <row r="1380" spans="2:30" x14ac:dyDescent="0.3">
      <c r="B1380" t="s">
        <v>160</v>
      </c>
      <c r="C1380" s="13">
        <v>8.3003952569169995E-2</v>
      </c>
      <c r="D1380" s="13">
        <v>4.8000000000000001E-2</v>
      </c>
      <c r="E1380" s="13">
        <v>0.1171875</v>
      </c>
      <c r="F1380" s="13"/>
      <c r="G1380" s="13">
        <v>0</v>
      </c>
      <c r="H1380" s="13">
        <v>0.2</v>
      </c>
      <c r="I1380" s="13">
        <v>0.22857142857142901</v>
      </c>
      <c r="J1380" s="13">
        <v>5.1282051282051301E-2</v>
      </c>
      <c r="K1380" s="13">
        <v>1.7543859649122799E-2</v>
      </c>
      <c r="L1380" s="13">
        <v>5.3763440860215103E-2</v>
      </c>
      <c r="M1380" s="13"/>
      <c r="N1380" s="13">
        <v>7.4766355140186896E-2</v>
      </c>
      <c r="O1380" s="13">
        <v>8.1967213114754106E-2</v>
      </c>
      <c r="P1380" s="13">
        <v>3.8461538461538498E-2</v>
      </c>
      <c r="Q1380" s="13">
        <v>0.11864406779661001</v>
      </c>
      <c r="R1380" s="13"/>
      <c r="S1380" s="13">
        <v>0.10666666666666701</v>
      </c>
      <c r="T1380" s="13">
        <v>2.32558139534884E-2</v>
      </c>
      <c r="U1380" s="13">
        <v>8.3333333333333301E-2</v>
      </c>
      <c r="V1380" s="13">
        <v>3.5087719298245598E-2</v>
      </c>
      <c r="W1380" s="13">
        <v>0.22727272727272699</v>
      </c>
      <c r="X1380" s="13">
        <v>0.1875</v>
      </c>
      <c r="Y1380" s="13"/>
      <c r="Z1380" s="13">
        <v>9.8901098901098897E-2</v>
      </c>
      <c r="AA1380" s="13">
        <v>4.2253521126760597E-2</v>
      </c>
      <c r="AB1380" s="13"/>
      <c r="AC1380" s="13">
        <v>7.7669902912621394E-2</v>
      </c>
      <c r="AD1380" s="13">
        <v>6.01503759398496E-2</v>
      </c>
    </row>
    <row r="1381" spans="2:30" x14ac:dyDescent="0.3">
      <c r="B1381" t="s">
        <v>161</v>
      </c>
      <c r="C1381" s="13">
        <v>0.28853754940711501</v>
      </c>
      <c r="D1381" s="13">
        <v>0.30399999999999999</v>
      </c>
      <c r="E1381" s="13">
        <v>0.2734375</v>
      </c>
      <c r="F1381" s="13"/>
      <c r="G1381" s="13">
        <v>1</v>
      </c>
      <c r="H1381" s="13">
        <v>0.28000000000000003</v>
      </c>
      <c r="I1381" s="13">
        <v>0.28571428571428598</v>
      </c>
      <c r="J1381" s="13">
        <v>0.33333333333333298</v>
      </c>
      <c r="K1381" s="13">
        <v>0.26315789473684198</v>
      </c>
      <c r="L1381" s="13">
        <v>0.25806451612903197</v>
      </c>
      <c r="M1381" s="13"/>
      <c r="N1381" s="13">
        <v>0.25233644859813098</v>
      </c>
      <c r="O1381" s="13">
        <v>0.26229508196721302</v>
      </c>
      <c r="P1381" s="13">
        <v>0.38461538461538503</v>
      </c>
      <c r="Q1381" s="13">
        <v>0.338983050847458</v>
      </c>
      <c r="R1381" s="13"/>
      <c r="S1381" s="13">
        <v>0.32</v>
      </c>
      <c r="T1381" s="13">
        <v>0.25581395348837199</v>
      </c>
      <c r="U1381" s="13">
        <v>0.20833333333333301</v>
      </c>
      <c r="V1381" s="13">
        <v>0.29824561403508798</v>
      </c>
      <c r="W1381" s="13">
        <v>0.36363636363636398</v>
      </c>
      <c r="X1381" s="13">
        <v>0.1875</v>
      </c>
      <c r="Y1381" s="13"/>
      <c r="Z1381" s="13">
        <v>0.28021978021978</v>
      </c>
      <c r="AA1381" s="13">
        <v>0.309859154929577</v>
      </c>
      <c r="AB1381" s="13"/>
      <c r="AC1381" s="13">
        <v>0.34951456310679602</v>
      </c>
      <c r="AD1381" s="13">
        <v>0.24812030075187999</v>
      </c>
    </row>
    <row r="1382" spans="2:30" x14ac:dyDescent="0.3">
      <c r="B1382" t="s">
        <v>162</v>
      </c>
      <c r="C1382" s="13">
        <v>0.29644268774703603</v>
      </c>
      <c r="D1382" s="13">
        <v>0.29599999999999999</v>
      </c>
      <c r="E1382" s="13">
        <v>0.296875</v>
      </c>
      <c r="F1382" s="13"/>
      <c r="G1382" s="13">
        <v>0</v>
      </c>
      <c r="H1382" s="13">
        <v>0.2</v>
      </c>
      <c r="I1382" s="13">
        <v>0.25714285714285701</v>
      </c>
      <c r="J1382" s="13">
        <v>0.30769230769230799</v>
      </c>
      <c r="K1382" s="13">
        <v>0.33333333333333298</v>
      </c>
      <c r="L1382" s="13">
        <v>0.32258064516128998</v>
      </c>
      <c r="M1382" s="13"/>
      <c r="N1382" s="13">
        <v>0.33644859813084099</v>
      </c>
      <c r="O1382" s="13">
        <v>0.32786885245901598</v>
      </c>
      <c r="P1382" s="13">
        <v>0.30769230769230799</v>
      </c>
      <c r="Q1382" s="13">
        <v>0.186440677966102</v>
      </c>
      <c r="R1382" s="13"/>
      <c r="S1382" s="13">
        <v>0.293333333333333</v>
      </c>
      <c r="T1382" s="13">
        <v>0.44186046511627902</v>
      </c>
      <c r="U1382" s="13">
        <v>0.33333333333333298</v>
      </c>
      <c r="V1382" s="13">
        <v>0.22807017543859601</v>
      </c>
      <c r="W1382" s="13">
        <v>0.18181818181818199</v>
      </c>
      <c r="X1382" s="13">
        <v>0.25</v>
      </c>
      <c r="Y1382" s="13"/>
      <c r="Z1382" s="13">
        <v>0.28021978021978</v>
      </c>
      <c r="AA1382" s="13">
        <v>0.338028169014085</v>
      </c>
      <c r="AB1382" s="13"/>
      <c r="AC1382" s="13">
        <v>0.29126213592233002</v>
      </c>
      <c r="AD1382" s="13">
        <v>0.32330827067669199</v>
      </c>
    </row>
    <row r="1383" spans="2:30" x14ac:dyDescent="0.3">
      <c r="B1383" t="s">
        <v>163</v>
      </c>
      <c r="C1383" s="13">
        <v>0.18181818181818199</v>
      </c>
      <c r="D1383" s="13">
        <v>0.2</v>
      </c>
      <c r="E1383" s="13">
        <v>0.1640625</v>
      </c>
      <c r="F1383" s="13"/>
      <c r="G1383" s="13">
        <v>0</v>
      </c>
      <c r="H1383" s="13">
        <v>0.2</v>
      </c>
      <c r="I1383" s="13">
        <v>0.17142857142857101</v>
      </c>
      <c r="J1383" s="13">
        <v>0.15384615384615399</v>
      </c>
      <c r="K1383" s="13">
        <v>0.157894736842105</v>
      </c>
      <c r="L1383" s="13">
        <v>0.21505376344086</v>
      </c>
      <c r="M1383" s="13"/>
      <c r="N1383" s="13">
        <v>0.20560747663551401</v>
      </c>
      <c r="O1383" s="13">
        <v>0.13114754098360701</v>
      </c>
      <c r="P1383" s="13">
        <v>0.19230769230769201</v>
      </c>
      <c r="Q1383" s="13">
        <v>0.186440677966102</v>
      </c>
      <c r="R1383" s="13"/>
      <c r="S1383" s="13">
        <v>0.17333333333333301</v>
      </c>
      <c r="T1383" s="13">
        <v>0.116279069767442</v>
      </c>
      <c r="U1383" s="13">
        <v>0.33333333333333298</v>
      </c>
      <c r="V1383" s="13">
        <v>0.157894736842105</v>
      </c>
      <c r="W1383" s="13">
        <v>0.18181818181818199</v>
      </c>
      <c r="X1383" s="13">
        <v>0.25</v>
      </c>
      <c r="Y1383" s="13"/>
      <c r="Z1383" s="13">
        <v>0.18131868131868101</v>
      </c>
      <c r="AA1383" s="13">
        <v>0.183098591549296</v>
      </c>
      <c r="AB1383" s="13"/>
      <c r="AC1383" s="13">
        <v>0.17475728155339801</v>
      </c>
      <c r="AD1383" s="13">
        <v>0.19548872180451099</v>
      </c>
    </row>
    <row r="1384" spans="2:30" x14ac:dyDescent="0.3">
      <c r="B1384" t="s">
        <v>164</v>
      </c>
      <c r="C1384" s="13">
        <v>0.118577075098814</v>
      </c>
      <c r="D1384" s="13">
        <v>0.128</v>
      </c>
      <c r="E1384" s="13">
        <v>0.109375</v>
      </c>
      <c r="F1384" s="13"/>
      <c r="G1384" s="13">
        <v>0</v>
      </c>
      <c r="H1384" s="13">
        <v>0.12</v>
      </c>
      <c r="I1384" s="13">
        <v>2.8571428571428598E-2</v>
      </c>
      <c r="J1384" s="13">
        <v>0.128205128205128</v>
      </c>
      <c r="K1384" s="13">
        <v>0.175438596491228</v>
      </c>
      <c r="L1384" s="13">
        <v>0.118279569892473</v>
      </c>
      <c r="M1384" s="13"/>
      <c r="N1384" s="13">
        <v>0.13084112149532701</v>
      </c>
      <c r="O1384" s="13">
        <v>0.114754098360656</v>
      </c>
      <c r="P1384" s="13">
        <v>7.69230769230769E-2</v>
      </c>
      <c r="Q1384" s="13">
        <v>0.11864406779661001</v>
      </c>
      <c r="R1384" s="13"/>
      <c r="S1384" s="13">
        <v>0.08</v>
      </c>
      <c r="T1384" s="13">
        <v>0.13953488372093001</v>
      </c>
      <c r="U1384" s="13">
        <v>0</v>
      </c>
      <c r="V1384" s="13">
        <v>0.22807017543859601</v>
      </c>
      <c r="W1384" s="13">
        <v>4.5454545454545497E-2</v>
      </c>
      <c r="X1384" s="13">
        <v>0.125</v>
      </c>
      <c r="Y1384" s="13"/>
      <c r="Z1384" s="13">
        <v>0.12637362637362601</v>
      </c>
      <c r="AA1384" s="13">
        <v>9.85915492957746E-2</v>
      </c>
      <c r="AB1384" s="13"/>
      <c r="AC1384" s="13">
        <v>8.7378640776699004E-2</v>
      </c>
      <c r="AD1384" s="13">
        <v>0.13533834586466201</v>
      </c>
    </row>
    <row r="1385" spans="2:30" x14ac:dyDescent="0.3">
      <c r="B1385" t="s">
        <v>56</v>
      </c>
      <c r="C1385" s="13">
        <v>3.1620553359683799E-2</v>
      </c>
      <c r="D1385" s="13">
        <v>2.4E-2</v>
      </c>
      <c r="E1385" s="13">
        <v>3.90625E-2</v>
      </c>
      <c r="F1385" s="13"/>
      <c r="G1385" s="13">
        <v>0</v>
      </c>
      <c r="H1385" s="13">
        <v>0</v>
      </c>
      <c r="I1385" s="13">
        <v>2.8571428571428598E-2</v>
      </c>
      <c r="J1385" s="13">
        <v>2.5641025641025599E-2</v>
      </c>
      <c r="K1385" s="13">
        <v>5.2631578947368397E-2</v>
      </c>
      <c r="L1385" s="13">
        <v>3.2258064516128997E-2</v>
      </c>
      <c r="M1385" s="13"/>
      <c r="N1385" s="13">
        <v>0</v>
      </c>
      <c r="O1385" s="13">
        <v>8.1967213114754106E-2</v>
      </c>
      <c r="P1385" s="13">
        <v>0</v>
      </c>
      <c r="Q1385" s="13">
        <v>5.0847457627118599E-2</v>
      </c>
      <c r="R1385" s="13"/>
      <c r="S1385" s="13">
        <v>2.66666666666667E-2</v>
      </c>
      <c r="T1385" s="13">
        <v>2.32558139534884E-2</v>
      </c>
      <c r="U1385" s="13">
        <v>4.1666666666666699E-2</v>
      </c>
      <c r="V1385" s="13">
        <v>5.2631578947368397E-2</v>
      </c>
      <c r="W1385" s="13">
        <v>0</v>
      </c>
      <c r="X1385" s="13">
        <v>0</v>
      </c>
      <c r="Y1385" s="13"/>
      <c r="Z1385" s="13">
        <v>3.2967032967033003E-2</v>
      </c>
      <c r="AA1385" s="13">
        <v>2.8169014084507001E-2</v>
      </c>
      <c r="AB1385" s="13"/>
      <c r="AC1385" s="13">
        <v>1.94174757281553E-2</v>
      </c>
      <c r="AD1385" s="13">
        <v>3.7593984962405999E-2</v>
      </c>
    </row>
    <row r="1386" spans="2:30" x14ac:dyDescent="0.3">
      <c r="B1386" t="s">
        <v>165</v>
      </c>
      <c r="C1386" s="13">
        <v>0.37154150197628499</v>
      </c>
      <c r="D1386" s="13">
        <v>0.35199999999999998</v>
      </c>
      <c r="E1386" s="13">
        <v>0.390625</v>
      </c>
      <c r="F1386" s="13"/>
      <c r="G1386" s="13">
        <v>1</v>
      </c>
      <c r="H1386" s="13">
        <v>0.48</v>
      </c>
      <c r="I1386" s="13">
        <v>0.51428571428571401</v>
      </c>
      <c r="J1386" s="13">
        <v>0.38461538461538503</v>
      </c>
      <c r="K1386" s="13">
        <v>0.28070175438596501</v>
      </c>
      <c r="L1386" s="13">
        <v>0.31182795698924698</v>
      </c>
      <c r="M1386" s="13"/>
      <c r="N1386" s="13">
        <v>0.32710280373831802</v>
      </c>
      <c r="O1386" s="13">
        <v>0.34426229508196698</v>
      </c>
      <c r="P1386" s="13">
        <v>0.42307692307692302</v>
      </c>
      <c r="Q1386" s="13">
        <v>0.45762711864406802</v>
      </c>
      <c r="R1386" s="13"/>
      <c r="S1386" s="13">
        <v>0.42666666666666703</v>
      </c>
      <c r="T1386" s="13">
        <v>0.27906976744186002</v>
      </c>
      <c r="U1386" s="13">
        <v>0.29166666666666702</v>
      </c>
      <c r="V1386" s="13">
        <v>0.33333333333333298</v>
      </c>
      <c r="W1386" s="13">
        <v>0.59090909090909105</v>
      </c>
      <c r="X1386" s="13">
        <v>0.375</v>
      </c>
      <c r="Y1386" s="13"/>
      <c r="Z1386" s="13">
        <v>0.379120879120879</v>
      </c>
      <c r="AA1386" s="13">
        <v>0.352112676056338</v>
      </c>
      <c r="AB1386" s="13"/>
      <c r="AC1386" s="13">
        <v>0.42718446601941801</v>
      </c>
      <c r="AD1386" s="13">
        <v>0.30827067669172897</v>
      </c>
    </row>
    <row r="1387" spans="2:30" x14ac:dyDescent="0.3">
      <c r="B1387" t="s">
        <v>166</v>
      </c>
      <c r="C1387" s="13">
        <v>0.30039525691699598</v>
      </c>
      <c r="D1387" s="13">
        <v>0.32800000000000001</v>
      </c>
      <c r="E1387" s="13">
        <v>0.2734375</v>
      </c>
      <c r="F1387" s="13"/>
      <c r="G1387" s="13">
        <v>0</v>
      </c>
      <c r="H1387" s="13">
        <v>0.32</v>
      </c>
      <c r="I1387" s="13">
        <v>0.2</v>
      </c>
      <c r="J1387" s="13">
        <v>0.28205128205128199</v>
      </c>
      <c r="K1387" s="13">
        <v>0.33333333333333298</v>
      </c>
      <c r="L1387" s="13">
        <v>0.33333333333333298</v>
      </c>
      <c r="M1387" s="13"/>
      <c r="N1387" s="13">
        <v>0.33644859813084099</v>
      </c>
      <c r="O1387" s="13">
        <v>0.24590163934426201</v>
      </c>
      <c r="P1387" s="13">
        <v>0.269230769230769</v>
      </c>
      <c r="Q1387" s="13">
        <v>0.305084745762712</v>
      </c>
      <c r="R1387" s="13"/>
      <c r="S1387" s="13">
        <v>0.25333333333333302</v>
      </c>
      <c r="T1387" s="13">
        <v>0.25581395348837199</v>
      </c>
      <c r="U1387" s="13">
        <v>0.33333333333333298</v>
      </c>
      <c r="V1387" s="13">
        <v>0.38596491228070201</v>
      </c>
      <c r="W1387" s="13">
        <v>0.22727272727272699</v>
      </c>
      <c r="X1387" s="13">
        <v>0.375</v>
      </c>
      <c r="Y1387" s="13"/>
      <c r="Z1387" s="13">
        <v>0.30769230769230799</v>
      </c>
      <c r="AA1387" s="13">
        <v>0.28169014084506999</v>
      </c>
      <c r="AB1387" s="13"/>
      <c r="AC1387" s="13">
        <v>0.26213592233009703</v>
      </c>
      <c r="AD1387" s="13">
        <v>0.33082706766917302</v>
      </c>
    </row>
    <row r="1388" spans="2:30" x14ac:dyDescent="0.3">
      <c r="B1388" t="s">
        <v>167</v>
      </c>
      <c r="C1388" s="13">
        <v>7.1146245059288599E-2</v>
      </c>
      <c r="D1388" s="13">
        <v>2.4E-2</v>
      </c>
      <c r="E1388" s="13">
        <v>0.1171875</v>
      </c>
      <c r="F1388" s="13"/>
      <c r="G1388" s="13">
        <v>1</v>
      </c>
      <c r="H1388" s="13">
        <v>0.16</v>
      </c>
      <c r="I1388" s="13">
        <v>0.314285714285714</v>
      </c>
      <c r="J1388" s="13">
        <v>0.102564102564103</v>
      </c>
      <c r="K1388" s="13">
        <v>-5.2631578947368397E-2</v>
      </c>
      <c r="L1388" s="13">
        <v>-2.15053763440861E-2</v>
      </c>
      <c r="M1388" s="13"/>
      <c r="N1388" s="13">
        <v>-9.3457943925233707E-3</v>
      </c>
      <c r="O1388" s="13">
        <v>9.8360655737704902E-2</v>
      </c>
      <c r="P1388" s="13">
        <v>0.15384615384615399</v>
      </c>
      <c r="Q1388" s="13">
        <v>0.152542372881356</v>
      </c>
      <c r="R1388" s="13"/>
      <c r="S1388" s="13">
        <v>0.17333333333333301</v>
      </c>
      <c r="T1388" s="13">
        <v>2.32558139534884E-2</v>
      </c>
      <c r="U1388" s="13">
        <v>-4.1666666666666602E-2</v>
      </c>
      <c r="V1388" s="13">
        <v>-5.2631578947368397E-2</v>
      </c>
      <c r="W1388" s="13">
        <v>0.36363636363636398</v>
      </c>
      <c r="X1388" s="13">
        <v>0</v>
      </c>
      <c r="Y1388" s="13"/>
      <c r="Z1388" s="13">
        <v>7.1428571428571397E-2</v>
      </c>
      <c r="AA1388" s="13">
        <v>7.0422535211267595E-2</v>
      </c>
      <c r="AB1388" s="13"/>
      <c r="AC1388" s="13">
        <v>0.16504854368932001</v>
      </c>
      <c r="AD1388" s="13">
        <v>-2.2556390977443601E-2</v>
      </c>
    </row>
    <row r="1389" spans="2:30" x14ac:dyDescent="0.3">
      <c r="C1389" s="13"/>
      <c r="D1389" s="13"/>
      <c r="E1389" s="13"/>
      <c r="F1389" s="13"/>
      <c r="G1389" s="13"/>
      <c r="H1389" s="13"/>
      <c r="I1389" s="13"/>
      <c r="J1389" s="13"/>
      <c r="K1389" s="13"/>
      <c r="L1389" s="13"/>
      <c r="M1389" s="13"/>
      <c r="N1389" s="13"/>
      <c r="O1389" s="13"/>
      <c r="P1389" s="13"/>
      <c r="Q1389" s="13"/>
      <c r="R1389" s="13"/>
      <c r="S1389" s="13"/>
      <c r="T1389" s="13"/>
      <c r="U1389" s="13"/>
      <c r="V1389" s="13"/>
      <c r="W1389" s="13"/>
      <c r="X1389" s="13"/>
      <c r="Y1389" s="13"/>
      <c r="Z1389" s="13"/>
      <c r="AA1389" s="13"/>
      <c r="AB1389" s="13"/>
      <c r="AC1389" s="13"/>
      <c r="AD1389" s="13"/>
    </row>
    <row r="1390" spans="2:30" x14ac:dyDescent="0.3">
      <c r="B1390" s="6" t="s">
        <v>494</v>
      </c>
      <c r="C1390" s="13"/>
      <c r="D1390" s="13"/>
      <c r="E1390" s="13"/>
      <c r="F1390" s="13"/>
      <c r="G1390" s="13"/>
      <c r="H1390" s="13"/>
      <c r="I1390" s="13"/>
      <c r="J1390" s="13"/>
      <c r="K1390" s="13"/>
      <c r="L1390" s="13"/>
      <c r="M1390" s="13"/>
      <c r="N1390" s="13"/>
      <c r="O1390" s="13"/>
      <c r="P1390" s="13"/>
      <c r="Q1390" s="13"/>
      <c r="R1390" s="13"/>
      <c r="S1390" s="13"/>
      <c r="T1390" s="13"/>
      <c r="U1390" s="13"/>
      <c r="V1390" s="13"/>
      <c r="W1390" s="13"/>
      <c r="X1390" s="13"/>
      <c r="Y1390" s="13"/>
      <c r="Z1390" s="13"/>
      <c r="AA1390" s="13"/>
      <c r="AB1390" s="13"/>
      <c r="AC1390" s="13"/>
      <c r="AD1390" s="13"/>
    </row>
    <row r="1391" spans="2:30" x14ac:dyDescent="0.3">
      <c r="B1391" s="23" t="s">
        <v>52</v>
      </c>
      <c r="C1391" s="13"/>
      <c r="D1391" s="13"/>
      <c r="E1391" s="13"/>
      <c r="F1391" s="13"/>
      <c r="G1391" s="13"/>
      <c r="H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c r="AD1391" s="13"/>
    </row>
    <row r="1392" spans="2:30" x14ac:dyDescent="0.3">
      <c r="B1392" t="s">
        <v>160</v>
      </c>
      <c r="C1392" s="13">
        <v>0.122529644268775</v>
      </c>
      <c r="D1392" s="13">
        <v>0.16</v>
      </c>
      <c r="E1392" s="13">
        <v>8.59375E-2</v>
      </c>
      <c r="F1392" s="13"/>
      <c r="G1392" s="13">
        <v>0.25</v>
      </c>
      <c r="H1392" s="13">
        <v>0.2</v>
      </c>
      <c r="I1392" s="13">
        <v>0.17142857142857101</v>
      </c>
      <c r="J1392" s="13">
        <v>0.128205128205128</v>
      </c>
      <c r="K1392" s="13">
        <v>7.0175438596491196E-2</v>
      </c>
      <c r="L1392" s="13">
        <v>0.10752688172043</v>
      </c>
      <c r="M1392" s="13"/>
      <c r="N1392" s="13">
        <v>0.13084112149532701</v>
      </c>
      <c r="O1392" s="13">
        <v>0.14754098360655701</v>
      </c>
      <c r="P1392" s="13">
        <v>0.115384615384615</v>
      </c>
      <c r="Q1392" s="13">
        <v>8.4745762711864403E-2</v>
      </c>
      <c r="R1392" s="13"/>
      <c r="S1392" s="13">
        <v>0.146666666666667</v>
      </c>
      <c r="T1392" s="13">
        <v>6.9767441860465101E-2</v>
      </c>
      <c r="U1392" s="13">
        <v>0</v>
      </c>
      <c r="V1392" s="13">
        <v>0.140350877192982</v>
      </c>
      <c r="W1392" s="13">
        <v>0.13636363636363599</v>
      </c>
      <c r="X1392" s="13">
        <v>0.3125</v>
      </c>
      <c r="Y1392" s="13"/>
      <c r="Z1392" s="13">
        <v>0.120879120879121</v>
      </c>
      <c r="AA1392" s="13">
        <v>0.12676056338028199</v>
      </c>
      <c r="AB1392" s="13"/>
      <c r="AC1392" s="13">
        <v>0.106796116504854</v>
      </c>
      <c r="AD1392" s="13">
        <v>0.12030075187969901</v>
      </c>
    </row>
    <row r="1393" spans="2:30" x14ac:dyDescent="0.3">
      <c r="B1393" t="s">
        <v>161</v>
      </c>
      <c r="C1393" s="13">
        <v>0.31620553359683801</v>
      </c>
      <c r="D1393" s="13">
        <v>0.38400000000000001</v>
      </c>
      <c r="E1393" s="13">
        <v>0.25</v>
      </c>
      <c r="F1393" s="13"/>
      <c r="G1393" s="13">
        <v>0.75</v>
      </c>
      <c r="H1393" s="13">
        <v>0.28000000000000003</v>
      </c>
      <c r="I1393" s="13">
        <v>0.2</v>
      </c>
      <c r="J1393" s="13">
        <v>0.33333333333333298</v>
      </c>
      <c r="K1393" s="13">
        <v>0.31578947368421101</v>
      </c>
      <c r="L1393" s="13">
        <v>0.34408602150537598</v>
      </c>
      <c r="M1393" s="13"/>
      <c r="N1393" s="13">
        <v>0.355140186915888</v>
      </c>
      <c r="O1393" s="13">
        <v>0.27868852459016402</v>
      </c>
      <c r="P1393" s="13">
        <v>0.15384615384615399</v>
      </c>
      <c r="Q1393" s="13">
        <v>0.355932203389831</v>
      </c>
      <c r="R1393" s="13"/>
      <c r="S1393" s="13">
        <v>0.32</v>
      </c>
      <c r="T1393" s="13">
        <v>0.372093023255814</v>
      </c>
      <c r="U1393" s="13">
        <v>0.20833333333333301</v>
      </c>
      <c r="V1393" s="13">
        <v>0.21052631578947401</v>
      </c>
      <c r="W1393" s="13">
        <v>0.63636363636363602</v>
      </c>
      <c r="X1393" s="13">
        <v>0.3125</v>
      </c>
      <c r="Y1393" s="13"/>
      <c r="Z1393" s="13">
        <v>0.31318681318681302</v>
      </c>
      <c r="AA1393" s="13">
        <v>0.323943661971831</v>
      </c>
      <c r="AB1393" s="13"/>
      <c r="AC1393" s="13">
        <v>0.28155339805825202</v>
      </c>
      <c r="AD1393" s="13">
        <v>0.33834586466165401</v>
      </c>
    </row>
    <row r="1394" spans="2:30" x14ac:dyDescent="0.3">
      <c r="B1394" t="s">
        <v>162</v>
      </c>
      <c r="C1394" s="13">
        <v>0.29249011857707502</v>
      </c>
      <c r="D1394" s="13">
        <v>0.248</v>
      </c>
      <c r="E1394" s="13">
        <v>0.3359375</v>
      </c>
      <c r="F1394" s="13"/>
      <c r="G1394" s="13">
        <v>0</v>
      </c>
      <c r="H1394" s="13">
        <v>0.32</v>
      </c>
      <c r="I1394" s="13">
        <v>0.22857142857142901</v>
      </c>
      <c r="J1394" s="13">
        <v>0.30769230769230799</v>
      </c>
      <c r="K1394" s="13">
        <v>0.33333333333333298</v>
      </c>
      <c r="L1394" s="13">
        <v>0.29032258064516098</v>
      </c>
      <c r="M1394" s="13"/>
      <c r="N1394" s="13">
        <v>0.28037383177570102</v>
      </c>
      <c r="O1394" s="13">
        <v>0.19672131147541</v>
      </c>
      <c r="P1394" s="13">
        <v>0.42307692307692302</v>
      </c>
      <c r="Q1394" s="13">
        <v>0.355932203389831</v>
      </c>
      <c r="R1394" s="13"/>
      <c r="S1394" s="13">
        <v>0.28000000000000003</v>
      </c>
      <c r="T1394" s="13">
        <v>0.27906976744186002</v>
      </c>
      <c r="U1394" s="13">
        <v>0.41666666666666702</v>
      </c>
      <c r="V1394" s="13">
        <v>0.31578947368421101</v>
      </c>
      <c r="W1394" s="13">
        <v>0.18181818181818199</v>
      </c>
      <c r="X1394" s="13">
        <v>0.125</v>
      </c>
      <c r="Y1394" s="13"/>
      <c r="Z1394" s="13">
        <v>0.29120879120879101</v>
      </c>
      <c r="AA1394" s="13">
        <v>0.29577464788732399</v>
      </c>
      <c r="AB1394" s="13"/>
      <c r="AC1394" s="13">
        <v>0.29126213592233002</v>
      </c>
      <c r="AD1394" s="13">
        <v>0.31578947368421101</v>
      </c>
    </row>
    <row r="1395" spans="2:30" x14ac:dyDescent="0.3">
      <c r="B1395" t="s">
        <v>163</v>
      </c>
      <c r="C1395" s="13">
        <v>0.16600790513833999</v>
      </c>
      <c r="D1395" s="13">
        <v>0.128</v>
      </c>
      <c r="E1395" s="13">
        <v>0.203125</v>
      </c>
      <c r="F1395" s="13"/>
      <c r="G1395" s="13">
        <v>0</v>
      </c>
      <c r="H1395" s="13">
        <v>0.12</v>
      </c>
      <c r="I1395" s="13">
        <v>0.25714285714285701</v>
      </c>
      <c r="J1395" s="13">
        <v>0.128205128205128</v>
      </c>
      <c r="K1395" s="13">
        <v>0.19298245614035101</v>
      </c>
      <c r="L1395" s="13">
        <v>0.15053763440860199</v>
      </c>
      <c r="M1395" s="13"/>
      <c r="N1395" s="13">
        <v>0.168224299065421</v>
      </c>
      <c r="O1395" s="13">
        <v>0.18032786885245899</v>
      </c>
      <c r="P1395" s="13">
        <v>0.30769230769230799</v>
      </c>
      <c r="Q1395" s="13">
        <v>8.4745762711864403E-2</v>
      </c>
      <c r="R1395" s="13"/>
      <c r="S1395" s="13">
        <v>0.18666666666666701</v>
      </c>
      <c r="T1395" s="13">
        <v>0.209302325581395</v>
      </c>
      <c r="U1395" s="13">
        <v>0.20833333333333301</v>
      </c>
      <c r="V1395" s="13">
        <v>0.157894736842105</v>
      </c>
      <c r="W1395" s="13">
        <v>0</v>
      </c>
      <c r="X1395" s="13">
        <v>0.125</v>
      </c>
      <c r="Y1395" s="13"/>
      <c r="Z1395" s="13">
        <v>0.17032967032967</v>
      </c>
      <c r="AA1395" s="13">
        <v>0.154929577464789</v>
      </c>
      <c r="AB1395" s="13"/>
      <c r="AC1395" s="13">
        <v>0.20388349514563101</v>
      </c>
      <c r="AD1395" s="13">
        <v>0.150375939849624</v>
      </c>
    </row>
    <row r="1396" spans="2:30" x14ac:dyDescent="0.3">
      <c r="B1396" t="s">
        <v>164</v>
      </c>
      <c r="C1396" s="13">
        <v>4.7430830039525702E-2</v>
      </c>
      <c r="D1396" s="13">
        <v>4.8000000000000001E-2</v>
      </c>
      <c r="E1396" s="13">
        <v>4.6875E-2</v>
      </c>
      <c r="F1396" s="13"/>
      <c r="G1396" s="13">
        <v>0</v>
      </c>
      <c r="H1396" s="13">
        <v>0.04</v>
      </c>
      <c r="I1396" s="13">
        <v>0.114285714285714</v>
      </c>
      <c r="J1396" s="13">
        <v>0</v>
      </c>
      <c r="K1396" s="13">
        <v>7.0175438596491196E-2</v>
      </c>
      <c r="L1396" s="13">
        <v>3.2258064516128997E-2</v>
      </c>
      <c r="M1396" s="13"/>
      <c r="N1396" s="13">
        <v>5.60747663551402E-2</v>
      </c>
      <c r="O1396" s="13">
        <v>8.1967213114754106E-2</v>
      </c>
      <c r="P1396" s="13">
        <v>0</v>
      </c>
      <c r="Q1396" s="13">
        <v>1.6949152542372899E-2</v>
      </c>
      <c r="R1396" s="13"/>
      <c r="S1396" s="13">
        <v>5.3333333333333302E-2</v>
      </c>
      <c r="T1396" s="13">
        <v>2.32558139534884E-2</v>
      </c>
      <c r="U1396" s="13">
        <v>8.3333333333333301E-2</v>
      </c>
      <c r="V1396" s="13">
        <v>7.0175438596491196E-2</v>
      </c>
      <c r="W1396" s="13">
        <v>4.5454545454545497E-2</v>
      </c>
      <c r="X1396" s="13">
        <v>0</v>
      </c>
      <c r="Y1396" s="13"/>
      <c r="Z1396" s="13">
        <v>5.4945054945054903E-2</v>
      </c>
      <c r="AA1396" s="13">
        <v>2.8169014084507001E-2</v>
      </c>
      <c r="AB1396" s="13"/>
      <c r="AC1396" s="13">
        <v>5.8252427184466E-2</v>
      </c>
      <c r="AD1396" s="13">
        <v>3.7593984962405999E-2</v>
      </c>
    </row>
    <row r="1397" spans="2:30" x14ac:dyDescent="0.3">
      <c r="B1397" t="s">
        <v>56</v>
      </c>
      <c r="C1397" s="13">
        <v>5.5335968379446598E-2</v>
      </c>
      <c r="D1397" s="13">
        <v>3.2000000000000001E-2</v>
      </c>
      <c r="E1397" s="13">
        <v>7.8125E-2</v>
      </c>
      <c r="F1397" s="13"/>
      <c r="G1397" s="13">
        <v>0</v>
      </c>
      <c r="H1397" s="13">
        <v>0.04</v>
      </c>
      <c r="I1397" s="13">
        <v>2.8571428571428598E-2</v>
      </c>
      <c r="J1397" s="13">
        <v>0.102564102564103</v>
      </c>
      <c r="K1397" s="13">
        <v>1.7543859649122799E-2</v>
      </c>
      <c r="L1397" s="13">
        <v>7.5268817204301106E-2</v>
      </c>
      <c r="M1397" s="13"/>
      <c r="N1397" s="13">
        <v>9.3457943925233603E-3</v>
      </c>
      <c r="O1397" s="13">
        <v>0.114754098360656</v>
      </c>
      <c r="P1397" s="13">
        <v>0</v>
      </c>
      <c r="Q1397" s="13">
        <v>0.101694915254237</v>
      </c>
      <c r="R1397" s="13"/>
      <c r="S1397" s="13">
        <v>1.3333333333333299E-2</v>
      </c>
      <c r="T1397" s="13">
        <v>4.6511627906976702E-2</v>
      </c>
      <c r="U1397" s="13">
        <v>8.3333333333333301E-2</v>
      </c>
      <c r="V1397" s="13">
        <v>0.105263157894737</v>
      </c>
      <c r="W1397" s="13">
        <v>0</v>
      </c>
      <c r="X1397" s="13">
        <v>0.125</v>
      </c>
      <c r="Y1397" s="13"/>
      <c r="Z1397" s="13">
        <v>4.94505494505494E-2</v>
      </c>
      <c r="AA1397" s="13">
        <v>7.0422535211267595E-2</v>
      </c>
      <c r="AB1397" s="13"/>
      <c r="AC1397" s="13">
        <v>5.8252427184466E-2</v>
      </c>
      <c r="AD1397" s="13">
        <v>3.7593984962405999E-2</v>
      </c>
    </row>
    <row r="1398" spans="2:30" x14ac:dyDescent="0.3">
      <c r="B1398" t="s">
        <v>165</v>
      </c>
      <c r="C1398" s="13">
        <v>0.438735177865613</v>
      </c>
      <c r="D1398" s="13">
        <v>0.54400000000000004</v>
      </c>
      <c r="E1398" s="13">
        <v>0.3359375</v>
      </c>
      <c r="F1398" s="13"/>
      <c r="G1398" s="13">
        <v>1</v>
      </c>
      <c r="H1398" s="13">
        <v>0.48</v>
      </c>
      <c r="I1398" s="13">
        <v>0.371428571428571</v>
      </c>
      <c r="J1398" s="13">
        <v>0.46153846153846201</v>
      </c>
      <c r="K1398" s="13">
        <v>0.38596491228070201</v>
      </c>
      <c r="L1398" s="13">
        <v>0.45161290322580599</v>
      </c>
      <c r="M1398" s="13"/>
      <c r="N1398" s="13">
        <v>0.48598130841121501</v>
      </c>
      <c r="O1398" s="13">
        <v>0.42622950819672101</v>
      </c>
      <c r="P1398" s="13">
        <v>0.269230769230769</v>
      </c>
      <c r="Q1398" s="13">
        <v>0.44067796610169502</v>
      </c>
      <c r="R1398" s="13"/>
      <c r="S1398" s="13">
        <v>0.46666666666666701</v>
      </c>
      <c r="T1398" s="13">
        <v>0.44186046511627902</v>
      </c>
      <c r="U1398" s="13">
        <v>0.20833333333333301</v>
      </c>
      <c r="V1398" s="13">
        <v>0.35087719298245601</v>
      </c>
      <c r="W1398" s="13">
        <v>0.77272727272727304</v>
      </c>
      <c r="X1398" s="13">
        <v>0.625</v>
      </c>
      <c r="Y1398" s="13"/>
      <c r="Z1398" s="13">
        <v>0.43406593406593402</v>
      </c>
      <c r="AA1398" s="13">
        <v>0.45070422535211302</v>
      </c>
      <c r="AB1398" s="13"/>
      <c r="AC1398" s="13">
        <v>0.38834951456310701</v>
      </c>
      <c r="AD1398" s="13">
        <v>0.45864661654135302</v>
      </c>
    </row>
    <row r="1399" spans="2:30" x14ac:dyDescent="0.3">
      <c r="B1399" t="s">
        <v>166</v>
      </c>
      <c r="C1399" s="13">
        <v>0.21343873517786599</v>
      </c>
      <c r="D1399" s="13">
        <v>0.17599999999999999</v>
      </c>
      <c r="E1399" s="13">
        <v>0.25</v>
      </c>
      <c r="F1399" s="13"/>
      <c r="G1399" s="13">
        <v>0</v>
      </c>
      <c r="H1399" s="13">
        <v>0.16</v>
      </c>
      <c r="I1399" s="13">
        <v>0.371428571428571</v>
      </c>
      <c r="J1399" s="13">
        <v>0.128205128205128</v>
      </c>
      <c r="K1399" s="13">
        <v>0.26315789473684198</v>
      </c>
      <c r="L1399" s="13">
        <v>0.18279569892473099</v>
      </c>
      <c r="M1399" s="13"/>
      <c r="N1399" s="13">
        <v>0.22429906542056099</v>
      </c>
      <c r="O1399" s="13">
        <v>0.26229508196721302</v>
      </c>
      <c r="P1399" s="13">
        <v>0.30769230769230799</v>
      </c>
      <c r="Q1399" s="13">
        <v>0.101694915254237</v>
      </c>
      <c r="R1399" s="13"/>
      <c r="S1399" s="13">
        <v>0.24</v>
      </c>
      <c r="T1399" s="13">
        <v>0.232558139534884</v>
      </c>
      <c r="U1399" s="13">
        <v>0.29166666666666702</v>
      </c>
      <c r="V1399" s="13">
        <v>0.22807017543859601</v>
      </c>
      <c r="W1399" s="13">
        <v>4.5454545454545497E-2</v>
      </c>
      <c r="X1399" s="13">
        <v>0.125</v>
      </c>
      <c r="Y1399" s="13"/>
      <c r="Z1399" s="13">
        <v>0.225274725274725</v>
      </c>
      <c r="AA1399" s="13">
        <v>0.183098591549296</v>
      </c>
      <c r="AB1399" s="13"/>
      <c r="AC1399" s="13">
        <v>0.26213592233009703</v>
      </c>
      <c r="AD1399" s="13">
        <v>0.18796992481203001</v>
      </c>
    </row>
    <row r="1400" spans="2:30" x14ac:dyDescent="0.3">
      <c r="B1400" t="s">
        <v>167</v>
      </c>
      <c r="C1400" s="13">
        <v>0.22529644268774701</v>
      </c>
      <c r="D1400" s="13">
        <v>0.36799999999999999</v>
      </c>
      <c r="E1400" s="13">
        <v>8.59375E-2</v>
      </c>
      <c r="F1400" s="13"/>
      <c r="G1400" s="13">
        <v>1</v>
      </c>
      <c r="H1400" s="13">
        <v>0.32</v>
      </c>
      <c r="I1400" s="13">
        <v>5.5511151231257802E-17</v>
      </c>
      <c r="J1400" s="13">
        <v>0.33333333333333298</v>
      </c>
      <c r="K1400" s="13">
        <v>0.12280701754386</v>
      </c>
      <c r="L1400" s="13">
        <v>0.26881720430107497</v>
      </c>
      <c r="M1400" s="13"/>
      <c r="N1400" s="13">
        <v>0.26168224299065401</v>
      </c>
      <c r="O1400" s="13">
        <v>0.16393442622950799</v>
      </c>
      <c r="P1400" s="13">
        <v>-3.8461538461538401E-2</v>
      </c>
      <c r="Q1400" s="13">
        <v>0.338983050847458</v>
      </c>
      <c r="R1400" s="13"/>
      <c r="S1400" s="13">
        <v>0.22666666666666699</v>
      </c>
      <c r="T1400" s="13">
        <v>0.209302325581395</v>
      </c>
      <c r="U1400" s="13">
        <v>-8.3333333333333301E-2</v>
      </c>
      <c r="V1400" s="13">
        <v>0.12280701754386</v>
      </c>
      <c r="W1400" s="13">
        <v>0.72727272727272696</v>
      </c>
      <c r="X1400" s="13">
        <v>0.5</v>
      </c>
      <c r="Y1400" s="13"/>
      <c r="Z1400" s="13">
        <v>0.20879120879120899</v>
      </c>
      <c r="AA1400" s="13">
        <v>0.26760563380281699</v>
      </c>
      <c r="AB1400" s="13"/>
      <c r="AC1400" s="13">
        <v>0.12621359223301001</v>
      </c>
      <c r="AD1400" s="13">
        <v>0.27067669172932302</v>
      </c>
    </row>
    <row r="1401" spans="2:30" x14ac:dyDescent="0.3">
      <c r="C1401" s="13"/>
      <c r="D1401" s="13"/>
      <c r="E1401" s="13"/>
      <c r="F1401" s="13"/>
      <c r="G1401" s="13"/>
      <c r="H1401" s="13"/>
      <c r="I1401" s="13"/>
      <c r="J1401" s="13"/>
      <c r="K1401" s="13"/>
      <c r="L1401" s="13"/>
      <c r="M1401" s="13"/>
      <c r="N1401" s="13"/>
      <c r="O1401" s="13"/>
      <c r="P1401" s="13"/>
      <c r="Q1401" s="13"/>
      <c r="R1401" s="13"/>
      <c r="S1401" s="13"/>
      <c r="T1401" s="13"/>
      <c r="U1401" s="13"/>
      <c r="V1401" s="13"/>
      <c r="W1401" s="13"/>
      <c r="X1401" s="13"/>
      <c r="Y1401" s="13"/>
      <c r="Z1401" s="13"/>
      <c r="AA1401" s="13"/>
      <c r="AB1401" s="13"/>
      <c r="AC1401" s="13"/>
      <c r="AD1401" s="13"/>
    </row>
    <row r="1402" spans="2:30" x14ac:dyDescent="0.3">
      <c r="B1402" s="6" t="s">
        <v>495</v>
      </c>
      <c r="C1402" s="13"/>
      <c r="D1402" s="13"/>
      <c r="E1402" s="13"/>
      <c r="F1402" s="13"/>
      <c r="G1402" s="13"/>
      <c r="H1402" s="13"/>
      <c r="I1402" s="13"/>
      <c r="J1402" s="13"/>
      <c r="K1402" s="13"/>
      <c r="L1402" s="13"/>
      <c r="M1402" s="13"/>
      <c r="N1402" s="13"/>
      <c r="O1402" s="13"/>
      <c r="P1402" s="13"/>
      <c r="Q1402" s="13"/>
      <c r="R1402" s="13"/>
      <c r="S1402" s="13"/>
      <c r="T1402" s="13"/>
      <c r="U1402" s="13"/>
      <c r="V1402" s="13"/>
      <c r="W1402" s="13"/>
      <c r="X1402" s="13"/>
      <c r="Y1402" s="13"/>
      <c r="Z1402" s="13"/>
      <c r="AA1402" s="13"/>
      <c r="AB1402" s="13"/>
      <c r="AC1402" s="13"/>
      <c r="AD1402" s="13"/>
    </row>
    <row r="1403" spans="2:30" x14ac:dyDescent="0.3">
      <c r="B1403" s="23" t="s">
        <v>52</v>
      </c>
      <c r="C1403" s="13"/>
      <c r="D1403" s="13"/>
      <c r="E1403" s="13"/>
      <c r="F1403" s="13"/>
      <c r="G1403" s="13"/>
      <c r="H1403" s="13"/>
      <c r="I1403" s="13"/>
      <c r="J1403" s="13"/>
      <c r="K1403" s="13"/>
      <c r="L1403" s="13"/>
      <c r="M1403" s="13"/>
      <c r="N1403" s="13"/>
      <c r="O1403" s="13"/>
      <c r="P1403" s="13"/>
      <c r="Q1403" s="13"/>
      <c r="R1403" s="13"/>
      <c r="S1403" s="13"/>
      <c r="T1403" s="13"/>
      <c r="U1403" s="13"/>
      <c r="V1403" s="13"/>
      <c r="W1403" s="13"/>
      <c r="X1403" s="13"/>
      <c r="Y1403" s="13"/>
      <c r="Z1403" s="13"/>
      <c r="AA1403" s="13"/>
      <c r="AB1403" s="13"/>
      <c r="AC1403" s="13"/>
      <c r="AD1403" s="13"/>
    </row>
    <row r="1404" spans="2:30" x14ac:dyDescent="0.3">
      <c r="B1404" t="s">
        <v>160</v>
      </c>
      <c r="C1404" s="13">
        <v>8.6956521739130405E-2</v>
      </c>
      <c r="D1404" s="13">
        <v>0.104</v>
      </c>
      <c r="E1404" s="13">
        <v>7.03125E-2</v>
      </c>
      <c r="F1404" s="13"/>
      <c r="G1404" s="13">
        <v>0</v>
      </c>
      <c r="H1404" s="13">
        <v>0.16</v>
      </c>
      <c r="I1404" s="13">
        <v>5.7142857142857099E-2</v>
      </c>
      <c r="J1404" s="13">
        <v>0.128205128205128</v>
      </c>
      <c r="K1404" s="13">
        <v>0.12280701754386</v>
      </c>
      <c r="L1404" s="13">
        <v>4.3010752688171998E-2</v>
      </c>
      <c r="M1404" s="13"/>
      <c r="N1404" s="13">
        <v>7.4766355140186896E-2</v>
      </c>
      <c r="O1404" s="13">
        <v>0.114754098360656</v>
      </c>
      <c r="P1404" s="13">
        <v>3.8461538461538498E-2</v>
      </c>
      <c r="Q1404" s="13">
        <v>0.101694915254237</v>
      </c>
      <c r="R1404" s="13"/>
      <c r="S1404" s="13">
        <v>5.3333333333333302E-2</v>
      </c>
      <c r="T1404" s="13">
        <v>2.32558139534884E-2</v>
      </c>
      <c r="U1404" s="13">
        <v>0</v>
      </c>
      <c r="V1404" s="13">
        <v>0.26315789473684198</v>
      </c>
      <c r="W1404" s="13">
        <v>4.5454545454545497E-2</v>
      </c>
      <c r="X1404" s="13">
        <v>6.25E-2</v>
      </c>
      <c r="Y1404" s="13"/>
      <c r="Z1404" s="13">
        <v>9.3406593406593394E-2</v>
      </c>
      <c r="AA1404" s="13">
        <v>7.0422535211267595E-2</v>
      </c>
      <c r="AB1404" s="13"/>
      <c r="AC1404" s="13">
        <v>3.8834951456310697E-2</v>
      </c>
      <c r="AD1404" s="13">
        <v>0.12030075187969901</v>
      </c>
    </row>
    <row r="1405" spans="2:30" x14ac:dyDescent="0.3">
      <c r="B1405" t="s">
        <v>161</v>
      </c>
      <c r="C1405" s="13">
        <v>0.30039525691699598</v>
      </c>
      <c r="D1405" s="13">
        <v>0.33600000000000002</v>
      </c>
      <c r="E1405" s="13">
        <v>0.265625</v>
      </c>
      <c r="F1405" s="13"/>
      <c r="G1405" s="13">
        <v>0</v>
      </c>
      <c r="H1405" s="13">
        <v>0.28000000000000003</v>
      </c>
      <c r="I1405" s="13">
        <v>0.314285714285714</v>
      </c>
      <c r="J1405" s="13">
        <v>0.28205128205128199</v>
      </c>
      <c r="K1405" s="13">
        <v>0.36842105263157898</v>
      </c>
      <c r="L1405" s="13">
        <v>0.27956989247311798</v>
      </c>
      <c r="M1405" s="13"/>
      <c r="N1405" s="13">
        <v>0.29906542056074797</v>
      </c>
      <c r="O1405" s="13">
        <v>0.29508196721311503</v>
      </c>
      <c r="P1405" s="13">
        <v>0.230769230769231</v>
      </c>
      <c r="Q1405" s="13">
        <v>0.338983050847458</v>
      </c>
      <c r="R1405" s="13"/>
      <c r="S1405" s="13">
        <v>0.22666666666666699</v>
      </c>
      <c r="T1405" s="13">
        <v>0.39534883720930197</v>
      </c>
      <c r="U1405" s="13">
        <v>0.16666666666666699</v>
      </c>
      <c r="V1405" s="13">
        <v>0.38596491228070201</v>
      </c>
      <c r="W1405" s="13">
        <v>0.18181818181818199</v>
      </c>
      <c r="X1405" s="13">
        <v>0.3125</v>
      </c>
      <c r="Y1405" s="13"/>
      <c r="Z1405" s="13">
        <v>0.28021978021978</v>
      </c>
      <c r="AA1405" s="13">
        <v>0.352112676056338</v>
      </c>
      <c r="AB1405" s="13"/>
      <c r="AC1405" s="13">
        <v>0.33980582524271802</v>
      </c>
      <c r="AD1405" s="13">
        <v>0.30075187969924799</v>
      </c>
    </row>
    <row r="1406" spans="2:30" x14ac:dyDescent="0.3">
      <c r="B1406" t="s">
        <v>162</v>
      </c>
      <c r="C1406" s="13">
        <v>0.30039525691699598</v>
      </c>
      <c r="D1406" s="13">
        <v>0.29599999999999999</v>
      </c>
      <c r="E1406" s="13">
        <v>0.3046875</v>
      </c>
      <c r="F1406" s="13"/>
      <c r="G1406" s="13">
        <v>0.5</v>
      </c>
      <c r="H1406" s="13">
        <v>0.32</v>
      </c>
      <c r="I1406" s="13">
        <v>0.25714285714285701</v>
      </c>
      <c r="J1406" s="13">
        <v>0.20512820512820501</v>
      </c>
      <c r="K1406" s="13">
        <v>0.24561403508771901</v>
      </c>
      <c r="L1406" s="13">
        <v>0.37634408602150499</v>
      </c>
      <c r="M1406" s="13"/>
      <c r="N1406" s="13">
        <v>0.289719626168224</v>
      </c>
      <c r="O1406" s="13">
        <v>0.18032786885245899</v>
      </c>
      <c r="P1406" s="13">
        <v>0.42307692307692302</v>
      </c>
      <c r="Q1406" s="13">
        <v>0.38983050847457601</v>
      </c>
      <c r="R1406" s="13"/>
      <c r="S1406" s="13">
        <v>0.30666666666666698</v>
      </c>
      <c r="T1406" s="13">
        <v>0.372093023255814</v>
      </c>
      <c r="U1406" s="13">
        <v>0.33333333333333298</v>
      </c>
      <c r="V1406" s="13">
        <v>0.21052631578947401</v>
      </c>
      <c r="W1406" s="13">
        <v>0.31818181818181801</v>
      </c>
      <c r="X1406" s="13">
        <v>0.3125</v>
      </c>
      <c r="Y1406" s="13"/>
      <c r="Z1406" s="13">
        <v>0.29670329670329698</v>
      </c>
      <c r="AA1406" s="13">
        <v>0.309859154929577</v>
      </c>
      <c r="AB1406" s="13"/>
      <c r="AC1406" s="13">
        <v>0.30097087378640802</v>
      </c>
      <c r="AD1406" s="13">
        <v>0.29323308270676701</v>
      </c>
    </row>
    <row r="1407" spans="2:30" x14ac:dyDescent="0.3">
      <c r="B1407" t="s">
        <v>163</v>
      </c>
      <c r="C1407" s="13">
        <v>0.22924901185770799</v>
      </c>
      <c r="D1407" s="13">
        <v>0.184</v>
      </c>
      <c r="E1407" s="13">
        <v>0.2734375</v>
      </c>
      <c r="F1407" s="13"/>
      <c r="G1407" s="13">
        <v>0.25</v>
      </c>
      <c r="H1407" s="13">
        <v>0.12</v>
      </c>
      <c r="I1407" s="13">
        <v>0.314285714285714</v>
      </c>
      <c r="J1407" s="13">
        <v>0.28205128205128199</v>
      </c>
      <c r="K1407" s="13">
        <v>0.19298245614035101</v>
      </c>
      <c r="L1407" s="13">
        <v>0.225806451612903</v>
      </c>
      <c r="M1407" s="13"/>
      <c r="N1407" s="13">
        <v>0.233644859813084</v>
      </c>
      <c r="O1407" s="13">
        <v>0.29508196721311503</v>
      </c>
      <c r="P1407" s="13">
        <v>0.30769230769230799</v>
      </c>
      <c r="Q1407" s="13">
        <v>0.11864406779661001</v>
      </c>
      <c r="R1407" s="13"/>
      <c r="S1407" s="13">
        <v>0.32</v>
      </c>
      <c r="T1407" s="13">
        <v>0.162790697674419</v>
      </c>
      <c r="U1407" s="13">
        <v>0.375</v>
      </c>
      <c r="V1407" s="13">
        <v>0.105263157894737</v>
      </c>
      <c r="W1407" s="13">
        <v>0.27272727272727298</v>
      </c>
      <c r="X1407" s="13">
        <v>0.125</v>
      </c>
      <c r="Y1407" s="13"/>
      <c r="Z1407" s="13">
        <v>0.24175824175824201</v>
      </c>
      <c r="AA1407" s="13">
        <v>0.19718309859154901</v>
      </c>
      <c r="AB1407" s="13"/>
      <c r="AC1407" s="13">
        <v>0.213592233009709</v>
      </c>
      <c r="AD1407" s="13">
        <v>0.24060150375939801</v>
      </c>
    </row>
    <row r="1408" spans="2:30" x14ac:dyDescent="0.3">
      <c r="B1408" t="s">
        <v>164</v>
      </c>
      <c r="C1408" s="13">
        <v>5.9288537549407098E-2</v>
      </c>
      <c r="D1408" s="13">
        <v>0.08</v>
      </c>
      <c r="E1408" s="13">
        <v>3.90625E-2</v>
      </c>
      <c r="F1408" s="13"/>
      <c r="G1408" s="13">
        <v>0.25</v>
      </c>
      <c r="H1408" s="13">
        <v>0.08</v>
      </c>
      <c r="I1408" s="13">
        <v>2.8571428571428598E-2</v>
      </c>
      <c r="J1408" s="13">
        <v>7.69230769230769E-2</v>
      </c>
      <c r="K1408" s="13">
        <v>5.2631578947368397E-2</v>
      </c>
      <c r="L1408" s="13">
        <v>5.3763440860215103E-2</v>
      </c>
      <c r="M1408" s="13"/>
      <c r="N1408" s="13">
        <v>9.34579439252336E-2</v>
      </c>
      <c r="O1408" s="13">
        <v>4.91803278688525E-2</v>
      </c>
      <c r="P1408" s="13">
        <v>0</v>
      </c>
      <c r="Q1408" s="13">
        <v>3.3898305084745797E-2</v>
      </c>
      <c r="R1408" s="13"/>
      <c r="S1408" s="13">
        <v>0.08</v>
      </c>
      <c r="T1408" s="13">
        <v>2.32558139534884E-2</v>
      </c>
      <c r="U1408" s="13">
        <v>0.125</v>
      </c>
      <c r="V1408" s="13">
        <v>0</v>
      </c>
      <c r="W1408" s="13">
        <v>0.18181818181818199</v>
      </c>
      <c r="X1408" s="13">
        <v>6.25E-2</v>
      </c>
      <c r="Y1408" s="13"/>
      <c r="Z1408" s="13">
        <v>6.5934065934065894E-2</v>
      </c>
      <c r="AA1408" s="13">
        <v>4.2253521126760597E-2</v>
      </c>
      <c r="AB1408" s="13"/>
      <c r="AC1408" s="13">
        <v>7.7669902912621394E-2</v>
      </c>
      <c r="AD1408" s="13">
        <v>4.5112781954887202E-2</v>
      </c>
    </row>
    <row r="1409" spans="2:30" x14ac:dyDescent="0.3">
      <c r="B1409" t="s">
        <v>56</v>
      </c>
      <c r="C1409" s="13">
        <v>2.3715415019762799E-2</v>
      </c>
      <c r="D1409" s="13">
        <v>0</v>
      </c>
      <c r="E1409" s="13">
        <v>4.6875E-2</v>
      </c>
      <c r="F1409" s="13"/>
      <c r="G1409" s="13">
        <v>0</v>
      </c>
      <c r="H1409" s="13">
        <v>0.04</v>
      </c>
      <c r="I1409" s="13">
        <v>2.8571428571428598E-2</v>
      </c>
      <c r="J1409" s="13">
        <v>2.5641025641025599E-2</v>
      </c>
      <c r="K1409" s="13">
        <v>1.7543859649122799E-2</v>
      </c>
      <c r="L1409" s="13">
        <v>2.1505376344085999E-2</v>
      </c>
      <c r="M1409" s="13"/>
      <c r="N1409" s="13">
        <v>9.3457943925233603E-3</v>
      </c>
      <c r="O1409" s="13">
        <v>6.5573770491803296E-2</v>
      </c>
      <c r="P1409" s="13">
        <v>0</v>
      </c>
      <c r="Q1409" s="13">
        <v>1.6949152542372899E-2</v>
      </c>
      <c r="R1409" s="13"/>
      <c r="S1409" s="13">
        <v>1.3333333333333299E-2</v>
      </c>
      <c r="T1409" s="13">
        <v>2.32558139534884E-2</v>
      </c>
      <c r="U1409" s="13">
        <v>0</v>
      </c>
      <c r="V1409" s="13">
        <v>3.5087719298245598E-2</v>
      </c>
      <c r="W1409" s="13">
        <v>0</v>
      </c>
      <c r="X1409" s="13">
        <v>0.125</v>
      </c>
      <c r="Y1409" s="13"/>
      <c r="Z1409" s="13">
        <v>2.1978021978022001E-2</v>
      </c>
      <c r="AA1409" s="13">
        <v>2.8169014084507001E-2</v>
      </c>
      <c r="AB1409" s="13"/>
      <c r="AC1409" s="13">
        <v>2.9126213592233E-2</v>
      </c>
      <c r="AD1409" s="13">
        <v>0</v>
      </c>
    </row>
    <row r="1410" spans="2:30" x14ac:dyDescent="0.3">
      <c r="B1410" t="s">
        <v>165</v>
      </c>
      <c r="C1410" s="13">
        <v>0.38735177865612602</v>
      </c>
      <c r="D1410" s="13">
        <v>0.44</v>
      </c>
      <c r="E1410" s="13">
        <v>0.3359375</v>
      </c>
      <c r="F1410" s="13"/>
      <c r="G1410" s="13">
        <v>0</v>
      </c>
      <c r="H1410" s="13">
        <v>0.44</v>
      </c>
      <c r="I1410" s="13">
        <v>0.371428571428571</v>
      </c>
      <c r="J1410" s="13">
        <v>0.41025641025641002</v>
      </c>
      <c r="K1410" s="13">
        <v>0.49122807017543901</v>
      </c>
      <c r="L1410" s="13">
        <v>0.32258064516128998</v>
      </c>
      <c r="M1410" s="13"/>
      <c r="N1410" s="13">
        <v>0.37383177570093501</v>
      </c>
      <c r="O1410" s="13">
        <v>0.409836065573771</v>
      </c>
      <c r="P1410" s="13">
        <v>0.269230769230769</v>
      </c>
      <c r="Q1410" s="13">
        <v>0.44067796610169502</v>
      </c>
      <c r="R1410" s="13"/>
      <c r="S1410" s="13">
        <v>0.28000000000000003</v>
      </c>
      <c r="T1410" s="13">
        <v>0.418604651162791</v>
      </c>
      <c r="U1410" s="13">
        <v>0.16666666666666699</v>
      </c>
      <c r="V1410" s="13">
        <v>0.64912280701754399</v>
      </c>
      <c r="W1410" s="13">
        <v>0.22727272727272699</v>
      </c>
      <c r="X1410" s="13">
        <v>0.375</v>
      </c>
      <c r="Y1410" s="13"/>
      <c r="Z1410" s="13">
        <v>0.37362637362637402</v>
      </c>
      <c r="AA1410" s="13">
        <v>0.42253521126760601</v>
      </c>
      <c r="AB1410" s="13"/>
      <c r="AC1410" s="13">
        <v>0.37864077669902901</v>
      </c>
      <c r="AD1410" s="13">
        <v>0.42105263157894701</v>
      </c>
    </row>
    <row r="1411" spans="2:30" x14ac:dyDescent="0.3">
      <c r="B1411" t="s">
        <v>166</v>
      </c>
      <c r="C1411" s="13">
        <v>0.28853754940711501</v>
      </c>
      <c r="D1411" s="13">
        <v>0.26400000000000001</v>
      </c>
      <c r="E1411" s="13">
        <v>0.3125</v>
      </c>
      <c r="F1411" s="13"/>
      <c r="G1411" s="13">
        <v>0.5</v>
      </c>
      <c r="H1411" s="13">
        <v>0.2</v>
      </c>
      <c r="I1411" s="13">
        <v>0.34285714285714303</v>
      </c>
      <c r="J1411" s="13">
        <v>0.35897435897435898</v>
      </c>
      <c r="K1411" s="13">
        <v>0.24561403508771901</v>
      </c>
      <c r="L1411" s="13">
        <v>0.27956989247311798</v>
      </c>
      <c r="M1411" s="13"/>
      <c r="N1411" s="13">
        <v>0.32710280373831802</v>
      </c>
      <c r="O1411" s="13">
        <v>0.34426229508196698</v>
      </c>
      <c r="P1411" s="13">
        <v>0.30769230769230799</v>
      </c>
      <c r="Q1411" s="13">
        <v>0.152542372881356</v>
      </c>
      <c r="R1411" s="13"/>
      <c r="S1411" s="13">
        <v>0.4</v>
      </c>
      <c r="T1411" s="13">
        <v>0.186046511627907</v>
      </c>
      <c r="U1411" s="13">
        <v>0.5</v>
      </c>
      <c r="V1411" s="13">
        <v>0.105263157894737</v>
      </c>
      <c r="W1411" s="13">
        <v>0.45454545454545497</v>
      </c>
      <c r="X1411" s="13">
        <v>0.1875</v>
      </c>
      <c r="Y1411" s="13"/>
      <c r="Z1411" s="13">
        <v>0.30769230769230799</v>
      </c>
      <c r="AA1411" s="13">
        <v>0.23943661971831001</v>
      </c>
      <c r="AB1411" s="13"/>
      <c r="AC1411" s="13">
        <v>0.29126213592233002</v>
      </c>
      <c r="AD1411" s="13">
        <v>0.28571428571428598</v>
      </c>
    </row>
    <row r="1412" spans="2:30" x14ac:dyDescent="0.3">
      <c r="B1412" t="s">
        <v>167</v>
      </c>
      <c r="C1412" s="13">
        <v>9.8814229249011801E-2</v>
      </c>
      <c r="D1412" s="13">
        <v>0.17599999999999999</v>
      </c>
      <c r="E1412" s="13">
        <v>2.34375E-2</v>
      </c>
      <c r="F1412" s="13"/>
      <c r="G1412" s="13">
        <v>-0.5</v>
      </c>
      <c r="H1412" s="13">
        <v>0.24</v>
      </c>
      <c r="I1412" s="13">
        <v>2.8571428571428598E-2</v>
      </c>
      <c r="J1412" s="13">
        <v>5.1282051282051301E-2</v>
      </c>
      <c r="K1412" s="13">
        <v>0.24561403508771901</v>
      </c>
      <c r="L1412" s="13">
        <v>4.3010752688172102E-2</v>
      </c>
      <c r="M1412" s="13"/>
      <c r="N1412" s="13">
        <v>4.67289719626168E-2</v>
      </c>
      <c r="O1412" s="13">
        <v>6.5573770491803296E-2</v>
      </c>
      <c r="P1412" s="13">
        <v>-3.8461538461538401E-2</v>
      </c>
      <c r="Q1412" s="13">
        <v>0.28813559322033899</v>
      </c>
      <c r="R1412" s="13"/>
      <c r="S1412" s="13">
        <v>-0.12</v>
      </c>
      <c r="T1412" s="13">
        <v>0.232558139534884</v>
      </c>
      <c r="U1412" s="13">
        <v>-0.33333333333333298</v>
      </c>
      <c r="V1412" s="13">
        <v>0.54385964912280704</v>
      </c>
      <c r="W1412" s="13">
        <v>-0.22727272727272699</v>
      </c>
      <c r="X1412" s="13">
        <v>0.1875</v>
      </c>
      <c r="Y1412" s="13"/>
      <c r="Z1412" s="13">
        <v>6.5934065934065894E-2</v>
      </c>
      <c r="AA1412" s="13">
        <v>0.183098591549296</v>
      </c>
      <c r="AB1412" s="13"/>
      <c r="AC1412" s="13">
        <v>8.7378640776699004E-2</v>
      </c>
      <c r="AD1412" s="13">
        <v>0.13533834586466201</v>
      </c>
    </row>
    <row r="1413" spans="2:30" x14ac:dyDescent="0.3">
      <c r="C1413" s="13"/>
      <c r="D1413" s="13"/>
      <c r="E1413" s="13"/>
      <c r="F1413" s="13"/>
      <c r="G1413" s="13"/>
      <c r="H1413" s="13"/>
      <c r="I1413" s="13"/>
      <c r="J1413" s="13"/>
      <c r="K1413" s="13"/>
      <c r="L1413" s="13"/>
      <c r="M1413" s="13"/>
      <c r="N1413" s="13"/>
      <c r="O1413" s="13"/>
      <c r="P1413" s="13"/>
      <c r="Q1413" s="13"/>
      <c r="R1413" s="13"/>
      <c r="S1413" s="13"/>
      <c r="T1413" s="13"/>
      <c r="U1413" s="13"/>
      <c r="V1413" s="13"/>
      <c r="W1413" s="13"/>
      <c r="X1413" s="13"/>
      <c r="Y1413" s="13"/>
      <c r="Z1413" s="13"/>
      <c r="AA1413" s="13"/>
      <c r="AB1413" s="13"/>
      <c r="AC1413" s="13"/>
      <c r="AD1413" s="13"/>
    </row>
    <row r="1414" spans="2:30" x14ac:dyDescent="0.3">
      <c r="B1414" s="6" t="s">
        <v>496</v>
      </c>
      <c r="C1414" s="13"/>
      <c r="D1414" s="13"/>
      <c r="E1414" s="13"/>
      <c r="F1414" s="13"/>
      <c r="G1414" s="13"/>
      <c r="H1414" s="13"/>
      <c r="I1414" s="13"/>
      <c r="J1414" s="13"/>
      <c r="K1414" s="13"/>
      <c r="L1414" s="13"/>
      <c r="M1414" s="13"/>
      <c r="N1414" s="13"/>
      <c r="O1414" s="13"/>
      <c r="P1414" s="13"/>
      <c r="Q1414" s="13"/>
      <c r="R1414" s="13"/>
      <c r="S1414" s="13"/>
      <c r="T1414" s="13"/>
      <c r="U1414" s="13"/>
      <c r="V1414" s="13"/>
      <c r="W1414" s="13"/>
      <c r="X1414" s="13"/>
      <c r="Y1414" s="13"/>
      <c r="Z1414" s="13"/>
      <c r="AA1414" s="13"/>
      <c r="AB1414" s="13"/>
      <c r="AC1414" s="13"/>
      <c r="AD1414" s="13"/>
    </row>
    <row r="1415" spans="2:30" x14ac:dyDescent="0.3">
      <c r="B1415" s="23" t="s">
        <v>52</v>
      </c>
      <c r="C1415" s="13"/>
      <c r="D1415" s="13"/>
      <c r="E1415" s="13"/>
      <c r="F1415" s="13"/>
      <c r="G1415" s="13"/>
      <c r="H1415" s="13"/>
      <c r="I1415" s="13"/>
      <c r="J1415" s="13"/>
      <c r="K1415" s="13"/>
      <c r="L1415" s="13"/>
      <c r="M1415" s="13"/>
      <c r="N1415" s="13"/>
      <c r="O1415" s="13"/>
      <c r="P1415" s="13"/>
      <c r="Q1415" s="13"/>
      <c r="R1415" s="13"/>
      <c r="S1415" s="13"/>
      <c r="T1415" s="13"/>
      <c r="U1415" s="13"/>
      <c r="V1415" s="13"/>
      <c r="W1415" s="13"/>
      <c r="X1415" s="13"/>
      <c r="Y1415" s="13"/>
      <c r="Z1415" s="13"/>
      <c r="AA1415" s="13"/>
      <c r="AB1415" s="13"/>
      <c r="AC1415" s="13"/>
      <c r="AD1415" s="13"/>
    </row>
    <row r="1416" spans="2:30" x14ac:dyDescent="0.3">
      <c r="B1416" t="s">
        <v>160</v>
      </c>
      <c r="C1416" s="13">
        <v>9.4861660079051405E-2</v>
      </c>
      <c r="D1416" s="13">
        <v>0.104</v>
      </c>
      <c r="E1416" s="13">
        <v>8.59375E-2</v>
      </c>
      <c r="F1416" s="13"/>
      <c r="G1416" s="13">
        <v>0.25</v>
      </c>
      <c r="H1416" s="13">
        <v>0.16</v>
      </c>
      <c r="I1416" s="13">
        <v>0.114285714285714</v>
      </c>
      <c r="J1416" s="13">
        <v>0.102564102564103</v>
      </c>
      <c r="K1416" s="13">
        <v>0.105263157894737</v>
      </c>
      <c r="L1416" s="13">
        <v>5.3763440860215103E-2</v>
      </c>
      <c r="M1416" s="13"/>
      <c r="N1416" s="13">
        <v>8.4112149532710304E-2</v>
      </c>
      <c r="O1416" s="13">
        <v>9.8360655737704902E-2</v>
      </c>
      <c r="P1416" s="13">
        <v>0.15384615384615399</v>
      </c>
      <c r="Q1416" s="13">
        <v>8.4745762711864403E-2</v>
      </c>
      <c r="R1416" s="13"/>
      <c r="S1416" s="13">
        <v>0.146666666666667</v>
      </c>
      <c r="T1416" s="13">
        <v>0</v>
      </c>
      <c r="U1416" s="13">
        <v>8.3333333333333301E-2</v>
      </c>
      <c r="V1416" s="13">
        <v>8.7719298245614002E-2</v>
      </c>
      <c r="W1416" s="13">
        <v>0.18181818181818199</v>
      </c>
      <c r="X1416" s="13">
        <v>0.125</v>
      </c>
      <c r="Y1416" s="13"/>
      <c r="Z1416" s="13">
        <v>9.8901098901098897E-2</v>
      </c>
      <c r="AA1416" s="13">
        <v>8.4507042253521097E-2</v>
      </c>
      <c r="AB1416" s="13"/>
      <c r="AC1416" s="13">
        <v>8.7378640776699004E-2</v>
      </c>
      <c r="AD1416" s="13">
        <v>9.0225563909774403E-2</v>
      </c>
    </row>
    <row r="1417" spans="2:30" x14ac:dyDescent="0.3">
      <c r="B1417" t="s">
        <v>161</v>
      </c>
      <c r="C1417" s="13">
        <v>8.3003952569169995E-2</v>
      </c>
      <c r="D1417" s="13">
        <v>0.104</v>
      </c>
      <c r="E1417" s="13">
        <v>6.25E-2</v>
      </c>
      <c r="F1417" s="13"/>
      <c r="G1417" s="13">
        <v>0</v>
      </c>
      <c r="H1417" s="13">
        <v>0.12</v>
      </c>
      <c r="I1417" s="13">
        <v>0.2</v>
      </c>
      <c r="J1417" s="13">
        <v>7.69230769230769E-2</v>
      </c>
      <c r="K1417" s="13">
        <v>8.7719298245614002E-2</v>
      </c>
      <c r="L1417" s="13">
        <v>3.2258064516128997E-2</v>
      </c>
      <c r="M1417" s="13"/>
      <c r="N1417" s="13">
        <v>8.4112149532710304E-2</v>
      </c>
      <c r="O1417" s="13">
        <v>0.114754098360656</v>
      </c>
      <c r="P1417" s="13">
        <v>7.69230769230769E-2</v>
      </c>
      <c r="Q1417" s="13">
        <v>5.0847457627118599E-2</v>
      </c>
      <c r="R1417" s="13"/>
      <c r="S1417" s="13">
        <v>2.66666666666667E-2</v>
      </c>
      <c r="T1417" s="13">
        <v>0.13953488372093001</v>
      </c>
      <c r="U1417" s="13">
        <v>0.16666666666666699</v>
      </c>
      <c r="V1417" s="13">
        <v>5.2631578947368397E-2</v>
      </c>
      <c r="W1417" s="13">
        <v>0.22727272727272699</v>
      </c>
      <c r="X1417" s="13">
        <v>0</v>
      </c>
      <c r="Y1417" s="13"/>
      <c r="Z1417" s="13">
        <v>8.2417582417582402E-2</v>
      </c>
      <c r="AA1417" s="13">
        <v>8.4507042253521097E-2</v>
      </c>
      <c r="AB1417" s="13"/>
      <c r="AC1417" s="13">
        <v>6.7961165048543701E-2</v>
      </c>
      <c r="AD1417" s="13">
        <v>9.7744360902255606E-2</v>
      </c>
    </row>
    <row r="1418" spans="2:30" x14ac:dyDescent="0.3">
      <c r="B1418" t="s">
        <v>162</v>
      </c>
      <c r="C1418" s="13">
        <v>0.32806324110671897</v>
      </c>
      <c r="D1418" s="13">
        <v>0.33600000000000002</v>
      </c>
      <c r="E1418" s="13">
        <v>0.3203125</v>
      </c>
      <c r="F1418" s="13"/>
      <c r="G1418" s="13">
        <v>0</v>
      </c>
      <c r="H1418" s="13">
        <v>0.24</v>
      </c>
      <c r="I1418" s="13">
        <v>0.314285714285714</v>
      </c>
      <c r="J1418" s="13">
        <v>0.35897435897435898</v>
      </c>
      <c r="K1418" s="13">
        <v>0.33333333333333298</v>
      </c>
      <c r="L1418" s="13">
        <v>0.35483870967741898</v>
      </c>
      <c r="M1418" s="13"/>
      <c r="N1418" s="13">
        <v>0.32710280373831802</v>
      </c>
      <c r="O1418" s="13">
        <v>0.34426229508196698</v>
      </c>
      <c r="P1418" s="13">
        <v>0.15384615384615399</v>
      </c>
      <c r="Q1418" s="13">
        <v>0.38983050847457601</v>
      </c>
      <c r="R1418" s="13"/>
      <c r="S1418" s="13">
        <v>0.34666666666666701</v>
      </c>
      <c r="T1418" s="13">
        <v>0.418604651162791</v>
      </c>
      <c r="U1418" s="13">
        <v>0.375</v>
      </c>
      <c r="V1418" s="13">
        <v>0.24561403508771901</v>
      </c>
      <c r="W1418" s="13">
        <v>0.27272727272727298</v>
      </c>
      <c r="X1418" s="13">
        <v>0.25</v>
      </c>
      <c r="Y1418" s="13"/>
      <c r="Z1418" s="13">
        <v>0.31868131868131899</v>
      </c>
      <c r="AA1418" s="13">
        <v>0.352112676056338</v>
      </c>
      <c r="AB1418" s="13"/>
      <c r="AC1418" s="13">
        <v>0.29126213592233002</v>
      </c>
      <c r="AD1418" s="13">
        <v>0.35338345864661702</v>
      </c>
    </row>
    <row r="1419" spans="2:30" x14ac:dyDescent="0.3">
      <c r="B1419" t="s">
        <v>163</v>
      </c>
      <c r="C1419" s="13">
        <v>9.8814229249011898E-2</v>
      </c>
      <c r="D1419" s="13">
        <v>7.1999999999999995E-2</v>
      </c>
      <c r="E1419" s="13">
        <v>0.125</v>
      </c>
      <c r="F1419" s="13"/>
      <c r="G1419" s="13">
        <v>0.25</v>
      </c>
      <c r="H1419" s="13">
        <v>0.2</v>
      </c>
      <c r="I1419" s="13">
        <v>0.114285714285714</v>
      </c>
      <c r="J1419" s="13">
        <v>7.69230769230769E-2</v>
      </c>
      <c r="K1419" s="13">
        <v>0.105263157894737</v>
      </c>
      <c r="L1419" s="13">
        <v>6.4516129032258104E-2</v>
      </c>
      <c r="M1419" s="13"/>
      <c r="N1419" s="13">
        <v>0.14018691588785001</v>
      </c>
      <c r="O1419" s="13">
        <v>1.63934426229508E-2</v>
      </c>
      <c r="P1419" s="13">
        <v>0.15384615384615399</v>
      </c>
      <c r="Q1419" s="13">
        <v>8.4745762711864403E-2</v>
      </c>
      <c r="R1419" s="13"/>
      <c r="S1419" s="13">
        <v>9.3333333333333296E-2</v>
      </c>
      <c r="T1419" s="13">
        <v>0.116279069767442</v>
      </c>
      <c r="U1419" s="13">
        <v>4.1666666666666699E-2</v>
      </c>
      <c r="V1419" s="13">
        <v>7.0175438596491196E-2</v>
      </c>
      <c r="W1419" s="13">
        <v>0.13636363636363599</v>
      </c>
      <c r="X1419" s="13">
        <v>0.125</v>
      </c>
      <c r="Y1419" s="13"/>
      <c r="Z1419" s="13">
        <v>9.8901098901098897E-2</v>
      </c>
      <c r="AA1419" s="13">
        <v>9.85915492957746E-2</v>
      </c>
      <c r="AB1419" s="13"/>
      <c r="AC1419" s="13">
        <v>7.7669902912621394E-2</v>
      </c>
      <c r="AD1419" s="13">
        <v>0.105263157894737</v>
      </c>
    </row>
    <row r="1420" spans="2:30" x14ac:dyDescent="0.3">
      <c r="B1420" t="s">
        <v>164</v>
      </c>
      <c r="C1420" s="13">
        <v>0.28458498023715401</v>
      </c>
      <c r="D1420" s="13">
        <v>0.27200000000000002</v>
      </c>
      <c r="E1420" s="13">
        <v>0.296875</v>
      </c>
      <c r="F1420" s="13"/>
      <c r="G1420" s="13">
        <v>0.5</v>
      </c>
      <c r="H1420" s="13">
        <v>0.28000000000000003</v>
      </c>
      <c r="I1420" s="13">
        <v>0.25714285714285701</v>
      </c>
      <c r="J1420" s="13">
        <v>0.28205128205128199</v>
      </c>
      <c r="K1420" s="13">
        <v>0.26315789473684198</v>
      </c>
      <c r="L1420" s="13">
        <v>0.30107526881720398</v>
      </c>
      <c r="M1420" s="13"/>
      <c r="N1420" s="13">
        <v>0.289719626168224</v>
      </c>
      <c r="O1420" s="13">
        <v>0.29508196721311503</v>
      </c>
      <c r="P1420" s="13">
        <v>0.269230769230769</v>
      </c>
      <c r="Q1420" s="13">
        <v>0.27118644067796599</v>
      </c>
      <c r="R1420" s="13"/>
      <c r="S1420" s="13">
        <v>0.30666666666666698</v>
      </c>
      <c r="T1420" s="13">
        <v>0.25581395348837199</v>
      </c>
      <c r="U1420" s="13">
        <v>0.20833333333333301</v>
      </c>
      <c r="V1420" s="13">
        <v>0.36842105263157898</v>
      </c>
      <c r="W1420" s="13">
        <v>0.13636363636363599</v>
      </c>
      <c r="X1420" s="13">
        <v>0.3125</v>
      </c>
      <c r="Y1420" s="13"/>
      <c r="Z1420" s="13">
        <v>0.29670329670329698</v>
      </c>
      <c r="AA1420" s="13">
        <v>0.25352112676056299</v>
      </c>
      <c r="AB1420" s="13"/>
      <c r="AC1420" s="13">
        <v>0.33009708737864102</v>
      </c>
      <c r="AD1420" s="13">
        <v>0.27067669172932302</v>
      </c>
    </row>
    <row r="1421" spans="2:30" x14ac:dyDescent="0.3">
      <c r="B1421" t="s">
        <v>56</v>
      </c>
      <c r="C1421" s="13">
        <v>0.110671936758893</v>
      </c>
      <c r="D1421" s="13">
        <v>0.112</v>
      </c>
      <c r="E1421" s="13">
        <v>0.109375</v>
      </c>
      <c r="F1421" s="13"/>
      <c r="G1421" s="13">
        <v>0</v>
      </c>
      <c r="H1421" s="13">
        <v>0</v>
      </c>
      <c r="I1421" s="13">
        <v>0</v>
      </c>
      <c r="J1421" s="13">
        <v>0.102564102564103</v>
      </c>
      <c r="K1421" s="13">
        <v>0.105263157894737</v>
      </c>
      <c r="L1421" s="13">
        <v>0.19354838709677399</v>
      </c>
      <c r="M1421" s="13"/>
      <c r="N1421" s="13">
        <v>7.4766355140186896E-2</v>
      </c>
      <c r="O1421" s="13">
        <v>0.13114754098360701</v>
      </c>
      <c r="P1421" s="13">
        <v>0.19230769230769201</v>
      </c>
      <c r="Q1421" s="13">
        <v>0.11864406779661001</v>
      </c>
      <c r="R1421" s="13"/>
      <c r="S1421" s="13">
        <v>0.08</v>
      </c>
      <c r="T1421" s="13">
        <v>6.9767441860465101E-2</v>
      </c>
      <c r="U1421" s="13">
        <v>0.125</v>
      </c>
      <c r="V1421" s="13">
        <v>0.175438596491228</v>
      </c>
      <c r="W1421" s="13">
        <v>4.5454545454545497E-2</v>
      </c>
      <c r="X1421" s="13">
        <v>0.1875</v>
      </c>
      <c r="Y1421" s="13"/>
      <c r="Z1421" s="13">
        <v>0.104395604395604</v>
      </c>
      <c r="AA1421" s="13">
        <v>0.12676056338028199</v>
      </c>
      <c r="AB1421" s="13"/>
      <c r="AC1421" s="13">
        <v>0.14563106796116501</v>
      </c>
      <c r="AD1421" s="13">
        <v>8.2706766917293201E-2</v>
      </c>
    </row>
    <row r="1422" spans="2:30" x14ac:dyDescent="0.3">
      <c r="B1422" t="s">
        <v>165</v>
      </c>
      <c r="C1422" s="13">
        <v>0.17786561264822101</v>
      </c>
      <c r="D1422" s="13">
        <v>0.20799999999999999</v>
      </c>
      <c r="E1422" s="13">
        <v>0.1484375</v>
      </c>
      <c r="F1422" s="13"/>
      <c r="G1422" s="13">
        <v>0.25</v>
      </c>
      <c r="H1422" s="13">
        <v>0.28000000000000003</v>
      </c>
      <c r="I1422" s="13">
        <v>0.314285714285714</v>
      </c>
      <c r="J1422" s="13">
        <v>0.17948717948717899</v>
      </c>
      <c r="K1422" s="13">
        <v>0.19298245614035101</v>
      </c>
      <c r="L1422" s="13">
        <v>8.6021505376344107E-2</v>
      </c>
      <c r="M1422" s="13"/>
      <c r="N1422" s="13">
        <v>0.168224299065421</v>
      </c>
      <c r="O1422" s="13">
        <v>0.213114754098361</v>
      </c>
      <c r="P1422" s="13">
        <v>0.230769230769231</v>
      </c>
      <c r="Q1422" s="13">
        <v>0.13559322033898299</v>
      </c>
      <c r="R1422" s="13"/>
      <c r="S1422" s="13">
        <v>0.17333333333333301</v>
      </c>
      <c r="T1422" s="13">
        <v>0.13953488372093001</v>
      </c>
      <c r="U1422" s="13">
        <v>0.25</v>
      </c>
      <c r="V1422" s="13">
        <v>0.140350877192982</v>
      </c>
      <c r="W1422" s="13">
        <v>0.40909090909090901</v>
      </c>
      <c r="X1422" s="13">
        <v>0.125</v>
      </c>
      <c r="Y1422" s="13"/>
      <c r="Z1422" s="13">
        <v>0.18131868131868101</v>
      </c>
      <c r="AA1422" s="13">
        <v>0.169014084507042</v>
      </c>
      <c r="AB1422" s="13"/>
      <c r="AC1422" s="13">
        <v>0.15533980582524301</v>
      </c>
      <c r="AD1422" s="13">
        <v>0.18796992481203001</v>
      </c>
    </row>
    <row r="1423" spans="2:30" x14ac:dyDescent="0.3">
      <c r="B1423" t="s">
        <v>166</v>
      </c>
      <c r="C1423" s="13">
        <v>0.38339920948616601</v>
      </c>
      <c r="D1423" s="13">
        <v>0.34399999999999997</v>
      </c>
      <c r="E1423" s="13">
        <v>0.421875</v>
      </c>
      <c r="F1423" s="13"/>
      <c r="G1423" s="13">
        <v>0.75</v>
      </c>
      <c r="H1423" s="13">
        <v>0.48</v>
      </c>
      <c r="I1423" s="13">
        <v>0.371428571428571</v>
      </c>
      <c r="J1423" s="13">
        <v>0.35897435897435898</v>
      </c>
      <c r="K1423" s="13">
        <v>0.36842105263157898</v>
      </c>
      <c r="L1423" s="13">
        <v>0.36559139784946199</v>
      </c>
      <c r="M1423" s="13"/>
      <c r="N1423" s="13">
        <v>0.42990654205607498</v>
      </c>
      <c r="O1423" s="13">
        <v>0.31147540983606598</v>
      </c>
      <c r="P1423" s="13">
        <v>0.42307692307692302</v>
      </c>
      <c r="Q1423" s="13">
        <v>0.355932203389831</v>
      </c>
      <c r="R1423" s="13"/>
      <c r="S1423" s="13">
        <v>0.4</v>
      </c>
      <c r="T1423" s="13">
        <v>0.372093023255814</v>
      </c>
      <c r="U1423" s="13">
        <v>0.25</v>
      </c>
      <c r="V1423" s="13">
        <v>0.43859649122806998</v>
      </c>
      <c r="W1423" s="13">
        <v>0.27272727272727298</v>
      </c>
      <c r="X1423" s="13">
        <v>0.4375</v>
      </c>
      <c r="Y1423" s="13"/>
      <c r="Z1423" s="13">
        <v>0.39560439560439598</v>
      </c>
      <c r="AA1423" s="13">
        <v>0.352112676056338</v>
      </c>
      <c r="AB1423" s="13"/>
      <c r="AC1423" s="13">
        <v>0.40776699029126201</v>
      </c>
      <c r="AD1423" s="13">
        <v>0.37593984962406002</v>
      </c>
    </row>
    <row r="1424" spans="2:30" x14ac:dyDescent="0.3">
      <c r="B1424" t="s">
        <v>167</v>
      </c>
      <c r="C1424" s="13">
        <v>-0.205533596837945</v>
      </c>
      <c r="D1424" s="13">
        <v>-0.13600000000000001</v>
      </c>
      <c r="E1424" s="13">
        <v>-0.2734375</v>
      </c>
      <c r="F1424" s="13"/>
      <c r="G1424" s="13">
        <v>-0.5</v>
      </c>
      <c r="H1424" s="13">
        <v>-0.2</v>
      </c>
      <c r="I1424" s="13">
        <v>-5.7142857142857099E-2</v>
      </c>
      <c r="J1424" s="13">
        <v>-0.17948717948717899</v>
      </c>
      <c r="K1424" s="13">
        <v>-0.175438596491228</v>
      </c>
      <c r="L1424" s="13">
        <v>-0.27956989247311798</v>
      </c>
      <c r="M1424" s="13"/>
      <c r="N1424" s="13">
        <v>-0.26168224299065401</v>
      </c>
      <c r="O1424" s="13">
        <v>-9.8360655737704902E-2</v>
      </c>
      <c r="P1424" s="13">
        <v>-0.19230769230769201</v>
      </c>
      <c r="Q1424" s="13">
        <v>-0.22033898305084701</v>
      </c>
      <c r="R1424" s="13"/>
      <c r="S1424" s="13">
        <v>-0.22666666666666699</v>
      </c>
      <c r="T1424" s="13">
        <v>-0.232558139534884</v>
      </c>
      <c r="U1424" s="13">
        <v>0</v>
      </c>
      <c r="V1424" s="13">
        <v>-0.29824561403508798</v>
      </c>
      <c r="W1424" s="13">
        <v>0.13636363636363599</v>
      </c>
      <c r="X1424" s="13">
        <v>-0.3125</v>
      </c>
      <c r="Y1424" s="13"/>
      <c r="Z1424" s="13">
        <v>-0.214285714285714</v>
      </c>
      <c r="AA1424" s="13">
        <v>-0.183098591549296</v>
      </c>
      <c r="AB1424" s="13"/>
      <c r="AC1424" s="13">
        <v>-0.25242718446601897</v>
      </c>
      <c r="AD1424" s="13">
        <v>-0.18796992481203001</v>
      </c>
    </row>
    <row r="1425" spans="2:30" x14ac:dyDescent="0.3">
      <c r="C1425" s="13"/>
      <c r="D1425" s="13"/>
      <c r="E1425" s="13"/>
      <c r="F1425" s="13"/>
      <c r="G1425" s="13"/>
      <c r="H1425" s="13"/>
      <c r="I1425" s="13"/>
      <c r="J1425" s="13"/>
      <c r="K1425" s="13"/>
      <c r="L1425" s="13"/>
      <c r="M1425" s="13"/>
      <c r="N1425" s="13"/>
      <c r="O1425" s="13"/>
      <c r="P1425" s="13"/>
      <c r="Q1425" s="13"/>
      <c r="R1425" s="13"/>
      <c r="S1425" s="13"/>
      <c r="T1425" s="13"/>
      <c r="U1425" s="13"/>
      <c r="V1425" s="13"/>
      <c r="W1425" s="13"/>
      <c r="X1425" s="13"/>
      <c r="Y1425" s="13"/>
      <c r="Z1425" s="13"/>
      <c r="AA1425" s="13"/>
      <c r="AB1425" s="13"/>
      <c r="AC1425" s="13"/>
      <c r="AD1425" s="13"/>
    </row>
    <row r="1426" spans="2:30" x14ac:dyDescent="0.3">
      <c r="B1426" s="6" t="s">
        <v>497</v>
      </c>
      <c r="C1426" s="13"/>
      <c r="D1426" s="13"/>
      <c r="E1426" s="13"/>
      <c r="F1426" s="13"/>
      <c r="G1426" s="13"/>
      <c r="H1426" s="13"/>
      <c r="I1426" s="13"/>
      <c r="J1426" s="13"/>
      <c r="K1426" s="13"/>
      <c r="L1426" s="13"/>
      <c r="M1426" s="13"/>
      <c r="N1426" s="13"/>
      <c r="O1426" s="13"/>
      <c r="P1426" s="13"/>
      <c r="Q1426" s="13"/>
      <c r="R1426" s="13"/>
      <c r="S1426" s="13"/>
      <c r="T1426" s="13"/>
      <c r="U1426" s="13"/>
      <c r="V1426" s="13"/>
      <c r="W1426" s="13"/>
      <c r="X1426" s="13"/>
      <c r="Y1426" s="13"/>
      <c r="Z1426" s="13"/>
      <c r="AA1426" s="13"/>
      <c r="AB1426" s="13"/>
      <c r="AC1426" s="13"/>
      <c r="AD1426" s="13"/>
    </row>
    <row r="1427" spans="2:30" x14ac:dyDescent="0.3">
      <c r="B1427" s="23" t="s">
        <v>52</v>
      </c>
      <c r="C1427" s="13"/>
      <c r="D1427" s="13"/>
      <c r="E1427" s="13"/>
      <c r="F1427" s="13"/>
      <c r="G1427" s="13"/>
      <c r="H1427" s="13"/>
      <c r="I1427" s="13"/>
      <c r="J1427" s="13"/>
      <c r="K1427" s="13"/>
      <c r="L1427" s="13"/>
      <c r="M1427" s="13"/>
      <c r="N1427" s="13"/>
      <c r="O1427" s="13"/>
      <c r="P1427" s="13"/>
      <c r="Q1427" s="13"/>
      <c r="R1427" s="13"/>
      <c r="S1427" s="13"/>
      <c r="T1427" s="13"/>
      <c r="U1427" s="13"/>
      <c r="V1427" s="13"/>
      <c r="W1427" s="13"/>
      <c r="X1427" s="13"/>
      <c r="Y1427" s="13"/>
      <c r="Z1427" s="13"/>
      <c r="AA1427" s="13"/>
      <c r="AB1427" s="13"/>
      <c r="AC1427" s="13"/>
      <c r="AD1427" s="13"/>
    </row>
    <row r="1428" spans="2:30" x14ac:dyDescent="0.3">
      <c r="B1428" t="s">
        <v>160</v>
      </c>
      <c r="C1428" s="13">
        <v>5.9288537549407098E-2</v>
      </c>
      <c r="D1428" s="13">
        <v>0.04</v>
      </c>
      <c r="E1428" s="13">
        <v>7.8125E-2</v>
      </c>
      <c r="F1428" s="13"/>
      <c r="G1428" s="13">
        <v>0.25</v>
      </c>
      <c r="H1428" s="13">
        <v>0.16</v>
      </c>
      <c r="I1428" s="13">
        <v>8.5714285714285701E-2</v>
      </c>
      <c r="J1428" s="13">
        <v>5.1282051282051301E-2</v>
      </c>
      <c r="K1428" s="13">
        <v>5.2631578947368397E-2</v>
      </c>
      <c r="L1428" s="13">
        <v>2.1505376344085999E-2</v>
      </c>
      <c r="M1428" s="13"/>
      <c r="N1428" s="13">
        <v>6.5420560747663503E-2</v>
      </c>
      <c r="O1428" s="13">
        <v>4.91803278688525E-2</v>
      </c>
      <c r="P1428" s="13">
        <v>3.8461538461538498E-2</v>
      </c>
      <c r="Q1428" s="13">
        <v>6.7796610169491497E-2</v>
      </c>
      <c r="R1428" s="13"/>
      <c r="S1428" s="13">
        <v>0.08</v>
      </c>
      <c r="T1428" s="13">
        <v>2.32558139534884E-2</v>
      </c>
      <c r="U1428" s="13">
        <v>0</v>
      </c>
      <c r="V1428" s="13">
        <v>7.0175438596491196E-2</v>
      </c>
      <c r="W1428" s="13">
        <v>9.0909090909090898E-2</v>
      </c>
      <c r="X1428" s="13">
        <v>0.125</v>
      </c>
      <c r="Y1428" s="13"/>
      <c r="Z1428" s="13">
        <v>7.1428571428571397E-2</v>
      </c>
      <c r="AA1428" s="13">
        <v>2.8169014084507001E-2</v>
      </c>
      <c r="AB1428" s="13"/>
      <c r="AC1428" s="13">
        <v>7.7669902912621394E-2</v>
      </c>
      <c r="AD1428" s="13">
        <v>4.5112781954887202E-2</v>
      </c>
    </row>
    <row r="1429" spans="2:30" x14ac:dyDescent="0.3">
      <c r="B1429" t="s">
        <v>161</v>
      </c>
      <c r="C1429" s="13">
        <v>0.32411067193675902</v>
      </c>
      <c r="D1429" s="13">
        <v>0.32800000000000001</v>
      </c>
      <c r="E1429" s="13">
        <v>0.3203125</v>
      </c>
      <c r="F1429" s="13"/>
      <c r="G1429" s="13">
        <v>0.25</v>
      </c>
      <c r="H1429" s="13">
        <v>0.36</v>
      </c>
      <c r="I1429" s="13">
        <v>0.45714285714285702</v>
      </c>
      <c r="J1429" s="13">
        <v>0.20512820512820501</v>
      </c>
      <c r="K1429" s="13">
        <v>0.35087719298245601</v>
      </c>
      <c r="L1429" s="13">
        <v>0.30107526881720398</v>
      </c>
      <c r="M1429" s="13"/>
      <c r="N1429" s="13">
        <v>0.29906542056074797</v>
      </c>
      <c r="O1429" s="13">
        <v>0.34426229508196698</v>
      </c>
      <c r="P1429" s="13">
        <v>0.46153846153846201</v>
      </c>
      <c r="Q1429" s="13">
        <v>0.28813559322033899</v>
      </c>
      <c r="R1429" s="13"/>
      <c r="S1429" s="13">
        <v>0.32</v>
      </c>
      <c r="T1429" s="13">
        <v>0.30232558139534899</v>
      </c>
      <c r="U1429" s="13">
        <v>0.54166666666666696</v>
      </c>
      <c r="V1429" s="13">
        <v>0.31578947368421101</v>
      </c>
      <c r="W1429" s="13">
        <v>0.22727272727272699</v>
      </c>
      <c r="X1429" s="13">
        <v>0.1875</v>
      </c>
      <c r="Y1429" s="13"/>
      <c r="Z1429" s="13">
        <v>0.31318681318681302</v>
      </c>
      <c r="AA1429" s="13">
        <v>0.352112676056338</v>
      </c>
      <c r="AB1429" s="13"/>
      <c r="AC1429" s="13">
        <v>0.40776699029126201</v>
      </c>
      <c r="AD1429" s="13">
        <v>0.26315789473684198</v>
      </c>
    </row>
    <row r="1430" spans="2:30" x14ac:dyDescent="0.3">
      <c r="B1430" t="s">
        <v>162</v>
      </c>
      <c r="C1430" s="13">
        <v>0.343873517786561</v>
      </c>
      <c r="D1430" s="13">
        <v>0.36</v>
      </c>
      <c r="E1430" s="13">
        <v>0.328125</v>
      </c>
      <c r="F1430" s="13"/>
      <c r="G1430" s="13">
        <v>0</v>
      </c>
      <c r="H1430" s="13">
        <v>0.2</v>
      </c>
      <c r="I1430" s="13">
        <v>0.34285714285714303</v>
      </c>
      <c r="J1430" s="13">
        <v>0.41025641025641002</v>
      </c>
      <c r="K1430" s="13">
        <v>0.33333333333333298</v>
      </c>
      <c r="L1430" s="13">
        <v>0.37634408602150499</v>
      </c>
      <c r="M1430" s="13"/>
      <c r="N1430" s="13">
        <v>0.37383177570093501</v>
      </c>
      <c r="O1430" s="13">
        <v>0.31147540983606598</v>
      </c>
      <c r="P1430" s="13">
        <v>0.30769230769230799</v>
      </c>
      <c r="Q1430" s="13">
        <v>0.338983050847458</v>
      </c>
      <c r="R1430" s="13"/>
      <c r="S1430" s="13">
        <v>0.33333333333333298</v>
      </c>
      <c r="T1430" s="13">
        <v>0.418604651162791</v>
      </c>
      <c r="U1430" s="13">
        <v>0.25</v>
      </c>
      <c r="V1430" s="13">
        <v>0.22807017543859601</v>
      </c>
      <c r="W1430" s="13">
        <v>0.63636363636363602</v>
      </c>
      <c r="X1430" s="13">
        <v>0.375</v>
      </c>
      <c r="Y1430" s="13"/>
      <c r="Z1430" s="13">
        <v>0.31868131868131899</v>
      </c>
      <c r="AA1430" s="13">
        <v>0.40845070422535201</v>
      </c>
      <c r="AB1430" s="13"/>
      <c r="AC1430" s="13">
        <v>0.31067961165048502</v>
      </c>
      <c r="AD1430" s="13">
        <v>0.37593984962406002</v>
      </c>
    </row>
    <row r="1431" spans="2:30" x14ac:dyDescent="0.3">
      <c r="B1431" t="s">
        <v>163</v>
      </c>
      <c r="C1431" s="13">
        <v>0.173913043478261</v>
      </c>
      <c r="D1431" s="13">
        <v>0.17599999999999999</v>
      </c>
      <c r="E1431" s="13">
        <v>0.171875</v>
      </c>
      <c r="F1431" s="13"/>
      <c r="G1431" s="13">
        <v>0.5</v>
      </c>
      <c r="H1431" s="13">
        <v>0.24</v>
      </c>
      <c r="I1431" s="13">
        <v>5.7142857142857099E-2</v>
      </c>
      <c r="J1431" s="13">
        <v>0.230769230769231</v>
      </c>
      <c r="K1431" s="13">
        <v>0.12280701754386</v>
      </c>
      <c r="L1431" s="13">
        <v>0.19354838709677399</v>
      </c>
      <c r="M1431" s="13"/>
      <c r="N1431" s="13">
        <v>0.177570093457944</v>
      </c>
      <c r="O1431" s="13">
        <v>0.13114754098360701</v>
      </c>
      <c r="P1431" s="13">
        <v>0.115384615384615</v>
      </c>
      <c r="Q1431" s="13">
        <v>0.23728813559322001</v>
      </c>
      <c r="R1431" s="13"/>
      <c r="S1431" s="13">
        <v>0.24</v>
      </c>
      <c r="T1431" s="13">
        <v>0.13953488372093001</v>
      </c>
      <c r="U1431" s="13">
        <v>0.16666666666666699</v>
      </c>
      <c r="V1431" s="13">
        <v>0.175438596491228</v>
      </c>
      <c r="W1431" s="13">
        <v>4.5454545454545497E-2</v>
      </c>
      <c r="X1431" s="13">
        <v>0.1875</v>
      </c>
      <c r="Y1431" s="13"/>
      <c r="Z1431" s="13">
        <v>0.19230769230769201</v>
      </c>
      <c r="AA1431" s="13">
        <v>0.12676056338028199</v>
      </c>
      <c r="AB1431" s="13"/>
      <c r="AC1431" s="13">
        <v>0.13592233009708701</v>
      </c>
      <c r="AD1431" s="13">
        <v>0.21052631578947401</v>
      </c>
    </row>
    <row r="1432" spans="2:30" x14ac:dyDescent="0.3">
      <c r="B1432" t="s">
        <v>164</v>
      </c>
      <c r="C1432" s="13">
        <v>7.5098814229248995E-2</v>
      </c>
      <c r="D1432" s="13">
        <v>8.7999999999999995E-2</v>
      </c>
      <c r="E1432" s="13">
        <v>6.25E-2</v>
      </c>
      <c r="F1432" s="13"/>
      <c r="G1432" s="13">
        <v>0</v>
      </c>
      <c r="H1432" s="13">
        <v>0.04</v>
      </c>
      <c r="I1432" s="13">
        <v>2.8571428571428598E-2</v>
      </c>
      <c r="J1432" s="13">
        <v>7.69230769230769E-2</v>
      </c>
      <c r="K1432" s="13">
        <v>0.12280701754386</v>
      </c>
      <c r="L1432" s="13">
        <v>7.5268817204301106E-2</v>
      </c>
      <c r="M1432" s="13"/>
      <c r="N1432" s="13">
        <v>8.4112149532710304E-2</v>
      </c>
      <c r="O1432" s="13">
        <v>8.1967213114754106E-2</v>
      </c>
      <c r="P1432" s="13">
        <v>7.69230769230769E-2</v>
      </c>
      <c r="Q1432" s="13">
        <v>5.0847457627118599E-2</v>
      </c>
      <c r="R1432" s="13"/>
      <c r="S1432" s="13">
        <v>1.3333333333333299E-2</v>
      </c>
      <c r="T1432" s="13">
        <v>9.3023255813953501E-2</v>
      </c>
      <c r="U1432" s="13">
        <v>0</v>
      </c>
      <c r="V1432" s="13">
        <v>0.175438596491228</v>
      </c>
      <c r="W1432" s="13">
        <v>0</v>
      </c>
      <c r="X1432" s="13">
        <v>0.125</v>
      </c>
      <c r="Y1432" s="13"/>
      <c r="Z1432" s="13">
        <v>7.69230769230769E-2</v>
      </c>
      <c r="AA1432" s="13">
        <v>7.0422535211267595E-2</v>
      </c>
      <c r="AB1432" s="13"/>
      <c r="AC1432" s="13">
        <v>4.85436893203883E-2</v>
      </c>
      <c r="AD1432" s="13">
        <v>9.0225563909774403E-2</v>
      </c>
    </row>
    <row r="1433" spans="2:30" x14ac:dyDescent="0.3">
      <c r="B1433" t="s">
        <v>56</v>
      </c>
      <c r="C1433" s="13">
        <v>2.3715415019762799E-2</v>
      </c>
      <c r="D1433" s="13">
        <v>8.0000000000000002E-3</v>
      </c>
      <c r="E1433" s="13">
        <v>3.90625E-2</v>
      </c>
      <c r="F1433" s="13"/>
      <c r="G1433" s="13">
        <v>0</v>
      </c>
      <c r="H1433" s="13">
        <v>0</v>
      </c>
      <c r="I1433" s="13">
        <v>2.8571428571428598E-2</v>
      </c>
      <c r="J1433" s="13">
        <v>2.5641025641025599E-2</v>
      </c>
      <c r="K1433" s="13">
        <v>1.7543859649122799E-2</v>
      </c>
      <c r="L1433" s="13">
        <v>3.2258064516128997E-2</v>
      </c>
      <c r="M1433" s="13"/>
      <c r="N1433" s="13">
        <v>0</v>
      </c>
      <c r="O1433" s="13">
        <v>8.1967213114754106E-2</v>
      </c>
      <c r="P1433" s="13">
        <v>0</v>
      </c>
      <c r="Q1433" s="13">
        <v>1.6949152542372899E-2</v>
      </c>
      <c r="R1433" s="13"/>
      <c r="S1433" s="13">
        <v>1.3333333333333299E-2</v>
      </c>
      <c r="T1433" s="13">
        <v>2.32558139534884E-2</v>
      </c>
      <c r="U1433" s="13">
        <v>4.1666666666666699E-2</v>
      </c>
      <c r="V1433" s="13">
        <v>3.5087719298245598E-2</v>
      </c>
      <c r="W1433" s="13">
        <v>0</v>
      </c>
      <c r="X1433" s="13">
        <v>0</v>
      </c>
      <c r="Y1433" s="13"/>
      <c r="Z1433" s="13">
        <v>2.74725274725275E-2</v>
      </c>
      <c r="AA1433" s="13">
        <v>1.4084507042253501E-2</v>
      </c>
      <c r="AB1433" s="13"/>
      <c r="AC1433" s="13">
        <v>1.94174757281553E-2</v>
      </c>
      <c r="AD1433" s="13">
        <v>1.50375939849624E-2</v>
      </c>
    </row>
    <row r="1434" spans="2:30" x14ac:dyDescent="0.3">
      <c r="B1434" t="s">
        <v>165</v>
      </c>
      <c r="C1434" s="13">
        <v>0.38339920948616601</v>
      </c>
      <c r="D1434" s="13">
        <v>0.36799999999999999</v>
      </c>
      <c r="E1434" s="13">
        <v>0.3984375</v>
      </c>
      <c r="F1434" s="13"/>
      <c r="G1434" s="13">
        <v>0.5</v>
      </c>
      <c r="H1434" s="13">
        <v>0.52</v>
      </c>
      <c r="I1434" s="13">
        <v>0.54285714285714304</v>
      </c>
      <c r="J1434" s="13">
        <v>0.256410256410256</v>
      </c>
      <c r="K1434" s="13">
        <v>0.40350877192982498</v>
      </c>
      <c r="L1434" s="13">
        <v>0.32258064516128998</v>
      </c>
      <c r="M1434" s="13"/>
      <c r="N1434" s="13">
        <v>0.36448598130841098</v>
      </c>
      <c r="O1434" s="13">
        <v>0.39344262295082</v>
      </c>
      <c r="P1434" s="13">
        <v>0.5</v>
      </c>
      <c r="Q1434" s="13">
        <v>0.355932203389831</v>
      </c>
      <c r="R1434" s="13"/>
      <c r="S1434" s="13">
        <v>0.4</v>
      </c>
      <c r="T1434" s="13">
        <v>0.32558139534883701</v>
      </c>
      <c r="U1434" s="13">
        <v>0.54166666666666696</v>
      </c>
      <c r="V1434" s="13">
        <v>0.38596491228070201</v>
      </c>
      <c r="W1434" s="13">
        <v>0.31818181818181801</v>
      </c>
      <c r="X1434" s="13">
        <v>0.3125</v>
      </c>
      <c r="Y1434" s="13"/>
      <c r="Z1434" s="13">
        <v>0.38461538461538503</v>
      </c>
      <c r="AA1434" s="13">
        <v>0.38028169014084501</v>
      </c>
      <c r="AB1434" s="13"/>
      <c r="AC1434" s="13">
        <v>0.485436893203884</v>
      </c>
      <c r="AD1434" s="13">
        <v>0.30827067669172897</v>
      </c>
    </row>
    <row r="1435" spans="2:30" x14ac:dyDescent="0.3">
      <c r="B1435" t="s">
        <v>166</v>
      </c>
      <c r="C1435" s="13">
        <v>0.24901185770751</v>
      </c>
      <c r="D1435" s="13">
        <v>0.26400000000000001</v>
      </c>
      <c r="E1435" s="13">
        <v>0.234375</v>
      </c>
      <c r="F1435" s="13"/>
      <c r="G1435" s="13">
        <v>0.5</v>
      </c>
      <c r="H1435" s="13">
        <v>0.28000000000000003</v>
      </c>
      <c r="I1435" s="13">
        <v>8.5714285714285701E-2</v>
      </c>
      <c r="J1435" s="13">
        <v>0.30769230769230799</v>
      </c>
      <c r="K1435" s="13">
        <v>0.24561403508771901</v>
      </c>
      <c r="L1435" s="13">
        <v>0.26881720430107497</v>
      </c>
      <c r="M1435" s="13"/>
      <c r="N1435" s="13">
        <v>0.26168224299065401</v>
      </c>
      <c r="O1435" s="13">
        <v>0.213114754098361</v>
      </c>
      <c r="P1435" s="13">
        <v>0.19230769230769201</v>
      </c>
      <c r="Q1435" s="13">
        <v>0.28813559322033899</v>
      </c>
      <c r="R1435" s="13"/>
      <c r="S1435" s="13">
        <v>0.25333333333333302</v>
      </c>
      <c r="T1435" s="13">
        <v>0.232558139534884</v>
      </c>
      <c r="U1435" s="13">
        <v>0.16666666666666699</v>
      </c>
      <c r="V1435" s="13">
        <v>0.35087719298245601</v>
      </c>
      <c r="W1435" s="13">
        <v>4.5454545454545497E-2</v>
      </c>
      <c r="X1435" s="13">
        <v>0.3125</v>
      </c>
      <c r="Y1435" s="13"/>
      <c r="Z1435" s="13">
        <v>0.269230769230769</v>
      </c>
      <c r="AA1435" s="13">
        <v>0.19718309859154901</v>
      </c>
      <c r="AB1435" s="13"/>
      <c r="AC1435" s="13">
        <v>0.18446601941747601</v>
      </c>
      <c r="AD1435" s="13">
        <v>0.30075187969924799</v>
      </c>
    </row>
    <row r="1436" spans="2:30" x14ac:dyDescent="0.3">
      <c r="B1436" t="s">
        <v>167</v>
      </c>
      <c r="C1436" s="13">
        <v>0.13438735177865599</v>
      </c>
      <c r="D1436" s="13">
        <v>0.104</v>
      </c>
      <c r="E1436" s="13">
        <v>0.1640625</v>
      </c>
      <c r="F1436" s="13"/>
      <c r="G1436" s="13">
        <v>0</v>
      </c>
      <c r="H1436" s="13">
        <v>0.24</v>
      </c>
      <c r="I1436" s="13">
        <v>0.45714285714285702</v>
      </c>
      <c r="J1436" s="13">
        <v>-5.1282051282051301E-2</v>
      </c>
      <c r="K1436" s="13">
        <v>0.157894736842105</v>
      </c>
      <c r="L1436" s="13">
        <v>5.3763440860215103E-2</v>
      </c>
      <c r="M1436" s="13"/>
      <c r="N1436" s="13">
        <v>0.10280373831775701</v>
      </c>
      <c r="O1436" s="13">
        <v>0.18032786885245899</v>
      </c>
      <c r="P1436" s="13">
        <v>0.30769230769230799</v>
      </c>
      <c r="Q1436" s="13">
        <v>6.7796610169491497E-2</v>
      </c>
      <c r="R1436" s="13"/>
      <c r="S1436" s="13">
        <v>0.146666666666667</v>
      </c>
      <c r="T1436" s="13">
        <v>9.3023255813953501E-2</v>
      </c>
      <c r="U1436" s="13">
        <v>0.375</v>
      </c>
      <c r="V1436" s="13">
        <v>3.5087719298245598E-2</v>
      </c>
      <c r="W1436" s="13">
        <v>0.27272727272727298</v>
      </c>
      <c r="X1436" s="13">
        <v>0</v>
      </c>
      <c r="Y1436" s="13"/>
      <c r="Z1436" s="13">
        <v>0.115384615384615</v>
      </c>
      <c r="AA1436" s="13">
        <v>0.183098591549296</v>
      </c>
      <c r="AB1436" s="13"/>
      <c r="AC1436" s="13">
        <v>0.30097087378640802</v>
      </c>
      <c r="AD1436" s="13">
        <v>7.5187969924812E-3</v>
      </c>
    </row>
    <row r="1437" spans="2:30" x14ac:dyDescent="0.3">
      <c r="C1437" s="13"/>
      <c r="D1437" s="13"/>
      <c r="E1437" s="13"/>
      <c r="F1437" s="13"/>
      <c r="G1437" s="13"/>
      <c r="H1437" s="13"/>
      <c r="I1437" s="13"/>
      <c r="J1437" s="13"/>
      <c r="K1437" s="13"/>
      <c r="L1437" s="13"/>
      <c r="M1437" s="13"/>
      <c r="N1437" s="13"/>
      <c r="O1437" s="13"/>
      <c r="P1437" s="13"/>
      <c r="Q1437" s="13"/>
      <c r="R1437" s="13"/>
      <c r="S1437" s="13"/>
      <c r="T1437" s="13"/>
      <c r="U1437" s="13"/>
      <c r="V1437" s="13"/>
      <c r="W1437" s="13"/>
      <c r="X1437" s="13"/>
      <c r="Y1437" s="13"/>
      <c r="Z1437" s="13"/>
      <c r="AA1437" s="13"/>
      <c r="AB1437" s="13"/>
      <c r="AC1437" s="13"/>
      <c r="AD1437" s="13"/>
    </row>
    <row r="1438" spans="2:30" x14ac:dyDescent="0.3">
      <c r="B1438" s="6" t="s">
        <v>498</v>
      </c>
      <c r="C1438" s="13"/>
      <c r="D1438" s="13"/>
      <c r="E1438" s="13"/>
      <c r="F1438" s="13"/>
      <c r="G1438" s="13"/>
      <c r="H1438" s="13"/>
      <c r="I1438" s="13"/>
      <c r="J1438" s="13"/>
      <c r="K1438" s="13"/>
      <c r="L1438" s="13"/>
      <c r="M1438" s="13"/>
      <c r="N1438" s="13"/>
      <c r="O1438" s="13"/>
      <c r="P1438" s="13"/>
      <c r="Q1438" s="13"/>
      <c r="R1438" s="13"/>
      <c r="S1438" s="13"/>
      <c r="T1438" s="13"/>
      <c r="U1438" s="13"/>
      <c r="V1438" s="13"/>
      <c r="W1438" s="13"/>
      <c r="X1438" s="13"/>
      <c r="Y1438" s="13"/>
      <c r="Z1438" s="13"/>
      <c r="AA1438" s="13"/>
      <c r="AB1438" s="13"/>
      <c r="AC1438" s="13"/>
      <c r="AD1438" s="13"/>
    </row>
    <row r="1439" spans="2:30" x14ac:dyDescent="0.3">
      <c r="B1439" s="23" t="s">
        <v>52</v>
      </c>
      <c r="C1439" s="13"/>
      <c r="D1439" s="13"/>
      <c r="E1439" s="13"/>
      <c r="F1439" s="13"/>
      <c r="G1439" s="13"/>
      <c r="H1439" s="13"/>
      <c r="I1439" s="13"/>
      <c r="J1439" s="13"/>
      <c r="K1439" s="13"/>
      <c r="L1439" s="13"/>
      <c r="M1439" s="13"/>
      <c r="N1439" s="13"/>
      <c r="O1439" s="13"/>
      <c r="P1439" s="13"/>
      <c r="Q1439" s="13"/>
      <c r="R1439" s="13"/>
      <c r="S1439" s="13"/>
      <c r="T1439" s="13"/>
      <c r="U1439" s="13"/>
      <c r="V1439" s="13"/>
      <c r="W1439" s="13"/>
      <c r="X1439" s="13"/>
      <c r="Y1439" s="13"/>
      <c r="Z1439" s="13"/>
      <c r="AA1439" s="13"/>
      <c r="AB1439" s="13"/>
      <c r="AC1439" s="13"/>
      <c r="AD1439" s="13"/>
    </row>
    <row r="1440" spans="2:30" x14ac:dyDescent="0.3">
      <c r="B1440" t="s">
        <v>160</v>
      </c>
      <c r="C1440" s="13">
        <v>0.312252964426877</v>
      </c>
      <c r="D1440" s="13">
        <v>0.34399999999999997</v>
      </c>
      <c r="E1440" s="13">
        <v>0.28125</v>
      </c>
      <c r="F1440" s="13"/>
      <c r="G1440" s="13">
        <v>0.25</v>
      </c>
      <c r="H1440" s="13">
        <v>0.36</v>
      </c>
      <c r="I1440" s="13">
        <v>0.2</v>
      </c>
      <c r="J1440" s="13">
        <v>0.28205128205128199</v>
      </c>
      <c r="K1440" s="13">
        <v>0.31578947368421101</v>
      </c>
      <c r="L1440" s="13">
        <v>0.35483870967741898</v>
      </c>
      <c r="M1440" s="13"/>
      <c r="N1440" s="13">
        <v>0.34579439252336402</v>
      </c>
      <c r="O1440" s="13">
        <v>0.19672131147541</v>
      </c>
      <c r="P1440" s="13">
        <v>0.38461538461538503</v>
      </c>
      <c r="Q1440" s="13">
        <v>0.338983050847458</v>
      </c>
      <c r="R1440" s="13"/>
      <c r="S1440" s="13">
        <v>0.413333333333333</v>
      </c>
      <c r="T1440" s="13">
        <v>0.232558139534884</v>
      </c>
      <c r="U1440" s="13">
        <v>0.29166666666666702</v>
      </c>
      <c r="V1440" s="13">
        <v>0.26315789473684198</v>
      </c>
      <c r="W1440" s="13">
        <v>0.36363636363636398</v>
      </c>
      <c r="X1440" s="13">
        <v>0.375</v>
      </c>
      <c r="Y1440" s="13"/>
      <c r="Z1440" s="13">
        <v>0.30769230769230799</v>
      </c>
      <c r="AA1440" s="13">
        <v>0.323943661971831</v>
      </c>
      <c r="AB1440" s="13"/>
      <c r="AC1440" s="13">
        <v>0.29126213592233002</v>
      </c>
      <c r="AD1440" s="13">
        <v>0.31578947368421101</v>
      </c>
    </row>
    <row r="1441" spans="2:30" x14ac:dyDescent="0.3">
      <c r="B1441" t="s">
        <v>161</v>
      </c>
      <c r="C1441" s="13">
        <v>0.49802371541502</v>
      </c>
      <c r="D1441" s="13">
        <v>0.504</v>
      </c>
      <c r="E1441" s="13">
        <v>0.4921875</v>
      </c>
      <c r="F1441" s="13"/>
      <c r="G1441" s="13">
        <v>0.75</v>
      </c>
      <c r="H1441" s="13">
        <v>0.32</v>
      </c>
      <c r="I1441" s="13">
        <v>0.6</v>
      </c>
      <c r="J1441" s="13">
        <v>0.41025641025641002</v>
      </c>
      <c r="K1441" s="13">
        <v>0.49122807017543901</v>
      </c>
      <c r="L1441" s="13">
        <v>0.53763440860215095</v>
      </c>
      <c r="M1441" s="13"/>
      <c r="N1441" s="13">
        <v>0.467289719626168</v>
      </c>
      <c r="O1441" s="13">
        <v>0.59016393442622905</v>
      </c>
      <c r="P1441" s="13">
        <v>0.5</v>
      </c>
      <c r="Q1441" s="13">
        <v>0.45762711864406802</v>
      </c>
      <c r="R1441" s="13"/>
      <c r="S1441" s="13">
        <v>0.48</v>
      </c>
      <c r="T1441" s="13">
        <v>0.48837209302325602</v>
      </c>
      <c r="U1441" s="13">
        <v>0.58333333333333304</v>
      </c>
      <c r="V1441" s="13">
        <v>0.43859649122806998</v>
      </c>
      <c r="W1441" s="13">
        <v>0.59090909090909105</v>
      </c>
      <c r="X1441" s="13">
        <v>0.4375</v>
      </c>
      <c r="Y1441" s="13"/>
      <c r="Z1441" s="13">
        <v>0.51098901098901095</v>
      </c>
      <c r="AA1441" s="13">
        <v>0.46478873239436602</v>
      </c>
      <c r="AB1441" s="13"/>
      <c r="AC1441" s="13">
        <v>0.54368932038834905</v>
      </c>
      <c r="AD1441" s="13">
        <v>0.47368421052631599</v>
      </c>
    </row>
    <row r="1442" spans="2:30" x14ac:dyDescent="0.3">
      <c r="B1442" t="s">
        <v>162</v>
      </c>
      <c r="C1442" s="13">
        <v>9.0909090909090898E-2</v>
      </c>
      <c r="D1442" s="13">
        <v>7.1999999999999995E-2</v>
      </c>
      <c r="E1442" s="13">
        <v>0.109375</v>
      </c>
      <c r="F1442" s="13"/>
      <c r="G1442" s="13">
        <v>0</v>
      </c>
      <c r="H1442" s="13">
        <v>0.24</v>
      </c>
      <c r="I1442" s="13">
        <v>0.114285714285714</v>
      </c>
      <c r="J1442" s="13">
        <v>0.102564102564103</v>
      </c>
      <c r="K1442" s="13">
        <v>5.2631578947368397E-2</v>
      </c>
      <c r="L1442" s="13">
        <v>6.4516129032258104E-2</v>
      </c>
      <c r="M1442" s="13"/>
      <c r="N1442" s="13">
        <v>9.34579439252336E-2</v>
      </c>
      <c r="O1442" s="13">
        <v>6.5573770491803296E-2</v>
      </c>
      <c r="P1442" s="13">
        <v>7.69230769230769E-2</v>
      </c>
      <c r="Q1442" s="13">
        <v>0.11864406779661001</v>
      </c>
      <c r="R1442" s="13"/>
      <c r="S1442" s="13">
        <v>0.04</v>
      </c>
      <c r="T1442" s="13">
        <v>0.209302325581395</v>
      </c>
      <c r="U1442" s="13">
        <v>0.125</v>
      </c>
      <c r="V1442" s="13">
        <v>3.5087719298245598E-2</v>
      </c>
      <c r="W1442" s="13">
        <v>4.5454545454545497E-2</v>
      </c>
      <c r="X1442" s="13">
        <v>6.25E-2</v>
      </c>
      <c r="Y1442" s="13"/>
      <c r="Z1442" s="13">
        <v>9.3406593406593394E-2</v>
      </c>
      <c r="AA1442" s="13">
        <v>8.4507042253521097E-2</v>
      </c>
      <c r="AB1442" s="13"/>
      <c r="AC1442" s="13">
        <v>5.8252427184466E-2</v>
      </c>
      <c r="AD1442" s="13">
        <v>0.12030075187969901</v>
      </c>
    </row>
    <row r="1443" spans="2:30" x14ac:dyDescent="0.3">
      <c r="B1443" t="s">
        <v>163</v>
      </c>
      <c r="C1443" s="13">
        <v>5.5335968379446598E-2</v>
      </c>
      <c r="D1443" s="13">
        <v>4.8000000000000001E-2</v>
      </c>
      <c r="E1443" s="13">
        <v>6.25E-2</v>
      </c>
      <c r="F1443" s="13"/>
      <c r="G1443" s="13">
        <v>0</v>
      </c>
      <c r="H1443" s="13">
        <v>0.08</v>
      </c>
      <c r="I1443" s="13">
        <v>5.7142857142857099E-2</v>
      </c>
      <c r="J1443" s="13">
        <v>0.128205128205128</v>
      </c>
      <c r="K1443" s="13">
        <v>5.2631578947368397E-2</v>
      </c>
      <c r="L1443" s="13">
        <v>2.1505376344085999E-2</v>
      </c>
      <c r="M1443" s="13"/>
      <c r="N1443" s="13">
        <v>7.4766355140186896E-2</v>
      </c>
      <c r="O1443" s="13">
        <v>1.63934426229508E-2</v>
      </c>
      <c r="P1443" s="13">
        <v>3.8461538461538498E-2</v>
      </c>
      <c r="Q1443" s="13">
        <v>6.7796610169491497E-2</v>
      </c>
      <c r="R1443" s="13"/>
      <c r="S1443" s="13">
        <v>5.3333333333333302E-2</v>
      </c>
      <c r="T1443" s="13">
        <v>4.6511627906976702E-2</v>
      </c>
      <c r="U1443" s="13">
        <v>0</v>
      </c>
      <c r="V1443" s="13">
        <v>0.105263157894737</v>
      </c>
      <c r="W1443" s="13">
        <v>0</v>
      </c>
      <c r="X1443" s="13">
        <v>0.125</v>
      </c>
      <c r="Y1443" s="13"/>
      <c r="Z1443" s="13">
        <v>4.94505494505494E-2</v>
      </c>
      <c r="AA1443" s="13">
        <v>7.0422535211267595E-2</v>
      </c>
      <c r="AB1443" s="13"/>
      <c r="AC1443" s="13">
        <v>5.8252427184466E-2</v>
      </c>
      <c r="AD1443" s="13">
        <v>6.01503759398496E-2</v>
      </c>
    </row>
    <row r="1444" spans="2:30" x14ac:dyDescent="0.3">
      <c r="B1444" t="s">
        <v>164</v>
      </c>
      <c r="C1444" s="13">
        <v>2.7667984189723299E-2</v>
      </c>
      <c r="D1444" s="13">
        <v>2.4E-2</v>
      </c>
      <c r="E1444" s="13">
        <v>3.125E-2</v>
      </c>
      <c r="F1444" s="13"/>
      <c r="G1444" s="13">
        <v>0</v>
      </c>
      <c r="H1444" s="13">
        <v>0</v>
      </c>
      <c r="I1444" s="13">
        <v>0</v>
      </c>
      <c r="J1444" s="13">
        <v>5.1282051282051301E-2</v>
      </c>
      <c r="K1444" s="13">
        <v>7.0175438596491196E-2</v>
      </c>
      <c r="L1444" s="13">
        <v>1.0752688172042999E-2</v>
      </c>
      <c r="M1444" s="13"/>
      <c r="N1444" s="13">
        <v>1.86915887850467E-2</v>
      </c>
      <c r="O1444" s="13">
        <v>6.5573770491803296E-2</v>
      </c>
      <c r="P1444" s="13">
        <v>0</v>
      </c>
      <c r="Q1444" s="13">
        <v>1.6949152542372899E-2</v>
      </c>
      <c r="R1444" s="13"/>
      <c r="S1444" s="13">
        <v>0</v>
      </c>
      <c r="T1444" s="13">
        <v>0</v>
      </c>
      <c r="U1444" s="13">
        <v>0</v>
      </c>
      <c r="V1444" s="13">
        <v>0.12280701754386</v>
      </c>
      <c r="W1444" s="13">
        <v>0</v>
      </c>
      <c r="X1444" s="13">
        <v>0</v>
      </c>
      <c r="Y1444" s="13"/>
      <c r="Z1444" s="13">
        <v>2.74725274725275E-2</v>
      </c>
      <c r="AA1444" s="13">
        <v>2.8169014084507001E-2</v>
      </c>
      <c r="AB1444" s="13"/>
      <c r="AC1444" s="13">
        <v>2.9126213592233E-2</v>
      </c>
      <c r="AD1444" s="13">
        <v>3.00751879699248E-2</v>
      </c>
    </row>
    <row r="1445" spans="2:30" x14ac:dyDescent="0.3">
      <c r="B1445" t="s">
        <v>56</v>
      </c>
      <c r="C1445" s="13">
        <v>1.58102766798419E-2</v>
      </c>
      <c r="D1445" s="13">
        <v>8.0000000000000002E-3</v>
      </c>
      <c r="E1445" s="13">
        <v>2.34375E-2</v>
      </c>
      <c r="F1445" s="13"/>
      <c r="G1445" s="13">
        <v>0</v>
      </c>
      <c r="H1445" s="13">
        <v>0</v>
      </c>
      <c r="I1445" s="13">
        <v>2.8571428571428598E-2</v>
      </c>
      <c r="J1445" s="13">
        <v>2.5641025641025599E-2</v>
      </c>
      <c r="K1445" s="13">
        <v>1.7543859649122799E-2</v>
      </c>
      <c r="L1445" s="13">
        <v>1.0752688172042999E-2</v>
      </c>
      <c r="M1445" s="13"/>
      <c r="N1445" s="13">
        <v>0</v>
      </c>
      <c r="O1445" s="13">
        <v>6.5573770491803296E-2</v>
      </c>
      <c r="P1445" s="13">
        <v>0</v>
      </c>
      <c r="Q1445" s="13">
        <v>0</v>
      </c>
      <c r="R1445" s="13"/>
      <c r="S1445" s="13">
        <v>1.3333333333333299E-2</v>
      </c>
      <c r="T1445" s="13">
        <v>2.32558139534884E-2</v>
      </c>
      <c r="U1445" s="13">
        <v>0</v>
      </c>
      <c r="V1445" s="13">
        <v>3.5087719298245598E-2</v>
      </c>
      <c r="W1445" s="13">
        <v>0</v>
      </c>
      <c r="X1445" s="13">
        <v>0</v>
      </c>
      <c r="Y1445" s="13"/>
      <c r="Z1445" s="13">
        <v>1.0989010989011E-2</v>
      </c>
      <c r="AA1445" s="13">
        <v>2.8169014084507001E-2</v>
      </c>
      <c r="AB1445" s="13"/>
      <c r="AC1445" s="13">
        <v>1.94174757281553E-2</v>
      </c>
      <c r="AD1445" s="13">
        <v>0</v>
      </c>
    </row>
    <row r="1446" spans="2:30" x14ac:dyDescent="0.3">
      <c r="B1446" t="s">
        <v>165</v>
      </c>
      <c r="C1446" s="13">
        <v>0.810276679841897</v>
      </c>
      <c r="D1446" s="13">
        <v>0.84799999999999998</v>
      </c>
      <c r="E1446" s="13">
        <v>0.7734375</v>
      </c>
      <c r="F1446" s="13"/>
      <c r="G1446" s="13">
        <v>1</v>
      </c>
      <c r="H1446" s="13">
        <v>0.68</v>
      </c>
      <c r="I1446" s="13">
        <v>0.8</v>
      </c>
      <c r="J1446" s="13">
        <v>0.69230769230769196</v>
      </c>
      <c r="K1446" s="13">
        <v>0.80701754385964897</v>
      </c>
      <c r="L1446" s="13">
        <v>0.89247311827956999</v>
      </c>
      <c r="M1446" s="13"/>
      <c r="N1446" s="13">
        <v>0.81308411214953302</v>
      </c>
      <c r="O1446" s="13">
        <v>0.786885245901639</v>
      </c>
      <c r="P1446" s="13">
        <v>0.88461538461538503</v>
      </c>
      <c r="Q1446" s="13">
        <v>0.79661016949152497</v>
      </c>
      <c r="R1446" s="13"/>
      <c r="S1446" s="13">
        <v>0.89333333333333298</v>
      </c>
      <c r="T1446" s="13">
        <v>0.72093023255813904</v>
      </c>
      <c r="U1446" s="13">
        <v>0.875</v>
      </c>
      <c r="V1446" s="13">
        <v>0.70175438596491202</v>
      </c>
      <c r="W1446" s="13">
        <v>0.95454545454545503</v>
      </c>
      <c r="X1446" s="13">
        <v>0.8125</v>
      </c>
      <c r="Y1446" s="13"/>
      <c r="Z1446" s="13">
        <v>0.81868131868131899</v>
      </c>
      <c r="AA1446" s="13">
        <v>0.78873239436619702</v>
      </c>
      <c r="AB1446" s="13"/>
      <c r="AC1446" s="13">
        <v>0.83495145631068002</v>
      </c>
      <c r="AD1446" s="13">
        <v>0.78947368421052599</v>
      </c>
    </row>
    <row r="1447" spans="2:30" x14ac:dyDescent="0.3">
      <c r="B1447" t="s">
        <v>166</v>
      </c>
      <c r="C1447" s="13">
        <v>8.3003952569169995E-2</v>
      </c>
      <c r="D1447" s="13">
        <v>7.1999999999999995E-2</v>
      </c>
      <c r="E1447" s="13">
        <v>9.375E-2</v>
      </c>
      <c r="F1447" s="13"/>
      <c r="G1447" s="13">
        <v>0</v>
      </c>
      <c r="H1447" s="13">
        <v>0.08</v>
      </c>
      <c r="I1447" s="13">
        <v>5.7142857142857099E-2</v>
      </c>
      <c r="J1447" s="13">
        <v>0.17948717948717899</v>
      </c>
      <c r="K1447" s="13">
        <v>0.12280701754386</v>
      </c>
      <c r="L1447" s="13">
        <v>3.2258064516128997E-2</v>
      </c>
      <c r="M1447" s="13"/>
      <c r="N1447" s="13">
        <v>9.34579439252336E-2</v>
      </c>
      <c r="O1447" s="13">
        <v>8.1967213114754106E-2</v>
      </c>
      <c r="P1447" s="13">
        <v>3.8461538461538498E-2</v>
      </c>
      <c r="Q1447" s="13">
        <v>8.4745762711864403E-2</v>
      </c>
      <c r="R1447" s="13"/>
      <c r="S1447" s="13">
        <v>5.3333333333333302E-2</v>
      </c>
      <c r="T1447" s="13">
        <v>4.6511627906976702E-2</v>
      </c>
      <c r="U1447" s="13">
        <v>0</v>
      </c>
      <c r="V1447" s="13">
        <v>0.22807017543859601</v>
      </c>
      <c r="W1447" s="13">
        <v>0</v>
      </c>
      <c r="X1447" s="13">
        <v>0.125</v>
      </c>
      <c r="Y1447" s="13"/>
      <c r="Z1447" s="13">
        <v>7.69230769230769E-2</v>
      </c>
      <c r="AA1447" s="13">
        <v>9.8591549295774697E-2</v>
      </c>
      <c r="AB1447" s="13"/>
      <c r="AC1447" s="13">
        <v>8.7378640776699004E-2</v>
      </c>
      <c r="AD1447" s="13">
        <v>9.0225563909774403E-2</v>
      </c>
    </row>
    <row r="1448" spans="2:30" x14ac:dyDescent="0.3">
      <c r="B1448" t="s">
        <v>167</v>
      </c>
      <c r="C1448" s="13">
        <v>0.72727272727272696</v>
      </c>
      <c r="D1448" s="13">
        <v>0.77600000000000002</v>
      </c>
      <c r="E1448" s="13">
        <v>0.6796875</v>
      </c>
      <c r="F1448" s="13"/>
      <c r="G1448" s="13">
        <v>1</v>
      </c>
      <c r="H1448" s="13">
        <v>0.6</v>
      </c>
      <c r="I1448" s="13">
        <v>0.74285714285714299</v>
      </c>
      <c r="J1448" s="13">
        <v>0.512820512820513</v>
      </c>
      <c r="K1448" s="13">
        <v>0.68421052631578905</v>
      </c>
      <c r="L1448" s="13">
        <v>0.86021505376344098</v>
      </c>
      <c r="M1448" s="13"/>
      <c r="N1448" s="13">
        <v>0.71962616822429903</v>
      </c>
      <c r="O1448" s="13">
        <v>0.70491803278688503</v>
      </c>
      <c r="P1448" s="13">
        <v>0.84615384615384603</v>
      </c>
      <c r="Q1448" s="13">
        <v>0.71186440677966101</v>
      </c>
      <c r="R1448" s="13"/>
      <c r="S1448" s="13">
        <v>0.84</v>
      </c>
      <c r="T1448" s="13">
        <v>0.67441860465116299</v>
      </c>
      <c r="U1448" s="13">
        <v>0.875</v>
      </c>
      <c r="V1448" s="13">
        <v>0.47368421052631599</v>
      </c>
      <c r="W1448" s="13">
        <v>0.95454545454545503</v>
      </c>
      <c r="X1448" s="13">
        <v>0.6875</v>
      </c>
      <c r="Y1448" s="13"/>
      <c r="Z1448" s="13">
        <v>0.74175824175824201</v>
      </c>
      <c r="AA1448" s="13">
        <v>0.69014084507042295</v>
      </c>
      <c r="AB1448" s="13"/>
      <c r="AC1448" s="13">
        <v>0.74757281553398103</v>
      </c>
      <c r="AD1448" s="13">
        <v>0.69924812030075201</v>
      </c>
    </row>
    <row r="1449" spans="2:30" x14ac:dyDescent="0.3">
      <c r="C1449" s="13"/>
      <c r="D1449" s="13"/>
      <c r="E1449" s="13"/>
      <c r="F1449" s="13"/>
      <c r="G1449" s="13"/>
      <c r="H1449" s="13"/>
      <c r="I1449" s="13"/>
      <c r="J1449" s="13"/>
      <c r="K1449" s="13"/>
      <c r="L1449" s="13"/>
      <c r="M1449" s="13"/>
      <c r="N1449" s="13"/>
      <c r="O1449" s="13"/>
      <c r="P1449" s="13"/>
      <c r="Q1449" s="13"/>
      <c r="R1449" s="13"/>
      <c r="S1449" s="13"/>
      <c r="T1449" s="13"/>
      <c r="U1449" s="13"/>
      <c r="V1449" s="13"/>
      <c r="W1449" s="13"/>
      <c r="X1449" s="13"/>
      <c r="Y1449" s="13"/>
      <c r="Z1449" s="13"/>
      <c r="AA1449" s="13"/>
      <c r="AB1449" s="13"/>
      <c r="AC1449" s="13"/>
      <c r="AD1449" s="13"/>
    </row>
    <row r="1450" spans="2:30" x14ac:dyDescent="0.3">
      <c r="B1450" s="6" t="s">
        <v>499</v>
      </c>
      <c r="C1450" s="13"/>
      <c r="D1450" s="13"/>
      <c r="E1450" s="13"/>
      <c r="F1450" s="13"/>
      <c r="G1450" s="13"/>
      <c r="H1450" s="13"/>
      <c r="I1450" s="13"/>
      <c r="J1450" s="13"/>
      <c r="K1450" s="13"/>
      <c r="L1450" s="13"/>
      <c r="M1450" s="13"/>
      <c r="N1450" s="13"/>
      <c r="O1450" s="13"/>
      <c r="P1450" s="13"/>
      <c r="Q1450" s="13"/>
      <c r="R1450" s="13"/>
      <c r="S1450" s="13"/>
      <c r="T1450" s="13"/>
      <c r="U1450" s="13"/>
      <c r="V1450" s="13"/>
      <c r="W1450" s="13"/>
      <c r="X1450" s="13"/>
      <c r="Y1450" s="13"/>
      <c r="Z1450" s="13"/>
      <c r="AA1450" s="13"/>
      <c r="AB1450" s="13"/>
      <c r="AC1450" s="13"/>
      <c r="AD1450" s="13"/>
    </row>
    <row r="1451" spans="2:30" x14ac:dyDescent="0.3">
      <c r="B1451" s="23" t="s">
        <v>52</v>
      </c>
      <c r="C1451" s="13"/>
      <c r="D1451" s="13"/>
      <c r="E1451" s="13"/>
      <c r="F1451" s="13"/>
      <c r="G1451" s="13"/>
      <c r="H1451" s="13"/>
      <c r="I1451" s="13"/>
      <c r="J1451" s="13"/>
      <c r="K1451" s="13"/>
      <c r="L1451" s="13"/>
      <c r="M1451" s="13"/>
      <c r="N1451" s="13"/>
      <c r="O1451" s="13"/>
      <c r="P1451" s="13"/>
      <c r="Q1451" s="13"/>
      <c r="R1451" s="13"/>
      <c r="S1451" s="13"/>
      <c r="T1451" s="13"/>
      <c r="U1451" s="13"/>
      <c r="V1451" s="13"/>
      <c r="W1451" s="13"/>
      <c r="X1451" s="13"/>
      <c r="Y1451" s="13"/>
      <c r="Z1451" s="13"/>
      <c r="AA1451" s="13"/>
      <c r="AB1451" s="13"/>
      <c r="AC1451" s="13"/>
      <c r="AD1451" s="13"/>
    </row>
    <row r="1452" spans="2:30" x14ac:dyDescent="0.3">
      <c r="B1452" t="s">
        <v>160</v>
      </c>
      <c r="C1452" s="13">
        <v>0.16205533596837901</v>
      </c>
      <c r="D1452" s="13">
        <v>0.152</v>
      </c>
      <c r="E1452" s="13">
        <v>0.171875</v>
      </c>
      <c r="F1452" s="13"/>
      <c r="G1452" s="13">
        <v>0.5</v>
      </c>
      <c r="H1452" s="13">
        <v>0.44</v>
      </c>
      <c r="I1452" s="13">
        <v>0.14285714285714299</v>
      </c>
      <c r="J1452" s="13">
        <v>0.128205128205128</v>
      </c>
      <c r="K1452" s="13">
        <v>0.140350877192982</v>
      </c>
      <c r="L1452" s="13">
        <v>0.10752688172043</v>
      </c>
      <c r="M1452" s="13"/>
      <c r="N1452" s="13">
        <v>0.15887850467289699</v>
      </c>
      <c r="O1452" s="13">
        <v>0.16393442622950799</v>
      </c>
      <c r="P1452" s="13">
        <v>0.230769230769231</v>
      </c>
      <c r="Q1452" s="13">
        <v>0.13559322033898299</v>
      </c>
      <c r="R1452" s="13"/>
      <c r="S1452" s="13">
        <v>0.24</v>
      </c>
      <c r="T1452" s="13">
        <v>4.6511627906976702E-2</v>
      </c>
      <c r="U1452" s="13">
        <v>0.20833333333333301</v>
      </c>
      <c r="V1452" s="13">
        <v>0.140350877192982</v>
      </c>
      <c r="W1452" s="13">
        <v>0.18181818181818199</v>
      </c>
      <c r="X1452" s="13">
        <v>0.125</v>
      </c>
      <c r="Y1452" s="13"/>
      <c r="Z1452" s="13">
        <v>0.159340659340659</v>
      </c>
      <c r="AA1452" s="13">
        <v>0.169014084507042</v>
      </c>
      <c r="AB1452" s="13"/>
      <c r="AC1452" s="13">
        <v>0.19417475728155301</v>
      </c>
      <c r="AD1452" s="13">
        <v>0.14285714285714299</v>
      </c>
    </row>
    <row r="1453" spans="2:30" x14ac:dyDescent="0.3">
      <c r="B1453" t="s">
        <v>161</v>
      </c>
      <c r="C1453" s="13">
        <v>0.470355731225296</v>
      </c>
      <c r="D1453" s="13">
        <v>0.48799999999999999</v>
      </c>
      <c r="E1453" s="13">
        <v>0.453125</v>
      </c>
      <c r="F1453" s="13"/>
      <c r="G1453" s="13">
        <v>0.5</v>
      </c>
      <c r="H1453" s="13">
        <v>0.32</v>
      </c>
      <c r="I1453" s="13">
        <v>0.628571428571429</v>
      </c>
      <c r="J1453" s="13">
        <v>0.512820512820513</v>
      </c>
      <c r="K1453" s="13">
        <v>0.40350877192982498</v>
      </c>
      <c r="L1453" s="13">
        <v>0.473118279569892</v>
      </c>
      <c r="M1453" s="13"/>
      <c r="N1453" s="13">
        <v>0.467289719626168</v>
      </c>
      <c r="O1453" s="13">
        <v>0.47540983606557402</v>
      </c>
      <c r="P1453" s="13">
        <v>0.57692307692307698</v>
      </c>
      <c r="Q1453" s="13">
        <v>0.42372881355932202</v>
      </c>
      <c r="R1453" s="13"/>
      <c r="S1453" s="13">
        <v>0.45333333333333298</v>
      </c>
      <c r="T1453" s="13">
        <v>0.418604651162791</v>
      </c>
      <c r="U1453" s="13">
        <v>0.54166666666666696</v>
      </c>
      <c r="V1453" s="13">
        <v>0.42105263157894701</v>
      </c>
      <c r="W1453" s="13">
        <v>0.59090909090909105</v>
      </c>
      <c r="X1453" s="13">
        <v>0.375</v>
      </c>
      <c r="Y1453" s="13"/>
      <c r="Z1453" s="13">
        <v>0.47252747252747301</v>
      </c>
      <c r="AA1453" s="13">
        <v>0.46478873239436602</v>
      </c>
      <c r="AB1453" s="13"/>
      <c r="AC1453" s="13">
        <v>0.485436893203884</v>
      </c>
      <c r="AD1453" s="13">
        <v>0.466165413533835</v>
      </c>
    </row>
    <row r="1454" spans="2:30" x14ac:dyDescent="0.3">
      <c r="B1454" t="s">
        <v>162</v>
      </c>
      <c r="C1454" s="13">
        <v>0.24901185770751</v>
      </c>
      <c r="D1454" s="13">
        <v>0.24</v>
      </c>
      <c r="E1454" s="13">
        <v>0.2578125</v>
      </c>
      <c r="F1454" s="13"/>
      <c r="G1454" s="13">
        <v>0</v>
      </c>
      <c r="H1454" s="13">
        <v>0.2</v>
      </c>
      <c r="I1454" s="13">
        <v>0.14285714285714299</v>
      </c>
      <c r="J1454" s="13">
        <v>0.256410256410256</v>
      </c>
      <c r="K1454" s="13">
        <v>0.22807017543859601</v>
      </c>
      <c r="L1454" s="13">
        <v>0.32258064516128998</v>
      </c>
      <c r="M1454" s="13"/>
      <c r="N1454" s="13">
        <v>0.242990654205607</v>
      </c>
      <c r="O1454" s="13">
        <v>0.213114754098361</v>
      </c>
      <c r="P1454" s="13">
        <v>0.15384615384615399</v>
      </c>
      <c r="Q1454" s="13">
        <v>0.338983050847458</v>
      </c>
      <c r="R1454" s="13"/>
      <c r="S1454" s="13">
        <v>0.25333333333333302</v>
      </c>
      <c r="T1454" s="13">
        <v>0.39534883720930197</v>
      </c>
      <c r="U1454" s="13">
        <v>0.20833333333333301</v>
      </c>
      <c r="V1454" s="13">
        <v>0.175438596491228</v>
      </c>
      <c r="W1454" s="13">
        <v>0.18181818181818199</v>
      </c>
      <c r="X1454" s="13">
        <v>0.375</v>
      </c>
      <c r="Y1454" s="13"/>
      <c r="Z1454" s="13">
        <v>0.26373626373626402</v>
      </c>
      <c r="AA1454" s="13">
        <v>0.21126760563380301</v>
      </c>
      <c r="AB1454" s="13"/>
      <c r="AC1454" s="13">
        <v>0.223300970873786</v>
      </c>
      <c r="AD1454" s="13">
        <v>0.26315789473684198</v>
      </c>
    </row>
    <row r="1455" spans="2:30" x14ac:dyDescent="0.3">
      <c r="B1455" t="s">
        <v>163</v>
      </c>
      <c r="C1455" s="13">
        <v>5.9288537549407098E-2</v>
      </c>
      <c r="D1455" s="13">
        <v>6.4000000000000001E-2</v>
      </c>
      <c r="E1455" s="13">
        <v>5.46875E-2</v>
      </c>
      <c r="F1455" s="13"/>
      <c r="G1455" s="13">
        <v>0</v>
      </c>
      <c r="H1455" s="13">
        <v>0</v>
      </c>
      <c r="I1455" s="13">
        <v>2.8571428571428598E-2</v>
      </c>
      <c r="J1455" s="13">
        <v>5.1282051282051301E-2</v>
      </c>
      <c r="K1455" s="13">
        <v>0.105263157894737</v>
      </c>
      <c r="L1455" s="13">
        <v>6.4516129032258104E-2</v>
      </c>
      <c r="M1455" s="13"/>
      <c r="N1455" s="13">
        <v>8.4112149532710304E-2</v>
      </c>
      <c r="O1455" s="13">
        <v>1.63934426229508E-2</v>
      </c>
      <c r="P1455" s="13">
        <v>3.8461538461538498E-2</v>
      </c>
      <c r="Q1455" s="13">
        <v>6.7796610169491497E-2</v>
      </c>
      <c r="R1455" s="13"/>
      <c r="S1455" s="13">
        <v>2.66666666666667E-2</v>
      </c>
      <c r="T1455" s="13">
        <v>9.3023255813953501E-2</v>
      </c>
      <c r="U1455" s="13">
        <v>4.1666666666666699E-2</v>
      </c>
      <c r="V1455" s="13">
        <v>0.12280701754386</v>
      </c>
      <c r="W1455" s="13">
        <v>4.5454545454545497E-2</v>
      </c>
      <c r="X1455" s="13">
        <v>0</v>
      </c>
      <c r="Y1455" s="13"/>
      <c r="Z1455" s="13">
        <v>4.94505494505494E-2</v>
      </c>
      <c r="AA1455" s="13">
        <v>8.4507042253521097E-2</v>
      </c>
      <c r="AB1455" s="13"/>
      <c r="AC1455" s="13">
        <v>4.85436893203883E-2</v>
      </c>
      <c r="AD1455" s="13">
        <v>6.7669172932330796E-2</v>
      </c>
    </row>
    <row r="1456" spans="2:30" x14ac:dyDescent="0.3">
      <c r="B1456" t="s">
        <v>164</v>
      </c>
      <c r="C1456" s="13">
        <v>4.7430830039525702E-2</v>
      </c>
      <c r="D1456" s="13">
        <v>5.6000000000000001E-2</v>
      </c>
      <c r="E1456" s="13">
        <v>3.90625E-2</v>
      </c>
      <c r="F1456" s="13"/>
      <c r="G1456" s="13">
        <v>0</v>
      </c>
      <c r="H1456" s="13">
        <v>0.04</v>
      </c>
      <c r="I1456" s="13">
        <v>5.7142857142857099E-2</v>
      </c>
      <c r="J1456" s="13">
        <v>2.5641025641025599E-2</v>
      </c>
      <c r="K1456" s="13">
        <v>0.105263157894737</v>
      </c>
      <c r="L1456" s="13">
        <v>2.1505376344085999E-2</v>
      </c>
      <c r="M1456" s="13"/>
      <c r="N1456" s="13">
        <v>4.67289719626168E-2</v>
      </c>
      <c r="O1456" s="13">
        <v>8.1967213114754106E-2</v>
      </c>
      <c r="P1456" s="13">
        <v>0</v>
      </c>
      <c r="Q1456" s="13">
        <v>3.3898305084745797E-2</v>
      </c>
      <c r="R1456" s="13"/>
      <c r="S1456" s="13">
        <v>1.3333333333333299E-2</v>
      </c>
      <c r="T1456" s="13">
        <v>2.32558139534884E-2</v>
      </c>
      <c r="U1456" s="13">
        <v>0</v>
      </c>
      <c r="V1456" s="13">
        <v>0.12280701754386</v>
      </c>
      <c r="W1456" s="13">
        <v>0</v>
      </c>
      <c r="X1456" s="13">
        <v>0.125</v>
      </c>
      <c r="Y1456" s="13"/>
      <c r="Z1456" s="13">
        <v>4.3956043956044001E-2</v>
      </c>
      <c r="AA1456" s="13">
        <v>5.63380281690141E-2</v>
      </c>
      <c r="AB1456" s="13"/>
      <c r="AC1456" s="13">
        <v>2.9126213592233E-2</v>
      </c>
      <c r="AD1456" s="13">
        <v>6.01503759398496E-2</v>
      </c>
    </row>
    <row r="1457" spans="2:30" x14ac:dyDescent="0.3">
      <c r="B1457" t="s">
        <v>56</v>
      </c>
      <c r="C1457" s="13">
        <v>1.18577075098814E-2</v>
      </c>
      <c r="D1457" s="13">
        <v>0</v>
      </c>
      <c r="E1457" s="13">
        <v>2.34375E-2</v>
      </c>
      <c r="F1457" s="13"/>
      <c r="G1457" s="13">
        <v>0</v>
      </c>
      <c r="H1457" s="13">
        <v>0</v>
      </c>
      <c r="I1457" s="13">
        <v>0</v>
      </c>
      <c r="J1457" s="13">
        <v>2.5641025641025599E-2</v>
      </c>
      <c r="K1457" s="13">
        <v>1.7543859649122799E-2</v>
      </c>
      <c r="L1457" s="13">
        <v>1.0752688172042999E-2</v>
      </c>
      <c r="M1457" s="13"/>
      <c r="N1457" s="13">
        <v>0</v>
      </c>
      <c r="O1457" s="13">
        <v>4.91803278688525E-2</v>
      </c>
      <c r="P1457" s="13">
        <v>0</v>
      </c>
      <c r="Q1457" s="13">
        <v>0</v>
      </c>
      <c r="R1457" s="13"/>
      <c r="S1457" s="13">
        <v>1.3333333333333299E-2</v>
      </c>
      <c r="T1457" s="13">
        <v>2.32558139534884E-2</v>
      </c>
      <c r="U1457" s="13">
        <v>0</v>
      </c>
      <c r="V1457" s="13">
        <v>1.7543859649122799E-2</v>
      </c>
      <c r="W1457" s="13">
        <v>0</v>
      </c>
      <c r="X1457" s="13">
        <v>0</v>
      </c>
      <c r="Y1457" s="13"/>
      <c r="Z1457" s="13">
        <v>1.0989010989011E-2</v>
      </c>
      <c r="AA1457" s="13">
        <v>1.4084507042253501E-2</v>
      </c>
      <c r="AB1457" s="13"/>
      <c r="AC1457" s="13">
        <v>1.94174757281553E-2</v>
      </c>
      <c r="AD1457" s="13">
        <v>0</v>
      </c>
    </row>
    <row r="1458" spans="2:30" x14ac:dyDescent="0.3">
      <c r="B1458" t="s">
        <v>165</v>
      </c>
      <c r="C1458" s="13">
        <v>0.63241106719367601</v>
      </c>
      <c r="D1458" s="13">
        <v>0.64</v>
      </c>
      <c r="E1458" s="13">
        <v>0.625</v>
      </c>
      <c r="F1458" s="13"/>
      <c r="G1458" s="13">
        <v>1</v>
      </c>
      <c r="H1458" s="13">
        <v>0.76</v>
      </c>
      <c r="I1458" s="13">
        <v>0.77142857142857102</v>
      </c>
      <c r="J1458" s="13">
        <v>0.64102564102564097</v>
      </c>
      <c r="K1458" s="13">
        <v>0.54385964912280704</v>
      </c>
      <c r="L1458" s="13">
        <v>0.58064516129032295</v>
      </c>
      <c r="M1458" s="13"/>
      <c r="N1458" s="13">
        <v>0.62616822429906505</v>
      </c>
      <c r="O1458" s="13">
        <v>0.63934426229508201</v>
      </c>
      <c r="P1458" s="13">
        <v>0.80769230769230804</v>
      </c>
      <c r="Q1458" s="13">
        <v>0.55932203389830504</v>
      </c>
      <c r="R1458" s="13"/>
      <c r="S1458" s="13">
        <v>0.69333333333333302</v>
      </c>
      <c r="T1458" s="13">
        <v>0.46511627906976699</v>
      </c>
      <c r="U1458" s="13">
        <v>0.75</v>
      </c>
      <c r="V1458" s="13">
        <v>0.56140350877193002</v>
      </c>
      <c r="W1458" s="13">
        <v>0.77272727272727304</v>
      </c>
      <c r="X1458" s="13">
        <v>0.5</v>
      </c>
      <c r="Y1458" s="13"/>
      <c r="Z1458" s="13">
        <v>0.63186813186813195</v>
      </c>
      <c r="AA1458" s="13">
        <v>0.63380281690140805</v>
      </c>
      <c r="AB1458" s="13"/>
      <c r="AC1458" s="13">
        <v>0.67961165048543704</v>
      </c>
      <c r="AD1458" s="13">
        <v>0.60902255639097702</v>
      </c>
    </row>
    <row r="1459" spans="2:30" x14ac:dyDescent="0.3">
      <c r="B1459" t="s">
        <v>166</v>
      </c>
      <c r="C1459" s="13">
        <v>0.106719367588933</v>
      </c>
      <c r="D1459" s="13">
        <v>0.12</v>
      </c>
      <c r="E1459" s="13">
        <v>9.375E-2</v>
      </c>
      <c r="F1459" s="13"/>
      <c r="G1459" s="13">
        <v>0</v>
      </c>
      <c r="H1459" s="13">
        <v>0.04</v>
      </c>
      <c r="I1459" s="13">
        <v>8.5714285714285701E-2</v>
      </c>
      <c r="J1459" s="13">
        <v>7.69230769230769E-2</v>
      </c>
      <c r="K1459" s="13">
        <v>0.21052631578947401</v>
      </c>
      <c r="L1459" s="13">
        <v>8.6021505376344107E-2</v>
      </c>
      <c r="M1459" s="13"/>
      <c r="N1459" s="13">
        <v>0.13084112149532701</v>
      </c>
      <c r="O1459" s="13">
        <v>9.8360655737704902E-2</v>
      </c>
      <c r="P1459" s="13">
        <v>3.8461538461538498E-2</v>
      </c>
      <c r="Q1459" s="13">
        <v>0.101694915254237</v>
      </c>
      <c r="R1459" s="13"/>
      <c r="S1459" s="13">
        <v>0.04</v>
      </c>
      <c r="T1459" s="13">
        <v>0.116279069767442</v>
      </c>
      <c r="U1459" s="13">
        <v>4.1666666666666699E-2</v>
      </c>
      <c r="V1459" s="13">
        <v>0.24561403508771901</v>
      </c>
      <c r="W1459" s="13">
        <v>4.5454545454545497E-2</v>
      </c>
      <c r="X1459" s="13">
        <v>0.125</v>
      </c>
      <c r="Y1459" s="13"/>
      <c r="Z1459" s="13">
        <v>9.3406593406593394E-2</v>
      </c>
      <c r="AA1459" s="13">
        <v>0.140845070422535</v>
      </c>
      <c r="AB1459" s="13"/>
      <c r="AC1459" s="13">
        <v>7.7669902912621394E-2</v>
      </c>
      <c r="AD1459" s="13">
        <v>0.12781954887218</v>
      </c>
    </row>
    <row r="1460" spans="2:30" x14ac:dyDescent="0.3">
      <c r="B1460" t="s">
        <v>167</v>
      </c>
      <c r="C1460" s="13">
        <v>0.52569169960474305</v>
      </c>
      <c r="D1460" s="13">
        <v>0.52</v>
      </c>
      <c r="E1460" s="13">
        <v>0.53125</v>
      </c>
      <c r="F1460" s="13"/>
      <c r="G1460" s="13">
        <v>1</v>
      </c>
      <c r="H1460" s="13">
        <v>0.72</v>
      </c>
      <c r="I1460" s="13">
        <v>0.68571428571428605</v>
      </c>
      <c r="J1460" s="13">
        <v>0.56410256410256399</v>
      </c>
      <c r="K1460" s="13">
        <v>0.33333333333333298</v>
      </c>
      <c r="L1460" s="13">
        <v>0.494623655913978</v>
      </c>
      <c r="M1460" s="13"/>
      <c r="N1460" s="13">
        <v>0.49532710280373798</v>
      </c>
      <c r="O1460" s="13">
        <v>0.54098360655737698</v>
      </c>
      <c r="P1460" s="13">
        <v>0.76923076923076905</v>
      </c>
      <c r="Q1460" s="13">
        <v>0.45762711864406802</v>
      </c>
      <c r="R1460" s="13"/>
      <c r="S1460" s="13">
        <v>0.65333333333333299</v>
      </c>
      <c r="T1460" s="13">
        <v>0.34883720930232598</v>
      </c>
      <c r="U1460" s="13">
        <v>0.70833333333333304</v>
      </c>
      <c r="V1460" s="13">
        <v>0.31578947368421101</v>
      </c>
      <c r="W1460" s="13">
        <v>0.72727272727272696</v>
      </c>
      <c r="X1460" s="13">
        <v>0.375</v>
      </c>
      <c r="Y1460" s="13"/>
      <c r="Z1460" s="13">
        <v>0.53846153846153799</v>
      </c>
      <c r="AA1460" s="13">
        <v>0.49295774647887303</v>
      </c>
      <c r="AB1460" s="13"/>
      <c r="AC1460" s="13">
        <v>0.60194174757281604</v>
      </c>
      <c r="AD1460" s="13">
        <v>0.48120300751879702</v>
      </c>
    </row>
    <row r="1461" spans="2:30" x14ac:dyDescent="0.3">
      <c r="C1461" s="13"/>
      <c r="D1461" s="13"/>
      <c r="E1461" s="13"/>
      <c r="F1461" s="13"/>
      <c r="G1461" s="13"/>
      <c r="H1461" s="13"/>
      <c r="I1461" s="13"/>
      <c r="J1461" s="13"/>
      <c r="K1461" s="13"/>
      <c r="L1461" s="13"/>
      <c r="M1461" s="13"/>
      <c r="N1461" s="13"/>
      <c r="O1461" s="13"/>
      <c r="P1461" s="13"/>
      <c r="Q1461" s="13"/>
      <c r="R1461" s="13"/>
      <c r="S1461" s="13"/>
      <c r="T1461" s="13"/>
      <c r="U1461" s="13"/>
      <c r="V1461" s="13"/>
      <c r="W1461" s="13"/>
      <c r="X1461" s="13"/>
      <c r="Y1461" s="13"/>
      <c r="Z1461" s="13"/>
      <c r="AA1461" s="13"/>
      <c r="AB1461" s="13"/>
      <c r="AC1461" s="13"/>
      <c r="AD1461" s="13"/>
    </row>
    <row r="1462" spans="2:30" x14ac:dyDescent="0.3">
      <c r="B1462" s="6" t="s">
        <v>500</v>
      </c>
      <c r="C1462" s="13"/>
      <c r="D1462" s="13"/>
      <c r="E1462" s="13"/>
      <c r="F1462" s="13"/>
      <c r="G1462" s="13"/>
      <c r="H1462" s="13"/>
      <c r="I1462" s="13"/>
      <c r="J1462" s="13"/>
      <c r="K1462" s="13"/>
      <c r="L1462" s="13"/>
      <c r="M1462" s="13"/>
      <c r="N1462" s="13"/>
      <c r="O1462" s="13"/>
      <c r="P1462" s="13"/>
      <c r="Q1462" s="13"/>
      <c r="R1462" s="13"/>
      <c r="S1462" s="13"/>
      <c r="T1462" s="13"/>
      <c r="U1462" s="13"/>
      <c r="V1462" s="13"/>
      <c r="W1462" s="13"/>
      <c r="X1462" s="13"/>
      <c r="Y1462" s="13"/>
      <c r="Z1462" s="13"/>
      <c r="AA1462" s="13"/>
      <c r="AB1462" s="13"/>
      <c r="AC1462" s="13"/>
      <c r="AD1462" s="13"/>
    </row>
    <row r="1463" spans="2:30" x14ac:dyDescent="0.3">
      <c r="B1463" s="23" t="s">
        <v>52</v>
      </c>
      <c r="C1463" s="13"/>
      <c r="D1463" s="13"/>
      <c r="E1463" s="13"/>
      <c r="F1463" s="13"/>
      <c r="G1463" s="13"/>
      <c r="H1463" s="13"/>
      <c r="I1463" s="13"/>
      <c r="J1463" s="13"/>
      <c r="K1463" s="13"/>
      <c r="L1463" s="13"/>
      <c r="M1463" s="13"/>
      <c r="N1463" s="13"/>
      <c r="O1463" s="13"/>
      <c r="P1463" s="13"/>
      <c r="Q1463" s="13"/>
      <c r="R1463" s="13"/>
      <c r="S1463" s="13"/>
      <c r="T1463" s="13"/>
      <c r="U1463" s="13"/>
      <c r="V1463" s="13"/>
      <c r="W1463" s="13"/>
      <c r="X1463" s="13"/>
      <c r="Y1463" s="13"/>
      <c r="Z1463" s="13"/>
      <c r="AA1463" s="13"/>
      <c r="AB1463" s="13"/>
      <c r="AC1463" s="13"/>
      <c r="AD1463" s="13"/>
    </row>
    <row r="1464" spans="2:30" x14ac:dyDescent="0.3">
      <c r="B1464" t="s">
        <v>160</v>
      </c>
      <c r="C1464" s="13">
        <v>0.102766798418972</v>
      </c>
      <c r="D1464" s="13">
        <v>9.6000000000000002E-2</v>
      </c>
      <c r="E1464" s="13">
        <v>0.109375</v>
      </c>
      <c r="F1464" s="13"/>
      <c r="G1464" s="13">
        <v>0.25</v>
      </c>
      <c r="H1464" s="13">
        <v>0.24</v>
      </c>
      <c r="I1464" s="13">
        <v>5.7142857142857099E-2</v>
      </c>
      <c r="J1464" s="13">
        <v>7.69230769230769E-2</v>
      </c>
      <c r="K1464" s="13">
        <v>7.0175438596491196E-2</v>
      </c>
      <c r="L1464" s="13">
        <v>0.10752688172043</v>
      </c>
      <c r="M1464" s="13"/>
      <c r="N1464" s="13">
        <v>8.4112149532710304E-2</v>
      </c>
      <c r="O1464" s="13">
        <v>4.91803278688525E-2</v>
      </c>
      <c r="P1464" s="13">
        <v>0.269230769230769</v>
      </c>
      <c r="Q1464" s="13">
        <v>0.11864406779661001</v>
      </c>
      <c r="R1464" s="13"/>
      <c r="S1464" s="13">
        <v>0.10666666666666701</v>
      </c>
      <c r="T1464" s="13">
        <v>6.9767441860465101E-2</v>
      </c>
      <c r="U1464" s="13">
        <v>0.125</v>
      </c>
      <c r="V1464" s="13">
        <v>0.12280701754386</v>
      </c>
      <c r="W1464" s="13">
        <v>0.13636363636363599</v>
      </c>
      <c r="X1464" s="13">
        <v>6.25E-2</v>
      </c>
      <c r="Y1464" s="13"/>
      <c r="Z1464" s="13">
        <v>9.8901098901098897E-2</v>
      </c>
      <c r="AA1464" s="13">
        <v>0.11267605633802801</v>
      </c>
      <c r="AB1464" s="13"/>
      <c r="AC1464" s="13">
        <v>0.12621359223301001</v>
      </c>
      <c r="AD1464" s="13">
        <v>8.2706766917293201E-2</v>
      </c>
    </row>
    <row r="1465" spans="2:30" x14ac:dyDescent="0.3">
      <c r="B1465" t="s">
        <v>161</v>
      </c>
      <c r="C1465" s="13">
        <v>0.470355731225296</v>
      </c>
      <c r="D1465" s="13">
        <v>0.46400000000000002</v>
      </c>
      <c r="E1465" s="13">
        <v>0.4765625</v>
      </c>
      <c r="F1465" s="13"/>
      <c r="G1465" s="13">
        <v>0.5</v>
      </c>
      <c r="H1465" s="13">
        <v>0.36</v>
      </c>
      <c r="I1465" s="13">
        <v>0.57142857142857095</v>
      </c>
      <c r="J1465" s="13">
        <v>0.41025641025641002</v>
      </c>
      <c r="K1465" s="13">
        <v>0.43859649122806998</v>
      </c>
      <c r="L1465" s="13">
        <v>0.50537634408602194</v>
      </c>
      <c r="M1465" s="13"/>
      <c r="N1465" s="13">
        <v>0.47663551401869197</v>
      </c>
      <c r="O1465" s="13">
        <v>0.49180327868852503</v>
      </c>
      <c r="P1465" s="13">
        <v>0.34615384615384598</v>
      </c>
      <c r="Q1465" s="13">
        <v>0.49152542372881403</v>
      </c>
      <c r="R1465" s="13"/>
      <c r="S1465" s="13">
        <v>0.57333333333333303</v>
      </c>
      <c r="T1465" s="13">
        <v>0.51162790697674398</v>
      </c>
      <c r="U1465" s="13">
        <v>0.45833333333333298</v>
      </c>
      <c r="V1465" s="13">
        <v>0.31578947368421101</v>
      </c>
      <c r="W1465" s="13">
        <v>0.59090909090909105</v>
      </c>
      <c r="X1465" s="13">
        <v>0.375</v>
      </c>
      <c r="Y1465" s="13"/>
      <c r="Z1465" s="13">
        <v>0.43406593406593402</v>
      </c>
      <c r="AA1465" s="13">
        <v>0.56338028169014098</v>
      </c>
      <c r="AB1465" s="13"/>
      <c r="AC1465" s="13">
        <v>0.44660194174757301</v>
      </c>
      <c r="AD1465" s="13">
        <v>0.511278195488722</v>
      </c>
    </row>
    <row r="1466" spans="2:30" x14ac:dyDescent="0.3">
      <c r="B1466" t="s">
        <v>162</v>
      </c>
      <c r="C1466" s="13">
        <v>0.24901185770751</v>
      </c>
      <c r="D1466" s="13">
        <v>0.25600000000000001</v>
      </c>
      <c r="E1466" s="13">
        <v>0.2421875</v>
      </c>
      <c r="F1466" s="13"/>
      <c r="G1466" s="13">
        <v>0</v>
      </c>
      <c r="H1466" s="13">
        <v>0.28000000000000003</v>
      </c>
      <c r="I1466" s="13">
        <v>0.2</v>
      </c>
      <c r="J1466" s="13">
        <v>0.28205128205128199</v>
      </c>
      <c r="K1466" s="13">
        <v>0.28070175438596501</v>
      </c>
      <c r="L1466" s="13">
        <v>0.236559139784946</v>
      </c>
      <c r="M1466" s="13"/>
      <c r="N1466" s="13">
        <v>0.25233644859813098</v>
      </c>
      <c r="O1466" s="13">
        <v>0.24590163934426201</v>
      </c>
      <c r="P1466" s="13">
        <v>0.230769230769231</v>
      </c>
      <c r="Q1466" s="13">
        <v>0.25423728813559299</v>
      </c>
      <c r="R1466" s="13"/>
      <c r="S1466" s="13">
        <v>0.17333333333333301</v>
      </c>
      <c r="T1466" s="13">
        <v>0.25581395348837199</v>
      </c>
      <c r="U1466" s="13">
        <v>0.375</v>
      </c>
      <c r="V1466" s="13">
        <v>0.24561403508771901</v>
      </c>
      <c r="W1466" s="13">
        <v>0.22727272727272699</v>
      </c>
      <c r="X1466" s="13">
        <v>0.25</v>
      </c>
      <c r="Y1466" s="13"/>
      <c r="Z1466" s="13">
        <v>0.27472527472527503</v>
      </c>
      <c r="AA1466" s="13">
        <v>0.183098591549296</v>
      </c>
      <c r="AB1466" s="13"/>
      <c r="AC1466" s="13">
        <v>0.27184466019417503</v>
      </c>
      <c r="AD1466" s="13">
        <v>0.22556390977443599</v>
      </c>
    </row>
    <row r="1467" spans="2:30" x14ac:dyDescent="0.3">
      <c r="B1467" t="s">
        <v>163</v>
      </c>
      <c r="C1467" s="13">
        <v>9.4861660079051405E-2</v>
      </c>
      <c r="D1467" s="13">
        <v>0.104</v>
      </c>
      <c r="E1467" s="13">
        <v>8.59375E-2</v>
      </c>
      <c r="F1467" s="13"/>
      <c r="G1467" s="13">
        <v>0.25</v>
      </c>
      <c r="H1467" s="13">
        <v>0.04</v>
      </c>
      <c r="I1467" s="13">
        <v>0.114285714285714</v>
      </c>
      <c r="J1467" s="13">
        <v>0.128205128205128</v>
      </c>
      <c r="K1467" s="13">
        <v>0.105263157894737</v>
      </c>
      <c r="L1467" s="13">
        <v>7.5268817204301106E-2</v>
      </c>
      <c r="M1467" s="13"/>
      <c r="N1467" s="13">
        <v>0.10280373831775701</v>
      </c>
      <c r="O1467" s="13">
        <v>3.2786885245901599E-2</v>
      </c>
      <c r="P1467" s="13">
        <v>0.15384615384615399</v>
      </c>
      <c r="Q1467" s="13">
        <v>0.11864406779661001</v>
      </c>
      <c r="R1467" s="13"/>
      <c r="S1467" s="13">
        <v>0.10666666666666701</v>
      </c>
      <c r="T1467" s="13">
        <v>0.116279069767442</v>
      </c>
      <c r="U1467" s="13">
        <v>0</v>
      </c>
      <c r="V1467" s="13">
        <v>0.12280701754386</v>
      </c>
      <c r="W1467" s="13">
        <v>4.5454545454545497E-2</v>
      </c>
      <c r="X1467" s="13">
        <v>0.1875</v>
      </c>
      <c r="Y1467" s="13"/>
      <c r="Z1467" s="13">
        <v>0.104395604395604</v>
      </c>
      <c r="AA1467" s="13">
        <v>7.0422535211267595E-2</v>
      </c>
      <c r="AB1467" s="13"/>
      <c r="AC1467" s="13">
        <v>8.7378640776699004E-2</v>
      </c>
      <c r="AD1467" s="13">
        <v>0.105263157894737</v>
      </c>
    </row>
    <row r="1468" spans="2:30" x14ac:dyDescent="0.3">
      <c r="B1468" t="s">
        <v>164</v>
      </c>
      <c r="C1468" s="13">
        <v>5.5335968379446598E-2</v>
      </c>
      <c r="D1468" s="13">
        <v>6.4000000000000001E-2</v>
      </c>
      <c r="E1468" s="13">
        <v>4.6875E-2</v>
      </c>
      <c r="F1468" s="13"/>
      <c r="G1468" s="13">
        <v>0</v>
      </c>
      <c r="H1468" s="13">
        <v>0.04</v>
      </c>
      <c r="I1468" s="13">
        <v>0</v>
      </c>
      <c r="J1468" s="13">
        <v>7.69230769230769E-2</v>
      </c>
      <c r="K1468" s="13">
        <v>8.7719298245614002E-2</v>
      </c>
      <c r="L1468" s="13">
        <v>5.3763440860215103E-2</v>
      </c>
      <c r="M1468" s="13"/>
      <c r="N1468" s="13">
        <v>8.4112149532710304E-2</v>
      </c>
      <c r="O1468" s="13">
        <v>8.1967213114754106E-2</v>
      </c>
      <c r="P1468" s="13">
        <v>0</v>
      </c>
      <c r="Q1468" s="13">
        <v>0</v>
      </c>
      <c r="R1468" s="13"/>
      <c r="S1468" s="13">
        <v>2.66666666666667E-2</v>
      </c>
      <c r="T1468" s="13">
        <v>2.32558139534884E-2</v>
      </c>
      <c r="U1468" s="13">
        <v>0</v>
      </c>
      <c r="V1468" s="13">
        <v>0.140350877192982</v>
      </c>
      <c r="W1468" s="13">
        <v>0</v>
      </c>
      <c r="X1468" s="13">
        <v>0.125</v>
      </c>
      <c r="Y1468" s="13"/>
      <c r="Z1468" s="13">
        <v>6.0439560439560398E-2</v>
      </c>
      <c r="AA1468" s="13">
        <v>4.2253521126760597E-2</v>
      </c>
      <c r="AB1468" s="13"/>
      <c r="AC1468" s="13">
        <v>3.8834951456310697E-2</v>
      </c>
      <c r="AD1468" s="13">
        <v>6.7669172932330796E-2</v>
      </c>
    </row>
    <row r="1469" spans="2:30" x14ac:dyDescent="0.3">
      <c r="B1469" t="s">
        <v>56</v>
      </c>
      <c r="C1469" s="13">
        <v>2.7667984189723299E-2</v>
      </c>
      <c r="D1469" s="13">
        <v>1.6E-2</v>
      </c>
      <c r="E1469" s="13">
        <v>3.90625E-2</v>
      </c>
      <c r="F1469" s="13"/>
      <c r="G1469" s="13">
        <v>0</v>
      </c>
      <c r="H1469" s="13">
        <v>0.04</v>
      </c>
      <c r="I1469" s="13">
        <v>5.7142857142857099E-2</v>
      </c>
      <c r="J1469" s="13">
        <v>2.5641025641025599E-2</v>
      </c>
      <c r="K1469" s="13">
        <v>1.7543859649122799E-2</v>
      </c>
      <c r="L1469" s="13">
        <v>2.1505376344085999E-2</v>
      </c>
      <c r="M1469" s="13"/>
      <c r="N1469" s="13">
        <v>0</v>
      </c>
      <c r="O1469" s="13">
        <v>9.8360655737704902E-2</v>
      </c>
      <c r="P1469" s="13">
        <v>0</v>
      </c>
      <c r="Q1469" s="13">
        <v>1.6949152542372899E-2</v>
      </c>
      <c r="R1469" s="13"/>
      <c r="S1469" s="13">
        <v>1.3333333333333299E-2</v>
      </c>
      <c r="T1469" s="13">
        <v>2.32558139534884E-2</v>
      </c>
      <c r="U1469" s="13">
        <v>4.1666666666666699E-2</v>
      </c>
      <c r="V1469" s="13">
        <v>5.2631578947368397E-2</v>
      </c>
      <c r="W1469" s="13">
        <v>0</v>
      </c>
      <c r="X1469" s="13">
        <v>0</v>
      </c>
      <c r="Y1469" s="13"/>
      <c r="Z1469" s="13">
        <v>2.74725274725275E-2</v>
      </c>
      <c r="AA1469" s="13">
        <v>2.8169014084507001E-2</v>
      </c>
      <c r="AB1469" s="13"/>
      <c r="AC1469" s="13">
        <v>2.9126213592233E-2</v>
      </c>
      <c r="AD1469" s="13">
        <v>7.5187969924812E-3</v>
      </c>
    </row>
    <row r="1470" spans="2:30" x14ac:dyDescent="0.3">
      <c r="B1470" t="s">
        <v>165</v>
      </c>
      <c r="C1470" s="13">
        <v>0.57312252964426902</v>
      </c>
      <c r="D1470" s="13">
        <v>0.56000000000000005</v>
      </c>
      <c r="E1470" s="13">
        <v>0.5859375</v>
      </c>
      <c r="F1470" s="13"/>
      <c r="G1470" s="13">
        <v>0.75</v>
      </c>
      <c r="H1470" s="13">
        <v>0.6</v>
      </c>
      <c r="I1470" s="13">
        <v>0.628571428571429</v>
      </c>
      <c r="J1470" s="13">
        <v>0.487179487179487</v>
      </c>
      <c r="K1470" s="13">
        <v>0.50877192982456099</v>
      </c>
      <c r="L1470" s="13">
        <v>0.61290322580645196</v>
      </c>
      <c r="M1470" s="13"/>
      <c r="N1470" s="13">
        <v>0.56074766355140204</v>
      </c>
      <c r="O1470" s="13">
        <v>0.54098360655737698</v>
      </c>
      <c r="P1470" s="13">
        <v>0.61538461538461497</v>
      </c>
      <c r="Q1470" s="13">
        <v>0.61016949152542399</v>
      </c>
      <c r="R1470" s="13"/>
      <c r="S1470" s="13">
        <v>0.68</v>
      </c>
      <c r="T1470" s="13">
        <v>0.581395348837209</v>
      </c>
      <c r="U1470" s="13">
        <v>0.58333333333333304</v>
      </c>
      <c r="V1470" s="13">
        <v>0.43859649122806998</v>
      </c>
      <c r="W1470" s="13">
        <v>0.72727272727272696</v>
      </c>
      <c r="X1470" s="13">
        <v>0.4375</v>
      </c>
      <c r="Y1470" s="13"/>
      <c r="Z1470" s="13">
        <v>0.53296703296703296</v>
      </c>
      <c r="AA1470" s="13">
        <v>0.676056338028169</v>
      </c>
      <c r="AB1470" s="13"/>
      <c r="AC1470" s="13">
        <v>0.57281553398058205</v>
      </c>
      <c r="AD1470" s="13">
        <v>0.59398496240601495</v>
      </c>
    </row>
    <row r="1471" spans="2:30" x14ac:dyDescent="0.3">
      <c r="B1471" t="s">
        <v>166</v>
      </c>
      <c r="C1471" s="13">
        <v>0.15019762845849799</v>
      </c>
      <c r="D1471" s="13">
        <v>0.16800000000000001</v>
      </c>
      <c r="E1471" s="13">
        <v>0.1328125</v>
      </c>
      <c r="F1471" s="13"/>
      <c r="G1471" s="13">
        <v>0.25</v>
      </c>
      <c r="H1471" s="13">
        <v>0.08</v>
      </c>
      <c r="I1471" s="13">
        <v>0.114285714285714</v>
      </c>
      <c r="J1471" s="13">
        <v>0.20512820512820501</v>
      </c>
      <c r="K1471" s="13">
        <v>0.19298245614035101</v>
      </c>
      <c r="L1471" s="13">
        <v>0.12903225806451599</v>
      </c>
      <c r="M1471" s="13"/>
      <c r="N1471" s="13">
        <v>0.18691588785046701</v>
      </c>
      <c r="O1471" s="13">
        <v>0.114754098360656</v>
      </c>
      <c r="P1471" s="13">
        <v>0.15384615384615399</v>
      </c>
      <c r="Q1471" s="13">
        <v>0.11864406779661001</v>
      </c>
      <c r="R1471" s="13"/>
      <c r="S1471" s="13">
        <v>0.133333333333333</v>
      </c>
      <c r="T1471" s="13">
        <v>0.13953488372093001</v>
      </c>
      <c r="U1471" s="13">
        <v>0</v>
      </c>
      <c r="V1471" s="13">
        <v>0.26315789473684198</v>
      </c>
      <c r="W1471" s="13">
        <v>4.5454545454545497E-2</v>
      </c>
      <c r="X1471" s="13">
        <v>0.3125</v>
      </c>
      <c r="Y1471" s="13"/>
      <c r="Z1471" s="13">
        <v>0.164835164835165</v>
      </c>
      <c r="AA1471" s="13">
        <v>0.11267605633802801</v>
      </c>
      <c r="AB1471" s="13"/>
      <c r="AC1471" s="13">
        <v>0.12621359223301001</v>
      </c>
      <c r="AD1471" s="13">
        <v>0.17293233082706799</v>
      </c>
    </row>
    <row r="1472" spans="2:30" x14ac:dyDescent="0.3">
      <c r="B1472" t="s">
        <v>167</v>
      </c>
      <c r="C1472" s="13">
        <v>0.42292490118577097</v>
      </c>
      <c r="D1472" s="13">
        <v>0.39200000000000002</v>
      </c>
      <c r="E1472" s="13">
        <v>0.453125</v>
      </c>
      <c r="F1472" s="13"/>
      <c r="G1472" s="13">
        <v>0.5</v>
      </c>
      <c r="H1472" s="13">
        <v>0.52</v>
      </c>
      <c r="I1472" s="13">
        <v>0.51428571428571401</v>
      </c>
      <c r="J1472" s="13">
        <v>0.28205128205128199</v>
      </c>
      <c r="K1472" s="13">
        <v>0.31578947368421101</v>
      </c>
      <c r="L1472" s="13">
        <v>0.483870967741935</v>
      </c>
      <c r="M1472" s="13"/>
      <c r="N1472" s="13">
        <v>0.37383177570093501</v>
      </c>
      <c r="O1472" s="13">
        <v>0.42622950819672101</v>
      </c>
      <c r="P1472" s="13">
        <v>0.46153846153846201</v>
      </c>
      <c r="Q1472" s="13">
        <v>0.49152542372881403</v>
      </c>
      <c r="R1472" s="13"/>
      <c r="S1472" s="13">
        <v>0.54666666666666697</v>
      </c>
      <c r="T1472" s="13">
        <v>0.44186046511627902</v>
      </c>
      <c r="U1472" s="13">
        <v>0.58333333333333304</v>
      </c>
      <c r="V1472" s="13">
        <v>0.175438596491228</v>
      </c>
      <c r="W1472" s="13">
        <v>0.68181818181818199</v>
      </c>
      <c r="X1472" s="13">
        <v>0.125</v>
      </c>
      <c r="Y1472" s="13"/>
      <c r="Z1472" s="13">
        <v>0.36813186813186799</v>
      </c>
      <c r="AA1472" s="13">
        <v>0.56338028169014098</v>
      </c>
      <c r="AB1472" s="13"/>
      <c r="AC1472" s="13">
        <v>0.44660194174757301</v>
      </c>
      <c r="AD1472" s="13">
        <v>0.42105263157894701</v>
      </c>
    </row>
    <row r="1473" spans="2:30" x14ac:dyDescent="0.3">
      <c r="C1473" s="13"/>
      <c r="D1473" s="13"/>
      <c r="E1473" s="13"/>
      <c r="F1473" s="13"/>
      <c r="G1473" s="13"/>
      <c r="H1473" s="13"/>
      <c r="I1473" s="13"/>
      <c r="J1473" s="13"/>
      <c r="K1473" s="13"/>
      <c r="L1473" s="13"/>
      <c r="M1473" s="13"/>
      <c r="N1473" s="13"/>
      <c r="O1473" s="13"/>
      <c r="P1473" s="13"/>
      <c r="Q1473" s="13"/>
      <c r="R1473" s="13"/>
      <c r="S1473" s="13"/>
      <c r="T1473" s="13"/>
      <c r="U1473" s="13"/>
      <c r="V1473" s="13"/>
      <c r="W1473" s="13"/>
      <c r="X1473" s="13"/>
      <c r="Y1473" s="13"/>
      <c r="Z1473" s="13"/>
      <c r="AA1473" s="13"/>
      <c r="AB1473" s="13"/>
      <c r="AC1473" s="13"/>
      <c r="AD1473" s="13"/>
    </row>
    <row r="1474" spans="2:30" x14ac:dyDescent="0.3">
      <c r="B1474" s="6" t="s">
        <v>501</v>
      </c>
      <c r="C1474" s="13"/>
      <c r="D1474" s="13"/>
      <c r="E1474" s="13"/>
      <c r="F1474" s="13"/>
      <c r="G1474" s="13"/>
      <c r="H1474" s="13"/>
      <c r="I1474" s="13"/>
      <c r="J1474" s="13"/>
      <c r="K1474" s="13"/>
      <c r="L1474" s="13"/>
      <c r="M1474" s="13"/>
      <c r="N1474" s="13"/>
      <c r="O1474" s="13"/>
      <c r="P1474" s="13"/>
      <c r="Q1474" s="13"/>
      <c r="R1474" s="13"/>
      <c r="S1474" s="13"/>
      <c r="T1474" s="13"/>
      <c r="U1474" s="13"/>
      <c r="V1474" s="13"/>
      <c r="W1474" s="13"/>
      <c r="X1474" s="13"/>
      <c r="Y1474" s="13"/>
      <c r="Z1474" s="13"/>
      <c r="AA1474" s="13"/>
      <c r="AB1474" s="13"/>
      <c r="AC1474" s="13"/>
      <c r="AD1474" s="13"/>
    </row>
    <row r="1475" spans="2:30" x14ac:dyDescent="0.3">
      <c r="B1475" s="23" t="s">
        <v>52</v>
      </c>
      <c r="C1475" s="13"/>
      <c r="D1475" s="13"/>
      <c r="E1475" s="13"/>
      <c r="F1475" s="13"/>
      <c r="G1475" s="13"/>
      <c r="H1475" s="13"/>
      <c r="I1475" s="13"/>
      <c r="J1475" s="13"/>
      <c r="K1475" s="13"/>
      <c r="L1475" s="13"/>
      <c r="M1475" s="13"/>
      <c r="N1475" s="13"/>
      <c r="O1475" s="13"/>
      <c r="P1475" s="13"/>
      <c r="Q1475" s="13"/>
      <c r="R1475" s="13"/>
      <c r="S1475" s="13"/>
      <c r="T1475" s="13"/>
      <c r="U1475" s="13"/>
      <c r="V1475" s="13"/>
      <c r="W1475" s="13"/>
      <c r="X1475" s="13"/>
      <c r="Y1475" s="13"/>
      <c r="Z1475" s="13"/>
      <c r="AA1475" s="13"/>
      <c r="AB1475" s="13"/>
      <c r="AC1475" s="13"/>
      <c r="AD1475" s="13"/>
    </row>
    <row r="1476" spans="2:30" x14ac:dyDescent="0.3">
      <c r="B1476" t="s">
        <v>160</v>
      </c>
      <c r="C1476" s="13">
        <v>5.5335968379446598E-2</v>
      </c>
      <c r="D1476" s="13">
        <v>4.8000000000000001E-2</v>
      </c>
      <c r="E1476" s="13">
        <v>6.25E-2</v>
      </c>
      <c r="F1476" s="13"/>
      <c r="G1476" s="13">
        <v>0.25</v>
      </c>
      <c r="H1476" s="13">
        <v>0.12</v>
      </c>
      <c r="I1476" s="13">
        <v>0.114285714285714</v>
      </c>
      <c r="J1476" s="13">
        <v>5.1282051282051301E-2</v>
      </c>
      <c r="K1476" s="13">
        <v>5.2631578947368397E-2</v>
      </c>
      <c r="L1476" s="13">
        <v>1.0752688172042999E-2</v>
      </c>
      <c r="M1476" s="13"/>
      <c r="N1476" s="13">
        <v>3.7383177570093497E-2</v>
      </c>
      <c r="O1476" s="13">
        <v>4.91803278688525E-2</v>
      </c>
      <c r="P1476" s="13">
        <v>0.15384615384615399</v>
      </c>
      <c r="Q1476" s="13">
        <v>5.0847457627118599E-2</v>
      </c>
      <c r="R1476" s="13"/>
      <c r="S1476" s="13">
        <v>0.10666666666666701</v>
      </c>
      <c r="T1476" s="13">
        <v>2.32558139534884E-2</v>
      </c>
      <c r="U1476" s="13">
        <v>0</v>
      </c>
      <c r="V1476" s="13">
        <v>1.7543859649122799E-2</v>
      </c>
      <c r="W1476" s="13">
        <v>9.0909090909090898E-2</v>
      </c>
      <c r="X1476" s="13">
        <v>0.125</v>
      </c>
      <c r="Y1476" s="13"/>
      <c r="Z1476" s="13">
        <v>6.5934065934065894E-2</v>
      </c>
      <c r="AA1476" s="13">
        <v>2.8169014084507001E-2</v>
      </c>
      <c r="AB1476" s="13"/>
      <c r="AC1476" s="13">
        <v>7.7669902912621394E-2</v>
      </c>
      <c r="AD1476" s="13">
        <v>3.7593984962405999E-2</v>
      </c>
    </row>
    <row r="1477" spans="2:30" x14ac:dyDescent="0.3">
      <c r="B1477" t="s">
        <v>161</v>
      </c>
      <c r="C1477" s="13">
        <v>0.43083003952569199</v>
      </c>
      <c r="D1477" s="13">
        <v>0.44</v>
      </c>
      <c r="E1477" s="13">
        <v>0.421875</v>
      </c>
      <c r="F1477" s="13"/>
      <c r="G1477" s="13">
        <v>0.25</v>
      </c>
      <c r="H1477" s="13">
        <v>0.48</v>
      </c>
      <c r="I1477" s="13">
        <v>0.57142857142857095</v>
      </c>
      <c r="J1477" s="13">
        <v>0.38461538461538503</v>
      </c>
      <c r="K1477" s="13">
        <v>0.35087719298245601</v>
      </c>
      <c r="L1477" s="13">
        <v>0.44086021505376299</v>
      </c>
      <c r="M1477" s="13"/>
      <c r="N1477" s="13">
        <v>0.43925233644859801</v>
      </c>
      <c r="O1477" s="13">
        <v>0.44262295081967201</v>
      </c>
      <c r="P1477" s="13">
        <v>0.53846153846153799</v>
      </c>
      <c r="Q1477" s="13">
        <v>0.355932203389831</v>
      </c>
      <c r="R1477" s="13"/>
      <c r="S1477" s="13">
        <v>0.46666666666666701</v>
      </c>
      <c r="T1477" s="13">
        <v>0.39534883720930197</v>
      </c>
      <c r="U1477" s="13">
        <v>0.45833333333333298</v>
      </c>
      <c r="V1477" s="13">
        <v>0.47368421052631599</v>
      </c>
      <c r="W1477" s="13">
        <v>0.36363636363636398</v>
      </c>
      <c r="X1477" s="13">
        <v>0.125</v>
      </c>
      <c r="Y1477" s="13"/>
      <c r="Z1477" s="13">
        <v>0.43956043956044</v>
      </c>
      <c r="AA1477" s="13">
        <v>0.40845070422535201</v>
      </c>
      <c r="AB1477" s="13"/>
      <c r="AC1477" s="13">
        <v>0.495145631067961</v>
      </c>
      <c r="AD1477" s="13">
        <v>0.39849624060150401</v>
      </c>
    </row>
    <row r="1478" spans="2:30" x14ac:dyDescent="0.3">
      <c r="B1478" t="s">
        <v>162</v>
      </c>
      <c r="C1478" s="13">
        <v>0.25691699604743101</v>
      </c>
      <c r="D1478" s="13">
        <v>0.24</v>
      </c>
      <c r="E1478" s="13">
        <v>0.2734375</v>
      </c>
      <c r="F1478" s="13"/>
      <c r="G1478" s="13">
        <v>0</v>
      </c>
      <c r="H1478" s="13">
        <v>0.2</v>
      </c>
      <c r="I1478" s="13">
        <v>0.22857142857142901</v>
      </c>
      <c r="J1478" s="13">
        <v>0.28205128205128199</v>
      </c>
      <c r="K1478" s="13">
        <v>0.28070175438596501</v>
      </c>
      <c r="L1478" s="13">
        <v>0.26881720430107497</v>
      </c>
      <c r="M1478" s="13"/>
      <c r="N1478" s="13">
        <v>0.27102803738317799</v>
      </c>
      <c r="O1478" s="13">
        <v>0.19672131147541</v>
      </c>
      <c r="P1478" s="13">
        <v>0.19230769230769201</v>
      </c>
      <c r="Q1478" s="13">
        <v>0.322033898305085</v>
      </c>
      <c r="R1478" s="13"/>
      <c r="S1478" s="13">
        <v>0.17333333333333301</v>
      </c>
      <c r="T1478" s="13">
        <v>0.372093023255814</v>
      </c>
      <c r="U1478" s="13">
        <v>0.41666666666666702</v>
      </c>
      <c r="V1478" s="13">
        <v>0.21052631578947401</v>
      </c>
      <c r="W1478" s="13">
        <v>0.40909090909090901</v>
      </c>
      <c r="X1478" s="13">
        <v>0.25</v>
      </c>
      <c r="Y1478" s="13"/>
      <c r="Z1478" s="13">
        <v>0.25824175824175799</v>
      </c>
      <c r="AA1478" s="13">
        <v>0.25352112676056299</v>
      </c>
      <c r="AB1478" s="13"/>
      <c r="AC1478" s="13">
        <v>0.28155339805825202</v>
      </c>
      <c r="AD1478" s="13">
        <v>0.233082706766917</v>
      </c>
    </row>
    <row r="1479" spans="2:30" x14ac:dyDescent="0.3">
      <c r="B1479" t="s">
        <v>163</v>
      </c>
      <c r="C1479" s="13">
        <v>0.16600790513833999</v>
      </c>
      <c r="D1479" s="13">
        <v>0.192</v>
      </c>
      <c r="E1479" s="13">
        <v>0.140625</v>
      </c>
      <c r="F1479" s="13"/>
      <c r="G1479" s="13">
        <v>0.25</v>
      </c>
      <c r="H1479" s="13">
        <v>0.12</v>
      </c>
      <c r="I1479" s="13">
        <v>2.8571428571428598E-2</v>
      </c>
      <c r="J1479" s="13">
        <v>0.17948717948717899</v>
      </c>
      <c r="K1479" s="13">
        <v>0.21052631578947401</v>
      </c>
      <c r="L1479" s="13">
        <v>0.19354838709677399</v>
      </c>
      <c r="M1479" s="13"/>
      <c r="N1479" s="13">
        <v>0.20560747663551401</v>
      </c>
      <c r="O1479" s="13">
        <v>0.13114754098360701</v>
      </c>
      <c r="P1479" s="13">
        <v>0.115384615384615</v>
      </c>
      <c r="Q1479" s="13">
        <v>0.152542372881356</v>
      </c>
      <c r="R1479" s="13"/>
      <c r="S1479" s="13">
        <v>0.21333333333333299</v>
      </c>
      <c r="T1479" s="13">
        <v>0.162790697674419</v>
      </c>
      <c r="U1479" s="13">
        <v>8.3333333333333301E-2</v>
      </c>
      <c r="V1479" s="13">
        <v>0.12280701754386</v>
      </c>
      <c r="W1479" s="13">
        <v>9.0909090909090898E-2</v>
      </c>
      <c r="X1479" s="13">
        <v>0.3125</v>
      </c>
      <c r="Y1479" s="13"/>
      <c r="Z1479" s="13">
        <v>0.159340659340659</v>
      </c>
      <c r="AA1479" s="13">
        <v>0.183098591549296</v>
      </c>
      <c r="AB1479" s="13"/>
      <c r="AC1479" s="13">
        <v>0.106796116504854</v>
      </c>
      <c r="AD1479" s="13">
        <v>0.22556390977443599</v>
      </c>
    </row>
    <row r="1480" spans="2:30" x14ac:dyDescent="0.3">
      <c r="B1480" t="s">
        <v>164</v>
      </c>
      <c r="C1480" s="13">
        <v>6.3241106719367599E-2</v>
      </c>
      <c r="D1480" s="13">
        <v>7.1999999999999995E-2</v>
      </c>
      <c r="E1480" s="13">
        <v>5.46875E-2</v>
      </c>
      <c r="F1480" s="13"/>
      <c r="G1480" s="13">
        <v>0.25</v>
      </c>
      <c r="H1480" s="13">
        <v>0.08</v>
      </c>
      <c r="I1480" s="13">
        <v>2.8571428571428598E-2</v>
      </c>
      <c r="J1480" s="13">
        <v>7.69230769230769E-2</v>
      </c>
      <c r="K1480" s="13">
        <v>8.7719298245614002E-2</v>
      </c>
      <c r="L1480" s="13">
        <v>4.3010752688171998E-2</v>
      </c>
      <c r="M1480" s="13"/>
      <c r="N1480" s="13">
        <v>4.67289719626168E-2</v>
      </c>
      <c r="O1480" s="13">
        <v>9.8360655737704902E-2</v>
      </c>
      <c r="P1480" s="13">
        <v>0</v>
      </c>
      <c r="Q1480" s="13">
        <v>8.4745762711864403E-2</v>
      </c>
      <c r="R1480" s="13"/>
      <c r="S1480" s="13">
        <v>2.66666666666667E-2</v>
      </c>
      <c r="T1480" s="13">
        <v>2.32558139534884E-2</v>
      </c>
      <c r="U1480" s="13">
        <v>0</v>
      </c>
      <c r="V1480" s="13">
        <v>0.140350877192982</v>
      </c>
      <c r="W1480" s="13">
        <v>4.5454545454545497E-2</v>
      </c>
      <c r="X1480" s="13">
        <v>0.125</v>
      </c>
      <c r="Y1480" s="13"/>
      <c r="Z1480" s="13">
        <v>4.94505494505494E-2</v>
      </c>
      <c r="AA1480" s="13">
        <v>9.85915492957746E-2</v>
      </c>
      <c r="AB1480" s="13"/>
      <c r="AC1480" s="13">
        <v>1.94174757281553E-2</v>
      </c>
      <c r="AD1480" s="13">
        <v>9.0225563909774403E-2</v>
      </c>
    </row>
    <row r="1481" spans="2:30" x14ac:dyDescent="0.3">
      <c r="B1481" t="s">
        <v>56</v>
      </c>
      <c r="C1481" s="13">
        <v>2.7667984189723299E-2</v>
      </c>
      <c r="D1481" s="13">
        <v>8.0000000000000002E-3</v>
      </c>
      <c r="E1481" s="13">
        <v>4.6875E-2</v>
      </c>
      <c r="F1481" s="13"/>
      <c r="G1481" s="13">
        <v>0</v>
      </c>
      <c r="H1481" s="13">
        <v>0</v>
      </c>
      <c r="I1481" s="13">
        <v>2.8571428571428598E-2</v>
      </c>
      <c r="J1481" s="13">
        <v>2.5641025641025599E-2</v>
      </c>
      <c r="K1481" s="13">
        <v>1.7543859649122799E-2</v>
      </c>
      <c r="L1481" s="13">
        <v>4.3010752688171998E-2</v>
      </c>
      <c r="M1481" s="13"/>
      <c r="N1481" s="13">
        <v>0</v>
      </c>
      <c r="O1481" s="13">
        <v>8.1967213114754106E-2</v>
      </c>
      <c r="P1481" s="13">
        <v>0</v>
      </c>
      <c r="Q1481" s="13">
        <v>3.3898305084745797E-2</v>
      </c>
      <c r="R1481" s="13"/>
      <c r="S1481" s="13">
        <v>1.3333333333333299E-2</v>
      </c>
      <c r="T1481" s="13">
        <v>2.32558139534884E-2</v>
      </c>
      <c r="U1481" s="13">
        <v>4.1666666666666699E-2</v>
      </c>
      <c r="V1481" s="13">
        <v>3.5087719298245598E-2</v>
      </c>
      <c r="W1481" s="13">
        <v>0</v>
      </c>
      <c r="X1481" s="13">
        <v>6.25E-2</v>
      </c>
      <c r="Y1481" s="13"/>
      <c r="Z1481" s="13">
        <v>2.74725274725275E-2</v>
      </c>
      <c r="AA1481" s="13">
        <v>2.8169014084507001E-2</v>
      </c>
      <c r="AB1481" s="13"/>
      <c r="AC1481" s="13">
        <v>1.94174757281553E-2</v>
      </c>
      <c r="AD1481" s="13">
        <v>1.50375939849624E-2</v>
      </c>
    </row>
    <row r="1482" spans="2:30" x14ac:dyDescent="0.3">
      <c r="B1482" t="s">
        <v>165</v>
      </c>
      <c r="C1482" s="13">
        <v>0.48616600790513798</v>
      </c>
      <c r="D1482" s="13">
        <v>0.48799999999999999</v>
      </c>
      <c r="E1482" s="13">
        <v>0.484375</v>
      </c>
      <c r="F1482" s="13"/>
      <c r="G1482" s="13">
        <v>0.5</v>
      </c>
      <c r="H1482" s="13">
        <v>0.6</v>
      </c>
      <c r="I1482" s="13">
        <v>0.68571428571428605</v>
      </c>
      <c r="J1482" s="13">
        <v>0.43589743589743601</v>
      </c>
      <c r="K1482" s="13">
        <v>0.40350877192982498</v>
      </c>
      <c r="L1482" s="13">
        <v>0.45161290322580599</v>
      </c>
      <c r="M1482" s="13"/>
      <c r="N1482" s="13">
        <v>0.47663551401869197</v>
      </c>
      <c r="O1482" s="13">
        <v>0.49180327868852503</v>
      </c>
      <c r="P1482" s="13">
        <v>0.69230769230769196</v>
      </c>
      <c r="Q1482" s="13">
        <v>0.40677966101694901</v>
      </c>
      <c r="R1482" s="13"/>
      <c r="S1482" s="13">
        <v>0.57333333333333303</v>
      </c>
      <c r="T1482" s="13">
        <v>0.418604651162791</v>
      </c>
      <c r="U1482" s="13">
        <v>0.45833333333333298</v>
      </c>
      <c r="V1482" s="13">
        <v>0.49122807017543901</v>
      </c>
      <c r="W1482" s="13">
        <v>0.45454545454545497</v>
      </c>
      <c r="X1482" s="13">
        <v>0.25</v>
      </c>
      <c r="Y1482" s="13"/>
      <c r="Z1482" s="13">
        <v>0.50549450549450503</v>
      </c>
      <c r="AA1482" s="13">
        <v>0.43661971830985902</v>
      </c>
      <c r="AB1482" s="13"/>
      <c r="AC1482" s="13">
        <v>0.57281553398058205</v>
      </c>
      <c r="AD1482" s="13">
        <v>0.43609022556390997</v>
      </c>
    </row>
    <row r="1483" spans="2:30" x14ac:dyDescent="0.3">
      <c r="B1483" t="s">
        <v>166</v>
      </c>
      <c r="C1483" s="13">
        <v>0.22924901185770799</v>
      </c>
      <c r="D1483" s="13">
        <v>0.26400000000000001</v>
      </c>
      <c r="E1483" s="13">
        <v>0.1953125</v>
      </c>
      <c r="F1483" s="13"/>
      <c r="G1483" s="13">
        <v>0.5</v>
      </c>
      <c r="H1483" s="13">
        <v>0.2</v>
      </c>
      <c r="I1483" s="13">
        <v>5.7142857142857099E-2</v>
      </c>
      <c r="J1483" s="13">
        <v>0.256410256410256</v>
      </c>
      <c r="K1483" s="13">
        <v>0.29824561403508798</v>
      </c>
      <c r="L1483" s="13">
        <v>0.236559139784946</v>
      </c>
      <c r="M1483" s="13"/>
      <c r="N1483" s="13">
        <v>0.25233644859813098</v>
      </c>
      <c r="O1483" s="13">
        <v>0.22950819672131101</v>
      </c>
      <c r="P1483" s="13">
        <v>0.115384615384615</v>
      </c>
      <c r="Q1483" s="13">
        <v>0.23728813559322001</v>
      </c>
      <c r="R1483" s="13"/>
      <c r="S1483" s="13">
        <v>0.24</v>
      </c>
      <c r="T1483" s="13">
        <v>0.186046511627907</v>
      </c>
      <c r="U1483" s="13">
        <v>8.3333333333333301E-2</v>
      </c>
      <c r="V1483" s="13">
        <v>0.26315789473684198</v>
      </c>
      <c r="W1483" s="13">
        <v>0.13636363636363599</v>
      </c>
      <c r="X1483" s="13">
        <v>0.4375</v>
      </c>
      <c r="Y1483" s="13"/>
      <c r="Z1483" s="13">
        <v>0.20879120879120899</v>
      </c>
      <c r="AA1483" s="13">
        <v>0.28169014084506999</v>
      </c>
      <c r="AB1483" s="13"/>
      <c r="AC1483" s="13">
        <v>0.12621359223301001</v>
      </c>
      <c r="AD1483" s="13">
        <v>0.31578947368421101</v>
      </c>
    </row>
    <row r="1484" spans="2:30" x14ac:dyDescent="0.3">
      <c r="B1484" t="s">
        <v>167</v>
      </c>
      <c r="C1484" s="13">
        <v>0.25691699604743101</v>
      </c>
      <c r="D1484" s="13">
        <v>0.224</v>
      </c>
      <c r="E1484" s="13">
        <v>0.2890625</v>
      </c>
      <c r="F1484" s="13"/>
      <c r="G1484" s="13">
        <v>0</v>
      </c>
      <c r="H1484" s="13">
        <v>0.4</v>
      </c>
      <c r="I1484" s="13">
        <v>0.628571428571429</v>
      </c>
      <c r="J1484" s="13">
        <v>0.17948717948717999</v>
      </c>
      <c r="K1484" s="13">
        <v>0.105263157894737</v>
      </c>
      <c r="L1484" s="13">
        <v>0.21505376344086</v>
      </c>
      <c r="M1484" s="13"/>
      <c r="N1484" s="13">
        <v>0.22429906542056099</v>
      </c>
      <c r="O1484" s="13">
        <v>0.26229508196721302</v>
      </c>
      <c r="P1484" s="13">
        <v>0.57692307692307698</v>
      </c>
      <c r="Q1484" s="13">
        <v>0.169491525423729</v>
      </c>
      <c r="R1484" s="13"/>
      <c r="S1484" s="13">
        <v>0.33333333333333298</v>
      </c>
      <c r="T1484" s="13">
        <v>0.232558139534884</v>
      </c>
      <c r="U1484" s="13">
        <v>0.375</v>
      </c>
      <c r="V1484" s="13">
        <v>0.22807017543859601</v>
      </c>
      <c r="W1484" s="13">
        <v>0.31818181818181801</v>
      </c>
      <c r="X1484" s="13">
        <v>-0.1875</v>
      </c>
      <c r="Y1484" s="13"/>
      <c r="Z1484" s="13">
        <v>0.29670329670329698</v>
      </c>
      <c r="AA1484" s="13">
        <v>0.154929577464789</v>
      </c>
      <c r="AB1484" s="13"/>
      <c r="AC1484" s="13">
        <v>0.44660194174757301</v>
      </c>
      <c r="AD1484" s="13">
        <v>0.12030075187969901</v>
      </c>
    </row>
    <row r="1485" spans="2:30" x14ac:dyDescent="0.3">
      <c r="C1485" s="13"/>
      <c r="D1485" s="13"/>
      <c r="E1485" s="13"/>
      <c r="F1485" s="13"/>
      <c r="G1485" s="13"/>
      <c r="H1485" s="13"/>
      <c r="I1485" s="13"/>
      <c r="J1485" s="13"/>
      <c r="K1485" s="13"/>
      <c r="L1485" s="13"/>
      <c r="M1485" s="13"/>
      <c r="N1485" s="13"/>
      <c r="O1485" s="13"/>
      <c r="P1485" s="13"/>
      <c r="Q1485" s="13"/>
      <c r="R1485" s="13"/>
      <c r="S1485" s="13"/>
      <c r="T1485" s="13"/>
      <c r="U1485" s="13"/>
      <c r="V1485" s="13"/>
      <c r="W1485" s="13"/>
      <c r="X1485" s="13"/>
      <c r="Y1485" s="13"/>
      <c r="Z1485" s="13"/>
      <c r="AA1485" s="13"/>
      <c r="AB1485" s="13"/>
      <c r="AC1485" s="13"/>
      <c r="AD1485" s="13"/>
    </row>
    <row r="1486" spans="2:30" x14ac:dyDescent="0.3">
      <c r="B1486" s="6" t="s">
        <v>506</v>
      </c>
      <c r="C1486" s="13"/>
      <c r="D1486" s="13"/>
      <c r="E1486" s="13"/>
      <c r="F1486" s="13"/>
      <c r="G1486" s="13"/>
      <c r="H1486" s="13"/>
      <c r="I1486" s="13"/>
      <c r="J1486" s="13"/>
      <c r="K1486" s="13"/>
      <c r="L1486" s="13"/>
      <c r="M1486" s="13"/>
      <c r="N1486" s="13"/>
      <c r="O1486" s="13"/>
      <c r="P1486" s="13"/>
      <c r="Q1486" s="13"/>
      <c r="R1486" s="13"/>
      <c r="S1486" s="13"/>
      <c r="T1486" s="13"/>
      <c r="U1486" s="13"/>
      <c r="V1486" s="13"/>
      <c r="W1486" s="13"/>
      <c r="X1486" s="13"/>
      <c r="Y1486" s="13"/>
      <c r="Z1486" s="13"/>
      <c r="AA1486" s="13"/>
      <c r="AB1486" s="13"/>
      <c r="AC1486" s="13"/>
      <c r="AD1486" s="13"/>
    </row>
    <row r="1487" spans="2:30" x14ac:dyDescent="0.3">
      <c r="B1487" s="23" t="s">
        <v>321</v>
      </c>
      <c r="C1487" s="13"/>
      <c r="D1487" s="13"/>
      <c r="E1487" s="13"/>
      <c r="F1487" s="13"/>
      <c r="G1487" s="13"/>
      <c r="H1487" s="13"/>
      <c r="I1487" s="13"/>
      <c r="J1487" s="13"/>
      <c r="K1487" s="13"/>
      <c r="L1487" s="13"/>
      <c r="M1487" s="13"/>
      <c r="N1487" s="13"/>
      <c r="O1487" s="13"/>
      <c r="P1487" s="13"/>
      <c r="Q1487" s="13"/>
      <c r="R1487" s="13"/>
      <c r="S1487" s="13"/>
      <c r="T1487" s="13"/>
      <c r="U1487" s="13"/>
      <c r="V1487" s="13"/>
      <c r="W1487" s="13"/>
      <c r="X1487" s="13"/>
      <c r="Y1487" s="13"/>
      <c r="Z1487" s="13"/>
      <c r="AA1487" s="13"/>
      <c r="AB1487" s="13"/>
      <c r="AC1487" s="13"/>
      <c r="AD1487" s="13"/>
    </row>
    <row r="1488" spans="2:30" x14ac:dyDescent="0.3">
      <c r="B1488" t="s">
        <v>502</v>
      </c>
      <c r="C1488" s="13">
        <v>0.15909090909090901</v>
      </c>
      <c r="D1488" s="13">
        <v>0.21666666666666701</v>
      </c>
      <c r="E1488" s="13">
        <v>0.11111111111111099</v>
      </c>
      <c r="F1488" s="13"/>
      <c r="G1488" s="13">
        <v>0</v>
      </c>
      <c r="H1488" s="13">
        <v>0.214285714285714</v>
      </c>
      <c r="I1488" s="13">
        <v>0.17647058823529399</v>
      </c>
      <c r="J1488" s="13">
        <v>0.16666666666666699</v>
      </c>
      <c r="K1488" s="13">
        <v>0.1</v>
      </c>
      <c r="L1488" s="13">
        <v>0.18181818181818199</v>
      </c>
      <c r="M1488" s="13"/>
      <c r="N1488" s="13">
        <v>0.14285714285714299</v>
      </c>
      <c r="O1488" s="13">
        <v>7.1428571428571397E-2</v>
      </c>
      <c r="P1488" s="13">
        <v>0.27272727272727298</v>
      </c>
      <c r="Q1488" s="13">
        <v>0.233333333333333</v>
      </c>
      <c r="R1488" s="13"/>
      <c r="S1488" s="13">
        <v>0.125</v>
      </c>
      <c r="T1488" s="13">
        <v>0.173913043478261</v>
      </c>
      <c r="U1488" s="13">
        <v>0.25</v>
      </c>
      <c r="V1488" s="13">
        <v>0.16129032258064499</v>
      </c>
      <c r="W1488" s="13">
        <v>0.2</v>
      </c>
      <c r="X1488" s="13">
        <v>0.18181818181818199</v>
      </c>
      <c r="Y1488" s="13"/>
      <c r="Z1488" s="13">
        <v>0.13043478260869601</v>
      </c>
      <c r="AA1488" s="13">
        <v>0.22500000000000001</v>
      </c>
      <c r="AB1488" s="13"/>
      <c r="AC1488" s="13">
        <v>9.0909090909090898E-2</v>
      </c>
      <c r="AD1488" s="13">
        <v>0.231884057971014</v>
      </c>
    </row>
    <row r="1489" spans="2:30" x14ac:dyDescent="0.3">
      <c r="B1489" t="s">
        <v>503</v>
      </c>
      <c r="C1489" s="13">
        <v>0.32575757575757602</v>
      </c>
      <c r="D1489" s="13">
        <v>0.31666666666666698</v>
      </c>
      <c r="E1489" s="13">
        <v>0.33333333333333298</v>
      </c>
      <c r="F1489" s="13"/>
      <c r="G1489" s="13">
        <v>1</v>
      </c>
      <c r="H1489" s="13">
        <v>0.5</v>
      </c>
      <c r="I1489" s="13">
        <v>0.35294117647058798</v>
      </c>
      <c r="J1489" s="13">
        <v>0.41666666666666702</v>
      </c>
      <c r="K1489" s="13">
        <v>0.233333333333333</v>
      </c>
      <c r="L1489" s="13">
        <v>0.22727272727272699</v>
      </c>
      <c r="M1489" s="13"/>
      <c r="N1489" s="13">
        <v>0.30158730158730201</v>
      </c>
      <c r="O1489" s="13">
        <v>0.42857142857142899</v>
      </c>
      <c r="P1489" s="13">
        <v>0.18181818181818199</v>
      </c>
      <c r="Q1489" s="13">
        <v>0.33333333333333298</v>
      </c>
      <c r="R1489" s="13"/>
      <c r="S1489" s="13">
        <v>0.375</v>
      </c>
      <c r="T1489" s="13">
        <v>0.217391304347826</v>
      </c>
      <c r="U1489" s="13">
        <v>0.5</v>
      </c>
      <c r="V1489" s="13">
        <v>0.19354838709677399</v>
      </c>
      <c r="W1489" s="13">
        <v>0.4</v>
      </c>
      <c r="X1489" s="13">
        <v>0.45454545454545497</v>
      </c>
      <c r="Y1489" s="13"/>
      <c r="Z1489" s="13">
        <v>0.36956521739130399</v>
      </c>
      <c r="AA1489" s="13">
        <v>0.22500000000000001</v>
      </c>
      <c r="AB1489" s="13"/>
      <c r="AC1489" s="13">
        <v>0.41818181818181799</v>
      </c>
      <c r="AD1489" s="13">
        <v>0.24637681159420299</v>
      </c>
    </row>
    <row r="1490" spans="2:30" x14ac:dyDescent="0.3">
      <c r="B1490" t="s">
        <v>504</v>
      </c>
      <c r="C1490" s="13">
        <v>0.19696969696969699</v>
      </c>
      <c r="D1490" s="13">
        <v>0.18333333333333299</v>
      </c>
      <c r="E1490" s="13">
        <v>0.20833333333333301</v>
      </c>
      <c r="F1490" s="13"/>
      <c r="G1490" s="13">
        <v>0</v>
      </c>
      <c r="H1490" s="13">
        <v>0.214285714285714</v>
      </c>
      <c r="I1490" s="13">
        <v>0.23529411764705899</v>
      </c>
      <c r="J1490" s="13">
        <v>4.1666666666666699E-2</v>
      </c>
      <c r="K1490" s="13">
        <v>0.266666666666667</v>
      </c>
      <c r="L1490" s="13">
        <v>0.22727272727272699</v>
      </c>
      <c r="M1490" s="13"/>
      <c r="N1490" s="13">
        <v>0.206349206349206</v>
      </c>
      <c r="O1490" s="13">
        <v>0.17857142857142899</v>
      </c>
      <c r="P1490" s="13">
        <v>0.27272727272727298</v>
      </c>
      <c r="Q1490" s="13">
        <v>0.16666666666666699</v>
      </c>
      <c r="R1490" s="13"/>
      <c r="S1490" s="13">
        <v>0.2</v>
      </c>
      <c r="T1490" s="13">
        <v>0.26086956521739102</v>
      </c>
      <c r="U1490" s="13">
        <v>0.125</v>
      </c>
      <c r="V1490" s="13">
        <v>0.19354838709677399</v>
      </c>
      <c r="W1490" s="13">
        <v>0.2</v>
      </c>
      <c r="X1490" s="13">
        <v>9.0909090909090898E-2</v>
      </c>
      <c r="Y1490" s="13"/>
      <c r="Z1490" s="13">
        <v>0.184782608695652</v>
      </c>
      <c r="AA1490" s="13">
        <v>0.22500000000000001</v>
      </c>
      <c r="AB1490" s="13"/>
      <c r="AC1490" s="13">
        <v>0.2</v>
      </c>
      <c r="AD1490" s="13">
        <v>0.188405797101449</v>
      </c>
    </row>
    <row r="1491" spans="2:30" x14ac:dyDescent="0.3">
      <c r="B1491" t="s">
        <v>505</v>
      </c>
      <c r="C1491" s="13">
        <v>0.19696969696969699</v>
      </c>
      <c r="D1491" s="13">
        <v>0.18333333333333299</v>
      </c>
      <c r="E1491" s="13">
        <v>0.20833333333333301</v>
      </c>
      <c r="F1491" s="13"/>
      <c r="G1491" s="13">
        <v>0</v>
      </c>
      <c r="H1491" s="13">
        <v>0</v>
      </c>
      <c r="I1491" s="13">
        <v>0.11764705882352899</v>
      </c>
      <c r="J1491" s="13">
        <v>0.16666666666666699</v>
      </c>
      <c r="K1491" s="13">
        <v>0.3</v>
      </c>
      <c r="L1491" s="13">
        <v>0.25</v>
      </c>
      <c r="M1491" s="13"/>
      <c r="N1491" s="13">
        <v>0.238095238095238</v>
      </c>
      <c r="O1491" s="13">
        <v>0.107142857142857</v>
      </c>
      <c r="P1491" s="13">
        <v>0.18181818181818199</v>
      </c>
      <c r="Q1491" s="13">
        <v>0.2</v>
      </c>
      <c r="R1491" s="13"/>
      <c r="S1491" s="13">
        <v>0.17499999999999999</v>
      </c>
      <c r="T1491" s="13">
        <v>0.30434782608695699</v>
      </c>
      <c r="U1491" s="13">
        <v>0.125</v>
      </c>
      <c r="V1491" s="13">
        <v>0.25806451612903197</v>
      </c>
      <c r="W1491" s="13">
        <v>0.1</v>
      </c>
      <c r="X1491" s="13">
        <v>0</v>
      </c>
      <c r="Y1491" s="13"/>
      <c r="Z1491" s="13">
        <v>0.19565217391304299</v>
      </c>
      <c r="AA1491" s="13">
        <v>0.2</v>
      </c>
      <c r="AB1491" s="13"/>
      <c r="AC1491" s="13">
        <v>0.2</v>
      </c>
      <c r="AD1491" s="13">
        <v>0.217391304347826</v>
      </c>
    </row>
    <row r="1492" spans="2:30" x14ac:dyDescent="0.3">
      <c r="B1492" t="s">
        <v>56</v>
      </c>
      <c r="C1492" s="13">
        <v>0.12121212121212099</v>
      </c>
      <c r="D1492" s="13">
        <v>0.1</v>
      </c>
      <c r="E1492" s="13">
        <v>0.13888888888888901</v>
      </c>
      <c r="F1492" s="13"/>
      <c r="G1492" s="13">
        <v>0</v>
      </c>
      <c r="H1492" s="13">
        <v>7.1428571428571397E-2</v>
      </c>
      <c r="I1492" s="13">
        <v>0.11764705882352899</v>
      </c>
      <c r="J1492" s="13">
        <v>0.20833333333333301</v>
      </c>
      <c r="K1492" s="13">
        <v>0.1</v>
      </c>
      <c r="L1492" s="13">
        <v>0.11363636363636399</v>
      </c>
      <c r="M1492" s="13"/>
      <c r="N1492" s="13">
        <v>0.11111111111111099</v>
      </c>
      <c r="O1492" s="13">
        <v>0.214285714285714</v>
      </c>
      <c r="P1492" s="13">
        <v>9.0909090909090898E-2</v>
      </c>
      <c r="Q1492" s="13">
        <v>6.6666666666666693E-2</v>
      </c>
      <c r="R1492" s="13"/>
      <c r="S1492" s="13">
        <v>0.125</v>
      </c>
      <c r="T1492" s="13">
        <v>4.3478260869565202E-2</v>
      </c>
      <c r="U1492" s="13">
        <v>0</v>
      </c>
      <c r="V1492" s="13">
        <v>0.19354838709677399</v>
      </c>
      <c r="W1492" s="13">
        <v>0.1</v>
      </c>
      <c r="X1492" s="13">
        <v>0.27272727272727298</v>
      </c>
      <c r="Y1492" s="13"/>
      <c r="Z1492" s="13">
        <v>0.119565217391304</v>
      </c>
      <c r="AA1492" s="13">
        <v>0.125</v>
      </c>
      <c r="AB1492" s="13"/>
      <c r="AC1492" s="13">
        <v>9.0909090909090898E-2</v>
      </c>
      <c r="AD1492" s="13">
        <v>0.115942028985507</v>
      </c>
    </row>
    <row r="1493" spans="2:30" x14ac:dyDescent="0.3">
      <c r="C1493" s="13"/>
      <c r="D1493" s="13"/>
      <c r="E1493" s="13"/>
      <c r="F1493" s="13"/>
      <c r="G1493" s="13"/>
      <c r="H1493" s="13"/>
      <c r="I1493" s="13"/>
      <c r="J1493" s="13"/>
      <c r="K1493" s="13"/>
      <c r="L1493" s="13"/>
      <c r="M1493" s="13"/>
      <c r="N1493" s="13"/>
      <c r="O1493" s="13"/>
      <c r="P1493" s="13"/>
      <c r="Q1493" s="13"/>
      <c r="R1493" s="13"/>
      <c r="S1493" s="13"/>
      <c r="T1493" s="13"/>
      <c r="U1493" s="13"/>
      <c r="V1493" s="13"/>
      <c r="W1493" s="13"/>
      <c r="X1493" s="13"/>
      <c r="Y1493" s="13"/>
      <c r="Z1493" s="13"/>
      <c r="AA1493" s="13"/>
      <c r="AB1493" s="13"/>
      <c r="AC1493" s="13"/>
      <c r="AD1493" s="13"/>
    </row>
    <row r="1494" spans="2:30" x14ac:dyDescent="0.3">
      <c r="B1494" s="6" t="s">
        <v>511</v>
      </c>
      <c r="C1494" s="13"/>
      <c r="D1494" s="13"/>
      <c r="E1494" s="13"/>
      <c r="F1494" s="13"/>
      <c r="G1494" s="13"/>
      <c r="H1494" s="13"/>
      <c r="I1494" s="13"/>
      <c r="J1494" s="13"/>
      <c r="K1494" s="13"/>
      <c r="L1494" s="13"/>
      <c r="M1494" s="13"/>
      <c r="N1494" s="13"/>
      <c r="O1494" s="13"/>
      <c r="P1494" s="13"/>
      <c r="Q1494" s="13"/>
      <c r="R1494" s="13"/>
      <c r="S1494" s="13"/>
      <c r="T1494" s="13"/>
      <c r="U1494" s="13"/>
      <c r="V1494" s="13"/>
      <c r="W1494" s="13"/>
      <c r="X1494" s="13"/>
      <c r="Y1494" s="13"/>
      <c r="Z1494" s="13"/>
      <c r="AA1494" s="13"/>
      <c r="AB1494" s="13"/>
      <c r="AC1494" s="13"/>
      <c r="AD1494" s="13"/>
    </row>
    <row r="1495" spans="2:30" x14ac:dyDescent="0.3">
      <c r="B1495" s="23" t="s">
        <v>321</v>
      </c>
      <c r="C1495" s="13"/>
      <c r="D1495" s="13"/>
      <c r="E1495" s="13"/>
      <c r="F1495" s="13"/>
      <c r="G1495" s="13"/>
      <c r="H1495" s="13"/>
      <c r="I1495" s="13"/>
      <c r="J1495" s="13"/>
      <c r="K1495" s="13"/>
      <c r="L1495" s="13"/>
      <c r="M1495" s="13"/>
      <c r="N1495" s="13"/>
      <c r="O1495" s="13"/>
      <c r="P1495" s="13"/>
      <c r="Q1495" s="13"/>
      <c r="R1495" s="13"/>
      <c r="S1495" s="13"/>
      <c r="T1495" s="13"/>
      <c r="U1495" s="13"/>
      <c r="V1495" s="13"/>
      <c r="W1495" s="13"/>
      <c r="X1495" s="13"/>
      <c r="Y1495" s="13"/>
      <c r="Z1495" s="13"/>
      <c r="AA1495" s="13"/>
      <c r="AB1495" s="13"/>
      <c r="AC1495" s="13"/>
      <c r="AD1495" s="13"/>
    </row>
    <row r="1496" spans="2:30" x14ac:dyDescent="0.3">
      <c r="B1496" t="s">
        <v>507</v>
      </c>
      <c r="C1496" s="13">
        <v>1.6528925619834701E-2</v>
      </c>
      <c r="D1496" s="13">
        <v>1.5384615384615399E-2</v>
      </c>
      <c r="E1496" s="13">
        <v>1.7857142857142901E-2</v>
      </c>
      <c r="F1496" s="13"/>
      <c r="G1496" s="13">
        <v>0</v>
      </c>
      <c r="H1496" s="13">
        <v>9.0909090909090898E-2</v>
      </c>
      <c r="I1496" s="13">
        <v>5.5555555555555601E-2</v>
      </c>
      <c r="J1496" s="13">
        <v>0</v>
      </c>
      <c r="K1496" s="13">
        <v>0</v>
      </c>
      <c r="L1496" s="13">
        <v>0</v>
      </c>
      <c r="M1496" s="13"/>
      <c r="N1496" s="13">
        <v>2.27272727272727E-2</v>
      </c>
      <c r="O1496" s="13">
        <v>3.03030303030303E-2</v>
      </c>
      <c r="P1496" s="13">
        <v>0</v>
      </c>
      <c r="Q1496" s="13">
        <v>0</v>
      </c>
      <c r="R1496" s="13"/>
      <c r="S1496" s="13">
        <v>2.8571428571428598E-2</v>
      </c>
      <c r="T1496" s="13">
        <v>0</v>
      </c>
      <c r="U1496" s="13">
        <v>6.25E-2</v>
      </c>
      <c r="V1496" s="13">
        <v>0</v>
      </c>
      <c r="W1496" s="13">
        <v>0</v>
      </c>
      <c r="X1496" s="13">
        <v>0</v>
      </c>
      <c r="Y1496" s="13"/>
      <c r="Z1496" s="13">
        <v>1.1111111111111099E-2</v>
      </c>
      <c r="AA1496" s="13">
        <v>3.2258064516128997E-2</v>
      </c>
      <c r="AB1496" s="13"/>
      <c r="AC1496" s="13">
        <v>4.1666666666666699E-2</v>
      </c>
      <c r="AD1496" s="13">
        <v>0</v>
      </c>
    </row>
    <row r="1497" spans="2:30" x14ac:dyDescent="0.3">
      <c r="B1497" t="s">
        <v>508</v>
      </c>
      <c r="C1497" s="13">
        <v>6.6115702479338803E-2</v>
      </c>
      <c r="D1497" s="13">
        <v>4.6153846153846198E-2</v>
      </c>
      <c r="E1497" s="13">
        <v>8.9285714285714302E-2</v>
      </c>
      <c r="F1497" s="13"/>
      <c r="G1497" s="13">
        <v>0</v>
      </c>
      <c r="H1497" s="13">
        <v>0.18181818181818199</v>
      </c>
      <c r="I1497" s="13">
        <v>0.16666666666666699</v>
      </c>
      <c r="J1497" s="13">
        <v>0.133333333333333</v>
      </c>
      <c r="K1497" s="13">
        <v>0</v>
      </c>
      <c r="L1497" s="13">
        <v>2.04081632653061E-2</v>
      </c>
      <c r="M1497" s="13"/>
      <c r="N1497" s="13">
        <v>4.5454545454545497E-2</v>
      </c>
      <c r="O1497" s="13">
        <v>9.0909090909090898E-2</v>
      </c>
      <c r="P1497" s="13">
        <v>6.6666666666666693E-2</v>
      </c>
      <c r="Q1497" s="13">
        <v>6.8965517241379296E-2</v>
      </c>
      <c r="R1497" s="13"/>
      <c r="S1497" s="13">
        <v>2.8571428571428598E-2</v>
      </c>
      <c r="T1497" s="13">
        <v>0.1</v>
      </c>
      <c r="U1497" s="13">
        <v>0.125</v>
      </c>
      <c r="V1497" s="13">
        <v>3.8461538461538498E-2</v>
      </c>
      <c r="W1497" s="13">
        <v>8.3333333333333301E-2</v>
      </c>
      <c r="X1497" s="13">
        <v>0</v>
      </c>
      <c r="Y1497" s="13"/>
      <c r="Z1497" s="13">
        <v>8.8888888888888906E-2</v>
      </c>
      <c r="AA1497" s="13">
        <v>0</v>
      </c>
      <c r="AB1497" s="13"/>
      <c r="AC1497" s="13">
        <v>0.104166666666667</v>
      </c>
      <c r="AD1497" s="13">
        <v>3.125E-2</v>
      </c>
    </row>
    <row r="1498" spans="2:30" x14ac:dyDescent="0.3">
      <c r="B1498" t="s">
        <v>509</v>
      </c>
      <c r="C1498" s="13">
        <v>0.11570247933884301</v>
      </c>
      <c r="D1498" s="13">
        <v>9.2307692307692299E-2</v>
      </c>
      <c r="E1498" s="13">
        <v>0.14285714285714299</v>
      </c>
      <c r="F1498" s="13"/>
      <c r="G1498" s="13">
        <v>0</v>
      </c>
      <c r="H1498" s="13">
        <v>0.18181818181818199</v>
      </c>
      <c r="I1498" s="13">
        <v>0.27777777777777801</v>
      </c>
      <c r="J1498" s="13">
        <v>0.133333333333333</v>
      </c>
      <c r="K1498" s="13">
        <v>3.7037037037037E-2</v>
      </c>
      <c r="L1498" s="13">
        <v>8.1632653061224497E-2</v>
      </c>
      <c r="M1498" s="13"/>
      <c r="N1498" s="13">
        <v>0.11363636363636399</v>
      </c>
      <c r="O1498" s="13">
        <v>0.12121212121212099</v>
      </c>
      <c r="P1498" s="13">
        <v>6.6666666666666693E-2</v>
      </c>
      <c r="Q1498" s="13">
        <v>0.13793103448275901</v>
      </c>
      <c r="R1498" s="13"/>
      <c r="S1498" s="13">
        <v>0.14285714285714299</v>
      </c>
      <c r="T1498" s="13">
        <v>0.1</v>
      </c>
      <c r="U1498" s="13">
        <v>0.1875</v>
      </c>
      <c r="V1498" s="13">
        <v>3.8461538461538498E-2</v>
      </c>
      <c r="W1498" s="13">
        <v>0.16666666666666699</v>
      </c>
      <c r="X1498" s="13">
        <v>0.2</v>
      </c>
      <c r="Y1498" s="13"/>
      <c r="Z1498" s="13">
        <v>0.1</v>
      </c>
      <c r="AA1498" s="13">
        <v>0.16129032258064499</v>
      </c>
      <c r="AB1498" s="13"/>
      <c r="AC1498" s="13">
        <v>6.25E-2</v>
      </c>
      <c r="AD1498" s="13">
        <v>0.125</v>
      </c>
    </row>
    <row r="1499" spans="2:30" x14ac:dyDescent="0.3">
      <c r="B1499" t="s">
        <v>510</v>
      </c>
      <c r="C1499" s="13">
        <v>0.71074380165289297</v>
      </c>
      <c r="D1499" s="13">
        <v>0.76923076923076905</v>
      </c>
      <c r="E1499" s="13">
        <v>0.64285714285714302</v>
      </c>
      <c r="F1499" s="13"/>
      <c r="G1499" s="13">
        <v>1</v>
      </c>
      <c r="H1499" s="13">
        <v>0.45454545454545497</v>
      </c>
      <c r="I1499" s="13">
        <v>0.38888888888888901</v>
      </c>
      <c r="J1499" s="13">
        <v>0.53333333333333299</v>
      </c>
      <c r="K1499" s="13">
        <v>0.85185185185185197</v>
      </c>
      <c r="L1499" s="13">
        <v>0.85714285714285698</v>
      </c>
      <c r="M1499" s="13"/>
      <c r="N1499" s="13">
        <v>0.72727272727272696</v>
      </c>
      <c r="O1499" s="13">
        <v>0.60606060606060597</v>
      </c>
      <c r="P1499" s="13">
        <v>0.8</v>
      </c>
      <c r="Q1499" s="13">
        <v>0.75862068965517204</v>
      </c>
      <c r="R1499" s="13"/>
      <c r="S1499" s="13">
        <v>0.77142857142857102</v>
      </c>
      <c r="T1499" s="13">
        <v>0.6</v>
      </c>
      <c r="U1499" s="13">
        <v>0.5625</v>
      </c>
      <c r="V1499" s="13">
        <v>0.80769230769230804</v>
      </c>
      <c r="W1499" s="13">
        <v>0.58333333333333304</v>
      </c>
      <c r="X1499" s="13">
        <v>0.8</v>
      </c>
      <c r="Y1499" s="13"/>
      <c r="Z1499" s="13">
        <v>0.72222222222222199</v>
      </c>
      <c r="AA1499" s="13">
        <v>0.67741935483870996</v>
      </c>
      <c r="AB1499" s="13"/>
      <c r="AC1499" s="13">
        <v>0.72916666666666696</v>
      </c>
      <c r="AD1499" s="13">
        <v>0.75</v>
      </c>
    </row>
    <row r="1500" spans="2:30" x14ac:dyDescent="0.3">
      <c r="B1500" t="s">
        <v>56</v>
      </c>
      <c r="C1500" s="13">
        <v>9.0909090909090898E-2</v>
      </c>
      <c r="D1500" s="13">
        <v>7.69230769230769E-2</v>
      </c>
      <c r="E1500" s="13">
        <v>0.107142857142857</v>
      </c>
      <c r="F1500" s="13"/>
      <c r="G1500" s="13">
        <v>0</v>
      </c>
      <c r="H1500" s="13">
        <v>9.0909090909090898E-2</v>
      </c>
      <c r="I1500" s="13">
        <v>0.11111111111111099</v>
      </c>
      <c r="J1500" s="13">
        <v>0.2</v>
      </c>
      <c r="K1500" s="13">
        <v>0.11111111111111099</v>
      </c>
      <c r="L1500" s="13">
        <v>4.08163265306122E-2</v>
      </c>
      <c r="M1500" s="13"/>
      <c r="N1500" s="13">
        <v>9.0909090909090898E-2</v>
      </c>
      <c r="O1500" s="13">
        <v>0.15151515151515199</v>
      </c>
      <c r="P1500" s="13">
        <v>6.6666666666666693E-2</v>
      </c>
      <c r="Q1500" s="13">
        <v>3.4482758620689703E-2</v>
      </c>
      <c r="R1500" s="13"/>
      <c r="S1500" s="13">
        <v>2.8571428571428598E-2</v>
      </c>
      <c r="T1500" s="13">
        <v>0.2</v>
      </c>
      <c r="U1500" s="13">
        <v>6.25E-2</v>
      </c>
      <c r="V1500" s="13">
        <v>0.115384615384615</v>
      </c>
      <c r="W1500" s="13">
        <v>0.16666666666666699</v>
      </c>
      <c r="X1500" s="13">
        <v>0</v>
      </c>
      <c r="Y1500" s="13"/>
      <c r="Z1500" s="13">
        <v>7.7777777777777807E-2</v>
      </c>
      <c r="AA1500" s="13">
        <v>0.12903225806451599</v>
      </c>
      <c r="AB1500" s="13"/>
      <c r="AC1500" s="13">
        <v>6.25E-2</v>
      </c>
      <c r="AD1500" s="13">
        <v>9.375E-2</v>
      </c>
    </row>
    <row r="1501" spans="2:30" x14ac:dyDescent="0.3">
      <c r="C1501" s="13"/>
      <c r="D1501" s="13"/>
      <c r="E1501" s="13"/>
      <c r="F1501" s="13"/>
      <c r="G1501" s="13"/>
      <c r="H1501" s="13"/>
      <c r="I1501" s="13"/>
      <c r="J1501" s="13"/>
      <c r="K1501" s="13"/>
      <c r="L1501" s="13"/>
      <c r="M1501" s="13"/>
      <c r="N1501" s="13"/>
      <c r="O1501" s="13"/>
      <c r="P1501" s="13"/>
      <c r="Q1501" s="13"/>
      <c r="R1501" s="13"/>
      <c r="S1501" s="13"/>
      <c r="T1501" s="13"/>
      <c r="U1501" s="13"/>
      <c r="V1501" s="13"/>
      <c r="W1501" s="13"/>
      <c r="X1501" s="13"/>
      <c r="Y1501" s="13"/>
      <c r="Z1501" s="13"/>
      <c r="AA1501" s="13"/>
      <c r="AB1501" s="13"/>
      <c r="AC1501" s="13"/>
      <c r="AD1501" s="13"/>
    </row>
    <row r="1502" spans="2:30" x14ac:dyDescent="0.3">
      <c r="B1502" s="6" t="s">
        <v>513</v>
      </c>
      <c r="C1502" s="13"/>
      <c r="D1502" s="13"/>
      <c r="E1502" s="13"/>
      <c r="F1502" s="13"/>
      <c r="G1502" s="13"/>
      <c r="H1502" s="13"/>
      <c r="I1502" s="13"/>
      <c r="J1502" s="13"/>
      <c r="K1502" s="13"/>
      <c r="L1502" s="13"/>
      <c r="M1502" s="13"/>
      <c r="N1502" s="13"/>
      <c r="O1502" s="13"/>
      <c r="P1502" s="13"/>
      <c r="Q1502" s="13"/>
      <c r="R1502" s="13"/>
      <c r="S1502" s="13"/>
      <c r="T1502" s="13"/>
      <c r="U1502" s="13"/>
      <c r="V1502" s="13"/>
      <c r="W1502" s="13"/>
      <c r="X1502" s="13"/>
      <c r="Y1502" s="13"/>
      <c r="Z1502" s="13"/>
      <c r="AA1502" s="13"/>
      <c r="AB1502" s="13"/>
      <c r="AC1502" s="13"/>
      <c r="AD1502" s="13"/>
    </row>
    <row r="1503" spans="2:30" x14ac:dyDescent="0.3">
      <c r="B1503" s="23" t="s">
        <v>52</v>
      </c>
      <c r="C1503" s="13"/>
      <c r="D1503" s="13"/>
      <c r="E1503" s="13"/>
      <c r="F1503" s="13"/>
      <c r="G1503" s="13"/>
      <c r="H1503" s="13"/>
      <c r="I1503" s="13"/>
      <c r="J1503" s="13"/>
      <c r="K1503" s="13"/>
      <c r="L1503" s="13"/>
      <c r="M1503" s="13"/>
      <c r="N1503" s="13"/>
      <c r="O1503" s="13"/>
      <c r="P1503" s="13"/>
      <c r="Q1503" s="13"/>
      <c r="R1503" s="13"/>
      <c r="S1503" s="13"/>
      <c r="T1503" s="13"/>
      <c r="U1503" s="13"/>
      <c r="V1503" s="13"/>
      <c r="W1503" s="13"/>
      <c r="X1503" s="13"/>
      <c r="Y1503" s="13"/>
      <c r="Z1503" s="13"/>
      <c r="AA1503" s="13"/>
      <c r="AB1503" s="13"/>
      <c r="AC1503" s="13"/>
      <c r="AD1503" s="13"/>
    </row>
    <row r="1504" spans="2:30" x14ac:dyDescent="0.3">
      <c r="B1504" t="s">
        <v>211</v>
      </c>
      <c r="C1504" s="13">
        <v>2.7667984189723299E-2</v>
      </c>
      <c r="D1504" s="13">
        <v>2.4E-2</v>
      </c>
      <c r="E1504" s="13">
        <v>3.125E-2</v>
      </c>
      <c r="F1504" s="13"/>
      <c r="G1504" s="13">
        <v>0.25</v>
      </c>
      <c r="H1504" s="13">
        <v>0.08</v>
      </c>
      <c r="I1504" s="13">
        <v>0</v>
      </c>
      <c r="J1504" s="13">
        <v>0</v>
      </c>
      <c r="K1504" s="13">
        <v>3.5087719298245598E-2</v>
      </c>
      <c r="L1504" s="13">
        <v>2.1505376344085999E-2</v>
      </c>
      <c r="M1504" s="13"/>
      <c r="N1504" s="13">
        <v>3.7383177570093497E-2</v>
      </c>
      <c r="O1504" s="13">
        <v>1.63934426229508E-2</v>
      </c>
      <c r="P1504" s="13">
        <v>0</v>
      </c>
      <c r="Q1504" s="13">
        <v>3.3898305084745797E-2</v>
      </c>
      <c r="R1504" s="13"/>
      <c r="S1504" s="13">
        <v>5.3333333333333302E-2</v>
      </c>
      <c r="T1504" s="13">
        <v>4.6511627906976702E-2</v>
      </c>
      <c r="U1504" s="13">
        <v>0</v>
      </c>
      <c r="V1504" s="13">
        <v>0</v>
      </c>
      <c r="W1504" s="13">
        <v>0</v>
      </c>
      <c r="X1504" s="13">
        <v>6.25E-2</v>
      </c>
      <c r="Y1504" s="13"/>
      <c r="Z1504" s="13">
        <v>2.74725274725275E-2</v>
      </c>
      <c r="AA1504" s="13">
        <v>2.8169014084507001E-2</v>
      </c>
      <c r="AB1504" s="13"/>
      <c r="AC1504" s="13">
        <v>1.94174757281553E-2</v>
      </c>
      <c r="AD1504" s="13">
        <v>3.00751879699248E-2</v>
      </c>
    </row>
    <row r="1505" spans="2:30" x14ac:dyDescent="0.3">
      <c r="B1505" t="s">
        <v>212</v>
      </c>
      <c r="C1505" s="13">
        <v>0.36363636363636398</v>
      </c>
      <c r="D1505" s="13">
        <v>0.35199999999999998</v>
      </c>
      <c r="E1505" s="13">
        <v>0.375</v>
      </c>
      <c r="F1505" s="13"/>
      <c r="G1505" s="13">
        <v>0.25</v>
      </c>
      <c r="H1505" s="13">
        <v>0.48</v>
      </c>
      <c r="I1505" s="13">
        <v>0.42857142857142899</v>
      </c>
      <c r="J1505" s="13">
        <v>0.33333333333333298</v>
      </c>
      <c r="K1505" s="13">
        <v>0.35087719298245601</v>
      </c>
      <c r="L1505" s="13">
        <v>0.33333333333333298</v>
      </c>
      <c r="M1505" s="13"/>
      <c r="N1505" s="13">
        <v>0.38317757009345799</v>
      </c>
      <c r="O1505" s="13">
        <v>0.32786885245901598</v>
      </c>
      <c r="P1505" s="13">
        <v>0.42307692307692302</v>
      </c>
      <c r="Q1505" s="13">
        <v>0.338983050847458</v>
      </c>
      <c r="R1505" s="13"/>
      <c r="S1505" s="13">
        <v>0.38666666666666699</v>
      </c>
      <c r="T1505" s="13">
        <v>0.44186046511627902</v>
      </c>
      <c r="U1505" s="13">
        <v>0.29166666666666702</v>
      </c>
      <c r="V1505" s="13">
        <v>0.38596491228070201</v>
      </c>
      <c r="W1505" s="13">
        <v>0.22727272727272699</v>
      </c>
      <c r="X1505" s="13">
        <v>0.375</v>
      </c>
      <c r="Y1505" s="13"/>
      <c r="Z1505" s="13">
        <v>0.40659340659340698</v>
      </c>
      <c r="AA1505" s="13">
        <v>0.25352112676056299</v>
      </c>
      <c r="AB1505" s="13"/>
      <c r="AC1505" s="13">
        <v>0.43689320388349501</v>
      </c>
      <c r="AD1505" s="13">
        <v>0.31578947368421101</v>
      </c>
    </row>
    <row r="1506" spans="2:30" x14ac:dyDescent="0.3">
      <c r="B1506" t="s">
        <v>213</v>
      </c>
      <c r="C1506" s="13">
        <v>0.407114624505929</v>
      </c>
      <c r="D1506" s="13">
        <v>0.46400000000000002</v>
      </c>
      <c r="E1506" s="13">
        <v>0.3515625</v>
      </c>
      <c r="F1506" s="13"/>
      <c r="G1506" s="13">
        <v>0.25</v>
      </c>
      <c r="H1506" s="13">
        <v>0.24</v>
      </c>
      <c r="I1506" s="13">
        <v>0.42857142857142899</v>
      </c>
      <c r="J1506" s="13">
        <v>0.38461538461538503</v>
      </c>
      <c r="K1506" s="13">
        <v>0.42105263157894701</v>
      </c>
      <c r="L1506" s="13">
        <v>0.45161290322580599</v>
      </c>
      <c r="M1506" s="13"/>
      <c r="N1506" s="13">
        <v>0.420560747663551</v>
      </c>
      <c r="O1506" s="13">
        <v>0.409836065573771</v>
      </c>
      <c r="P1506" s="13">
        <v>0.46153846153846201</v>
      </c>
      <c r="Q1506" s="13">
        <v>0.355932203389831</v>
      </c>
      <c r="R1506" s="13"/>
      <c r="S1506" s="13">
        <v>0.4</v>
      </c>
      <c r="T1506" s="13">
        <v>0.418604651162791</v>
      </c>
      <c r="U1506" s="13">
        <v>0.45833333333333298</v>
      </c>
      <c r="V1506" s="13">
        <v>0.35087719298245601</v>
      </c>
      <c r="W1506" s="13">
        <v>0.5</v>
      </c>
      <c r="X1506" s="13">
        <v>0.1875</v>
      </c>
      <c r="Y1506" s="13"/>
      <c r="Z1506" s="13">
        <v>0.37362637362637402</v>
      </c>
      <c r="AA1506" s="13">
        <v>0.49295774647887303</v>
      </c>
      <c r="AB1506" s="13"/>
      <c r="AC1506" s="13">
        <v>0.39805825242718401</v>
      </c>
      <c r="AD1506" s="13">
        <v>0.42105263157894701</v>
      </c>
    </row>
    <row r="1507" spans="2:30" x14ac:dyDescent="0.3">
      <c r="B1507" t="s">
        <v>214</v>
      </c>
      <c r="C1507" s="13">
        <v>0.142292490118577</v>
      </c>
      <c r="D1507" s="13">
        <v>0.12</v>
      </c>
      <c r="E1507" s="13">
        <v>0.1640625</v>
      </c>
      <c r="F1507" s="13"/>
      <c r="G1507" s="13">
        <v>0.25</v>
      </c>
      <c r="H1507" s="13">
        <v>0.12</v>
      </c>
      <c r="I1507" s="13">
        <v>0.114285714285714</v>
      </c>
      <c r="J1507" s="13">
        <v>0.20512820512820501</v>
      </c>
      <c r="K1507" s="13">
        <v>0.157894736842105</v>
      </c>
      <c r="L1507" s="13">
        <v>0.118279569892473</v>
      </c>
      <c r="M1507" s="13"/>
      <c r="N1507" s="13">
        <v>0.13084112149532701</v>
      </c>
      <c r="O1507" s="13">
        <v>0.13114754098360701</v>
      </c>
      <c r="P1507" s="13">
        <v>0.115384615384615</v>
      </c>
      <c r="Q1507" s="13">
        <v>0.186440677966102</v>
      </c>
      <c r="R1507" s="13"/>
      <c r="S1507" s="13">
        <v>0.10666666666666701</v>
      </c>
      <c r="T1507" s="13">
        <v>4.6511627906976702E-2</v>
      </c>
      <c r="U1507" s="13">
        <v>0.16666666666666699</v>
      </c>
      <c r="V1507" s="13">
        <v>0.21052631578947401</v>
      </c>
      <c r="W1507" s="13">
        <v>0.18181818181818199</v>
      </c>
      <c r="X1507" s="13">
        <v>0.375</v>
      </c>
      <c r="Y1507" s="13"/>
      <c r="Z1507" s="13">
        <v>0.120879120879121</v>
      </c>
      <c r="AA1507" s="13">
        <v>0.19718309859154901</v>
      </c>
      <c r="AB1507" s="13"/>
      <c r="AC1507" s="13">
        <v>0.12621359223301001</v>
      </c>
      <c r="AD1507" s="13">
        <v>0.157894736842105</v>
      </c>
    </row>
    <row r="1508" spans="2:30" x14ac:dyDescent="0.3">
      <c r="B1508" t="s">
        <v>56</v>
      </c>
      <c r="C1508" s="13">
        <v>5.9288537549407098E-2</v>
      </c>
      <c r="D1508" s="13">
        <v>0.04</v>
      </c>
      <c r="E1508" s="13">
        <v>7.8125E-2</v>
      </c>
      <c r="F1508" s="13"/>
      <c r="G1508" s="13">
        <v>0</v>
      </c>
      <c r="H1508" s="13">
        <v>0.08</v>
      </c>
      <c r="I1508" s="13">
        <v>2.8571428571428598E-2</v>
      </c>
      <c r="J1508" s="13">
        <v>7.69230769230769E-2</v>
      </c>
      <c r="K1508" s="13">
        <v>3.5087719298245598E-2</v>
      </c>
      <c r="L1508" s="13">
        <v>7.5268817204301106E-2</v>
      </c>
      <c r="M1508" s="13"/>
      <c r="N1508" s="13">
        <v>2.80373831775701E-2</v>
      </c>
      <c r="O1508" s="13">
        <v>0.114754098360656</v>
      </c>
      <c r="P1508" s="13">
        <v>0</v>
      </c>
      <c r="Q1508" s="13">
        <v>8.4745762711864403E-2</v>
      </c>
      <c r="R1508" s="13"/>
      <c r="S1508" s="13">
        <v>5.3333333333333302E-2</v>
      </c>
      <c r="T1508" s="13">
        <v>4.6511627906976702E-2</v>
      </c>
      <c r="U1508" s="13">
        <v>8.3333333333333301E-2</v>
      </c>
      <c r="V1508" s="13">
        <v>5.2631578947368397E-2</v>
      </c>
      <c r="W1508" s="13">
        <v>9.0909090909090898E-2</v>
      </c>
      <c r="X1508" s="13">
        <v>0</v>
      </c>
      <c r="Y1508" s="13"/>
      <c r="Z1508" s="13">
        <v>7.1428571428571397E-2</v>
      </c>
      <c r="AA1508" s="13">
        <v>2.8169014084507001E-2</v>
      </c>
      <c r="AB1508" s="13"/>
      <c r="AC1508" s="13">
        <v>1.94174757281553E-2</v>
      </c>
      <c r="AD1508" s="13">
        <v>7.5187969924811998E-2</v>
      </c>
    </row>
    <row r="1509" spans="2:30" x14ac:dyDescent="0.3">
      <c r="C1509" s="13"/>
      <c r="D1509" s="13"/>
      <c r="E1509" s="13"/>
      <c r="F1509" s="13"/>
      <c r="G1509" s="13"/>
      <c r="H1509" s="13"/>
      <c r="I1509" s="13"/>
      <c r="J1509" s="13"/>
      <c r="K1509" s="13"/>
      <c r="L1509" s="13"/>
      <c r="M1509" s="13"/>
      <c r="N1509" s="13"/>
      <c r="O1509" s="13"/>
      <c r="P1509" s="13"/>
      <c r="Q1509" s="13"/>
      <c r="R1509" s="13"/>
      <c r="S1509" s="13"/>
      <c r="T1509" s="13"/>
      <c r="U1509" s="13"/>
      <c r="V1509" s="13"/>
      <c r="W1509" s="13"/>
      <c r="X1509" s="13"/>
      <c r="Y1509" s="13"/>
      <c r="Z1509" s="13"/>
      <c r="AA1509" s="13"/>
      <c r="AB1509" s="13"/>
      <c r="AC1509" s="13"/>
      <c r="AD1509" s="13"/>
    </row>
    <row r="1510" spans="2:30" x14ac:dyDescent="0.3">
      <c r="B1510" s="6" t="s">
        <v>514</v>
      </c>
      <c r="C1510" s="13"/>
      <c r="D1510" s="13"/>
      <c r="E1510" s="13"/>
      <c r="F1510" s="13"/>
      <c r="G1510" s="13"/>
      <c r="H1510" s="13"/>
      <c r="I1510" s="13"/>
      <c r="J1510" s="13"/>
      <c r="K1510" s="13"/>
      <c r="L1510" s="13"/>
      <c r="M1510" s="13"/>
      <c r="N1510" s="13"/>
      <c r="O1510" s="13"/>
      <c r="P1510" s="13"/>
      <c r="Q1510" s="13"/>
      <c r="R1510" s="13"/>
      <c r="S1510" s="13"/>
      <c r="T1510" s="13"/>
      <c r="U1510" s="13"/>
      <c r="V1510" s="13"/>
      <c r="W1510" s="13"/>
      <c r="X1510" s="13"/>
      <c r="Y1510" s="13"/>
      <c r="Z1510" s="13"/>
      <c r="AA1510" s="13"/>
      <c r="AB1510" s="13"/>
      <c r="AC1510" s="13"/>
      <c r="AD1510" s="13"/>
    </row>
    <row r="1511" spans="2:30" x14ac:dyDescent="0.3">
      <c r="B1511" s="23" t="s">
        <v>52</v>
      </c>
      <c r="C1511" s="13"/>
      <c r="D1511" s="13"/>
      <c r="E1511" s="13"/>
      <c r="F1511" s="13"/>
      <c r="G1511" s="13"/>
      <c r="H1511" s="13"/>
      <c r="I1511" s="13"/>
      <c r="J1511" s="13"/>
      <c r="K1511" s="13"/>
      <c r="L1511" s="13"/>
      <c r="M1511" s="13"/>
      <c r="N1511" s="13"/>
      <c r="O1511" s="13"/>
      <c r="P1511" s="13"/>
      <c r="Q1511" s="13"/>
      <c r="R1511" s="13"/>
      <c r="S1511" s="13"/>
      <c r="T1511" s="13"/>
      <c r="U1511" s="13"/>
      <c r="V1511" s="13"/>
      <c r="W1511" s="13"/>
      <c r="X1511" s="13"/>
      <c r="Y1511" s="13"/>
      <c r="Z1511" s="13"/>
      <c r="AA1511" s="13"/>
      <c r="AB1511" s="13"/>
      <c r="AC1511" s="13"/>
      <c r="AD1511" s="13"/>
    </row>
    <row r="1512" spans="2:30" x14ac:dyDescent="0.3">
      <c r="B1512" t="s">
        <v>211</v>
      </c>
      <c r="C1512" s="13">
        <v>2.7667984189723299E-2</v>
      </c>
      <c r="D1512" s="13">
        <v>3.2000000000000001E-2</v>
      </c>
      <c r="E1512" s="13">
        <v>2.34375E-2</v>
      </c>
      <c r="F1512" s="13"/>
      <c r="G1512" s="13">
        <v>0</v>
      </c>
      <c r="H1512" s="13">
        <v>0.04</v>
      </c>
      <c r="I1512" s="13">
        <v>2.8571428571428598E-2</v>
      </c>
      <c r="J1512" s="13">
        <v>0</v>
      </c>
      <c r="K1512" s="13">
        <v>5.2631578947368397E-2</v>
      </c>
      <c r="L1512" s="13">
        <v>2.1505376344085999E-2</v>
      </c>
      <c r="M1512" s="13"/>
      <c r="N1512" s="13">
        <v>2.80373831775701E-2</v>
      </c>
      <c r="O1512" s="13">
        <v>1.63934426229508E-2</v>
      </c>
      <c r="P1512" s="13">
        <v>0</v>
      </c>
      <c r="Q1512" s="13">
        <v>5.0847457627118599E-2</v>
      </c>
      <c r="R1512" s="13"/>
      <c r="S1512" s="13">
        <v>2.66666666666667E-2</v>
      </c>
      <c r="T1512" s="13">
        <v>2.32558139534884E-2</v>
      </c>
      <c r="U1512" s="13">
        <v>0</v>
      </c>
      <c r="V1512" s="13">
        <v>3.5087719298245598E-2</v>
      </c>
      <c r="W1512" s="13">
        <v>4.5454545454545497E-2</v>
      </c>
      <c r="X1512" s="13">
        <v>6.25E-2</v>
      </c>
      <c r="Y1512" s="13"/>
      <c r="Z1512" s="13">
        <v>3.2967032967033003E-2</v>
      </c>
      <c r="AA1512" s="13">
        <v>1.4084507042253501E-2</v>
      </c>
      <c r="AB1512" s="13"/>
      <c r="AC1512" s="13">
        <v>1.94174757281553E-2</v>
      </c>
      <c r="AD1512" s="13">
        <v>3.00751879699248E-2</v>
      </c>
    </row>
    <row r="1513" spans="2:30" x14ac:dyDescent="0.3">
      <c r="B1513" t="s">
        <v>212</v>
      </c>
      <c r="C1513" s="13">
        <v>0.28458498023715401</v>
      </c>
      <c r="D1513" s="13">
        <v>0.28799999999999998</v>
      </c>
      <c r="E1513" s="13">
        <v>0.28125</v>
      </c>
      <c r="F1513" s="13"/>
      <c r="G1513" s="13">
        <v>0.25</v>
      </c>
      <c r="H1513" s="13">
        <v>0.56000000000000005</v>
      </c>
      <c r="I1513" s="13">
        <v>0.28571428571428598</v>
      </c>
      <c r="J1513" s="13">
        <v>0.230769230769231</v>
      </c>
      <c r="K1513" s="13">
        <v>0.19298245614035101</v>
      </c>
      <c r="L1513" s="13">
        <v>0.29032258064516098</v>
      </c>
      <c r="M1513" s="13"/>
      <c r="N1513" s="13">
        <v>0.33644859813084099</v>
      </c>
      <c r="O1513" s="13">
        <v>0.32786885245901598</v>
      </c>
      <c r="P1513" s="13">
        <v>0.19230769230769201</v>
      </c>
      <c r="Q1513" s="13">
        <v>0.186440677966102</v>
      </c>
      <c r="R1513" s="13"/>
      <c r="S1513" s="13">
        <v>0.32</v>
      </c>
      <c r="T1513" s="13">
        <v>0.27906976744186002</v>
      </c>
      <c r="U1513" s="13">
        <v>0.29166666666666702</v>
      </c>
      <c r="V1513" s="13">
        <v>0.29824561403508798</v>
      </c>
      <c r="W1513" s="13">
        <v>0.18181818181818199</v>
      </c>
      <c r="X1513" s="13">
        <v>0.3125</v>
      </c>
      <c r="Y1513" s="13"/>
      <c r="Z1513" s="13">
        <v>0.28021978021978</v>
      </c>
      <c r="AA1513" s="13">
        <v>0.29577464788732399</v>
      </c>
      <c r="AB1513" s="13"/>
      <c r="AC1513" s="13">
        <v>0.32038834951456302</v>
      </c>
      <c r="AD1513" s="13">
        <v>0.255639097744361</v>
      </c>
    </row>
    <row r="1514" spans="2:30" x14ac:dyDescent="0.3">
      <c r="B1514" t="s">
        <v>213</v>
      </c>
      <c r="C1514" s="13">
        <v>0.44268774703557301</v>
      </c>
      <c r="D1514" s="13">
        <v>0.46400000000000002</v>
      </c>
      <c r="E1514" s="13">
        <v>0.421875</v>
      </c>
      <c r="F1514" s="13"/>
      <c r="G1514" s="13">
        <v>0.25</v>
      </c>
      <c r="H1514" s="13">
        <v>0.2</v>
      </c>
      <c r="I1514" s="13">
        <v>0.45714285714285702</v>
      </c>
      <c r="J1514" s="13">
        <v>0.487179487179487</v>
      </c>
      <c r="K1514" s="13">
        <v>0.45614035087719301</v>
      </c>
      <c r="L1514" s="13">
        <v>0.483870967741935</v>
      </c>
      <c r="M1514" s="13"/>
      <c r="N1514" s="13">
        <v>0.43925233644859801</v>
      </c>
      <c r="O1514" s="13">
        <v>0.42622950819672101</v>
      </c>
      <c r="P1514" s="13">
        <v>0.46153846153846201</v>
      </c>
      <c r="Q1514" s="13">
        <v>0.45762711864406802</v>
      </c>
      <c r="R1514" s="13"/>
      <c r="S1514" s="13">
        <v>0.46666666666666701</v>
      </c>
      <c r="T1514" s="13">
        <v>0.53488372093023295</v>
      </c>
      <c r="U1514" s="13">
        <v>0.45833333333333298</v>
      </c>
      <c r="V1514" s="13">
        <v>0.35087719298245601</v>
      </c>
      <c r="W1514" s="13">
        <v>0.40909090909090901</v>
      </c>
      <c r="X1514" s="13">
        <v>0.3125</v>
      </c>
      <c r="Y1514" s="13"/>
      <c r="Z1514" s="13">
        <v>0.42307692307692302</v>
      </c>
      <c r="AA1514" s="13">
        <v>0.49295774647887303</v>
      </c>
      <c r="AB1514" s="13"/>
      <c r="AC1514" s="13">
        <v>0.36893203883495101</v>
      </c>
      <c r="AD1514" s="13">
        <v>0.51879699248120303</v>
      </c>
    </row>
    <row r="1515" spans="2:30" x14ac:dyDescent="0.3">
      <c r="B1515" t="s">
        <v>214</v>
      </c>
      <c r="C1515" s="13">
        <v>0.154150197628458</v>
      </c>
      <c r="D1515" s="13">
        <v>0.16800000000000001</v>
      </c>
      <c r="E1515" s="13">
        <v>0.140625</v>
      </c>
      <c r="F1515" s="13"/>
      <c r="G1515" s="13">
        <v>0.25</v>
      </c>
      <c r="H1515" s="13">
        <v>0.12</v>
      </c>
      <c r="I1515" s="13">
        <v>0.17142857142857101</v>
      </c>
      <c r="J1515" s="13">
        <v>0.20512820512820501</v>
      </c>
      <c r="K1515" s="13">
        <v>0.175438596491228</v>
      </c>
      <c r="L1515" s="13">
        <v>0.118279569892473</v>
      </c>
      <c r="M1515" s="13"/>
      <c r="N1515" s="13">
        <v>0.14018691588785001</v>
      </c>
      <c r="O1515" s="13">
        <v>0.13114754098360701</v>
      </c>
      <c r="P1515" s="13">
        <v>0.230769230769231</v>
      </c>
      <c r="Q1515" s="13">
        <v>0.169491525423729</v>
      </c>
      <c r="R1515" s="13"/>
      <c r="S1515" s="13">
        <v>0.146666666666667</v>
      </c>
      <c r="T1515" s="13">
        <v>6.9767441860465101E-2</v>
      </c>
      <c r="U1515" s="13">
        <v>0.125</v>
      </c>
      <c r="V1515" s="13">
        <v>0.21052631578947401</v>
      </c>
      <c r="W1515" s="13">
        <v>0.22727272727272699</v>
      </c>
      <c r="X1515" s="13">
        <v>0.125</v>
      </c>
      <c r="Y1515" s="13"/>
      <c r="Z1515" s="13">
        <v>0.14835164835164799</v>
      </c>
      <c r="AA1515" s="13">
        <v>0.169014084507042</v>
      </c>
      <c r="AB1515" s="13"/>
      <c r="AC1515" s="13">
        <v>0.17475728155339801</v>
      </c>
      <c r="AD1515" s="13">
        <v>0.150375939849624</v>
      </c>
    </row>
    <row r="1516" spans="2:30" x14ac:dyDescent="0.3">
      <c r="B1516" t="s">
        <v>56</v>
      </c>
      <c r="C1516" s="13">
        <v>9.0909090909090898E-2</v>
      </c>
      <c r="D1516" s="13">
        <v>4.8000000000000001E-2</v>
      </c>
      <c r="E1516" s="13">
        <v>0.1328125</v>
      </c>
      <c r="F1516" s="13"/>
      <c r="G1516" s="13">
        <v>0.25</v>
      </c>
      <c r="H1516" s="13">
        <v>0.08</v>
      </c>
      <c r="I1516" s="13">
        <v>5.7142857142857099E-2</v>
      </c>
      <c r="J1516" s="13">
        <v>7.69230769230769E-2</v>
      </c>
      <c r="K1516" s="13">
        <v>0.12280701754386</v>
      </c>
      <c r="L1516" s="13">
        <v>8.6021505376344107E-2</v>
      </c>
      <c r="M1516" s="13"/>
      <c r="N1516" s="13">
        <v>5.60747663551402E-2</v>
      </c>
      <c r="O1516" s="13">
        <v>9.8360655737704902E-2</v>
      </c>
      <c r="P1516" s="13">
        <v>0.115384615384615</v>
      </c>
      <c r="Q1516" s="13">
        <v>0.13559322033898299</v>
      </c>
      <c r="R1516" s="13"/>
      <c r="S1516" s="13">
        <v>0.04</v>
      </c>
      <c r="T1516" s="13">
        <v>9.3023255813953501E-2</v>
      </c>
      <c r="U1516" s="13">
        <v>0.125</v>
      </c>
      <c r="V1516" s="13">
        <v>0.105263157894737</v>
      </c>
      <c r="W1516" s="13">
        <v>0.13636363636363599</v>
      </c>
      <c r="X1516" s="13">
        <v>0.1875</v>
      </c>
      <c r="Y1516" s="13"/>
      <c r="Z1516" s="13">
        <v>0.115384615384615</v>
      </c>
      <c r="AA1516" s="13">
        <v>2.8169014084507001E-2</v>
      </c>
      <c r="AB1516" s="13"/>
      <c r="AC1516" s="13">
        <v>0.116504854368932</v>
      </c>
      <c r="AD1516" s="13">
        <v>4.5112781954887202E-2</v>
      </c>
    </row>
    <row r="1517" spans="2:30" x14ac:dyDescent="0.3">
      <c r="C1517" s="13"/>
      <c r="D1517" s="13"/>
      <c r="E1517" s="13"/>
      <c r="F1517" s="13"/>
      <c r="G1517" s="13"/>
      <c r="H1517" s="13"/>
      <c r="I1517" s="13"/>
      <c r="J1517" s="13"/>
      <c r="K1517" s="13"/>
      <c r="L1517" s="13"/>
      <c r="M1517" s="13"/>
      <c r="N1517" s="13"/>
      <c r="O1517" s="13"/>
      <c r="P1517" s="13"/>
      <c r="Q1517" s="13"/>
      <c r="R1517" s="13"/>
      <c r="S1517" s="13"/>
      <c r="T1517" s="13"/>
      <c r="U1517" s="13"/>
      <c r="V1517" s="13"/>
      <c r="W1517" s="13"/>
      <c r="X1517" s="13"/>
      <c r="Y1517" s="13"/>
      <c r="Z1517" s="13"/>
      <c r="AA1517" s="13"/>
      <c r="AB1517" s="13"/>
      <c r="AC1517" s="13"/>
      <c r="AD1517" s="13"/>
    </row>
    <row r="1518" spans="2:30" x14ac:dyDescent="0.3">
      <c r="B1518" s="6" t="s">
        <v>515</v>
      </c>
      <c r="C1518" s="13"/>
      <c r="D1518" s="13"/>
      <c r="E1518" s="13"/>
      <c r="F1518" s="13"/>
      <c r="G1518" s="13"/>
      <c r="H1518" s="13"/>
      <c r="I1518" s="13"/>
      <c r="J1518" s="13"/>
      <c r="K1518" s="13"/>
      <c r="L1518" s="13"/>
      <c r="M1518" s="13"/>
      <c r="N1518" s="13"/>
      <c r="O1518" s="13"/>
      <c r="P1518" s="13"/>
      <c r="Q1518" s="13"/>
      <c r="R1518" s="13"/>
      <c r="S1518" s="13"/>
      <c r="T1518" s="13"/>
      <c r="U1518" s="13"/>
      <c r="V1518" s="13"/>
      <c r="W1518" s="13"/>
      <c r="X1518" s="13"/>
      <c r="Y1518" s="13"/>
      <c r="Z1518" s="13"/>
      <c r="AA1518" s="13"/>
      <c r="AB1518" s="13"/>
      <c r="AC1518" s="13"/>
      <c r="AD1518" s="13"/>
    </row>
    <row r="1519" spans="2:30" x14ac:dyDescent="0.3">
      <c r="B1519" s="23" t="s">
        <v>52</v>
      </c>
      <c r="C1519" s="13"/>
      <c r="D1519" s="13"/>
      <c r="E1519" s="13"/>
      <c r="F1519" s="13"/>
      <c r="G1519" s="13"/>
      <c r="H1519" s="13"/>
      <c r="I1519" s="13"/>
      <c r="J1519" s="13"/>
      <c r="K1519" s="13"/>
      <c r="L1519" s="13"/>
      <c r="M1519" s="13"/>
      <c r="N1519" s="13"/>
      <c r="O1519" s="13"/>
      <c r="P1519" s="13"/>
      <c r="Q1519" s="13"/>
      <c r="R1519" s="13"/>
      <c r="S1519" s="13"/>
      <c r="T1519" s="13"/>
      <c r="U1519" s="13"/>
      <c r="V1519" s="13"/>
      <c r="W1519" s="13"/>
      <c r="X1519" s="13"/>
      <c r="Y1519" s="13"/>
      <c r="Z1519" s="13"/>
      <c r="AA1519" s="13"/>
      <c r="AB1519" s="13"/>
      <c r="AC1519" s="13"/>
      <c r="AD1519" s="13"/>
    </row>
    <row r="1520" spans="2:30" x14ac:dyDescent="0.3">
      <c r="B1520" t="s">
        <v>211</v>
      </c>
      <c r="C1520" s="13">
        <v>2.7667984189723299E-2</v>
      </c>
      <c r="D1520" s="13">
        <v>0.04</v>
      </c>
      <c r="E1520" s="13">
        <v>1.5625E-2</v>
      </c>
      <c r="F1520" s="13"/>
      <c r="G1520" s="13">
        <v>0</v>
      </c>
      <c r="H1520" s="13">
        <v>0</v>
      </c>
      <c r="I1520" s="13">
        <v>0</v>
      </c>
      <c r="J1520" s="13">
        <v>0</v>
      </c>
      <c r="K1520" s="13">
        <v>7.0175438596491196E-2</v>
      </c>
      <c r="L1520" s="13">
        <v>3.2258064516128997E-2</v>
      </c>
      <c r="M1520" s="13"/>
      <c r="N1520" s="13">
        <v>9.3457943925233603E-3</v>
      </c>
      <c r="O1520" s="13">
        <v>3.2786885245901599E-2</v>
      </c>
      <c r="P1520" s="13">
        <v>0</v>
      </c>
      <c r="Q1520" s="13">
        <v>6.7796610169491497E-2</v>
      </c>
      <c r="R1520" s="13"/>
      <c r="S1520" s="13">
        <v>0</v>
      </c>
      <c r="T1520" s="13">
        <v>4.6511627906976702E-2</v>
      </c>
      <c r="U1520" s="13">
        <v>0</v>
      </c>
      <c r="V1520" s="13">
        <v>7.0175438596491196E-2</v>
      </c>
      <c r="W1520" s="13">
        <v>0</v>
      </c>
      <c r="X1520" s="13">
        <v>6.25E-2</v>
      </c>
      <c r="Y1520" s="13"/>
      <c r="Z1520" s="13">
        <v>3.2967032967033003E-2</v>
      </c>
      <c r="AA1520" s="13">
        <v>1.4084507042253501E-2</v>
      </c>
      <c r="AB1520" s="13"/>
      <c r="AC1520" s="13">
        <v>2.9126213592233E-2</v>
      </c>
      <c r="AD1520" s="13">
        <v>2.2556390977443601E-2</v>
      </c>
    </row>
    <row r="1521" spans="2:30" x14ac:dyDescent="0.3">
      <c r="B1521" t="s">
        <v>212</v>
      </c>
      <c r="C1521" s="13">
        <v>0.438735177865613</v>
      </c>
      <c r="D1521" s="13">
        <v>0.45600000000000002</v>
      </c>
      <c r="E1521" s="13">
        <v>0.421875</v>
      </c>
      <c r="F1521" s="13"/>
      <c r="G1521" s="13">
        <v>0.25</v>
      </c>
      <c r="H1521" s="13">
        <v>0.56000000000000005</v>
      </c>
      <c r="I1521" s="13">
        <v>0.4</v>
      </c>
      <c r="J1521" s="13">
        <v>0.46153846153846201</v>
      </c>
      <c r="K1521" s="13">
        <v>0.43859649122806998</v>
      </c>
      <c r="L1521" s="13">
        <v>0.41935483870967699</v>
      </c>
      <c r="M1521" s="13"/>
      <c r="N1521" s="13">
        <v>0.51401869158878499</v>
      </c>
      <c r="O1521" s="13">
        <v>0.42622950819672101</v>
      </c>
      <c r="P1521" s="13">
        <v>0.38461538461538503</v>
      </c>
      <c r="Q1521" s="13">
        <v>0.338983050847458</v>
      </c>
      <c r="R1521" s="13"/>
      <c r="S1521" s="13">
        <v>0.44</v>
      </c>
      <c r="T1521" s="13">
        <v>0.65116279069767402</v>
      </c>
      <c r="U1521" s="13">
        <v>0.45833333333333298</v>
      </c>
      <c r="V1521" s="13">
        <v>0.38596491228070201</v>
      </c>
      <c r="W1521" s="13">
        <v>0.31818181818181801</v>
      </c>
      <c r="X1521" s="13">
        <v>0.375</v>
      </c>
      <c r="Y1521" s="13"/>
      <c r="Z1521" s="13">
        <v>0.46703296703296698</v>
      </c>
      <c r="AA1521" s="13">
        <v>0.36619718309859201</v>
      </c>
      <c r="AB1521" s="13"/>
      <c r="AC1521" s="13">
        <v>0.466019417475728</v>
      </c>
      <c r="AD1521" s="13">
        <v>0.42857142857142899</v>
      </c>
    </row>
    <row r="1522" spans="2:30" x14ac:dyDescent="0.3">
      <c r="B1522" t="s">
        <v>213</v>
      </c>
      <c r="C1522" s="13">
        <v>0.38735177865612602</v>
      </c>
      <c r="D1522" s="13">
        <v>0.376</v>
      </c>
      <c r="E1522" s="13">
        <v>0.3984375</v>
      </c>
      <c r="F1522" s="13"/>
      <c r="G1522" s="13">
        <v>0.5</v>
      </c>
      <c r="H1522" s="13">
        <v>0.2</v>
      </c>
      <c r="I1522" s="13">
        <v>0.42857142857142899</v>
      </c>
      <c r="J1522" s="13">
        <v>0.38461538461538503</v>
      </c>
      <c r="K1522" s="13">
        <v>0.36842105263157898</v>
      </c>
      <c r="L1522" s="13">
        <v>0.43010752688171999</v>
      </c>
      <c r="M1522" s="13"/>
      <c r="N1522" s="13">
        <v>0.38317757009345799</v>
      </c>
      <c r="O1522" s="13">
        <v>0.36065573770491799</v>
      </c>
      <c r="P1522" s="13">
        <v>0.46153846153846201</v>
      </c>
      <c r="Q1522" s="13">
        <v>0.38983050847457601</v>
      </c>
      <c r="R1522" s="13"/>
      <c r="S1522" s="13">
        <v>0.413333333333333</v>
      </c>
      <c r="T1522" s="13">
        <v>0.27906976744186002</v>
      </c>
      <c r="U1522" s="13">
        <v>0.45833333333333298</v>
      </c>
      <c r="V1522" s="13">
        <v>0.33333333333333298</v>
      </c>
      <c r="W1522" s="13">
        <v>0.5</v>
      </c>
      <c r="X1522" s="13">
        <v>0.25</v>
      </c>
      <c r="Y1522" s="13"/>
      <c r="Z1522" s="13">
        <v>0.35164835164835201</v>
      </c>
      <c r="AA1522" s="13">
        <v>0.47887323943662002</v>
      </c>
      <c r="AB1522" s="13"/>
      <c r="AC1522" s="13">
        <v>0.38834951456310701</v>
      </c>
      <c r="AD1522" s="13">
        <v>0.406015037593985</v>
      </c>
    </row>
    <row r="1523" spans="2:30" x14ac:dyDescent="0.3">
      <c r="B1523" t="s">
        <v>214</v>
      </c>
      <c r="C1523" s="13">
        <v>7.9051383399209502E-2</v>
      </c>
      <c r="D1523" s="13">
        <v>0.08</v>
      </c>
      <c r="E1523" s="13">
        <v>7.8125E-2</v>
      </c>
      <c r="F1523" s="13"/>
      <c r="G1523" s="13">
        <v>0.25</v>
      </c>
      <c r="H1523" s="13">
        <v>0.12</v>
      </c>
      <c r="I1523" s="13">
        <v>0.114285714285714</v>
      </c>
      <c r="J1523" s="13">
        <v>0.102564102564103</v>
      </c>
      <c r="K1523" s="13">
        <v>7.0175438596491196E-2</v>
      </c>
      <c r="L1523" s="13">
        <v>4.3010752688171998E-2</v>
      </c>
      <c r="M1523" s="13"/>
      <c r="N1523" s="13">
        <v>6.5420560747663503E-2</v>
      </c>
      <c r="O1523" s="13">
        <v>4.91803278688525E-2</v>
      </c>
      <c r="P1523" s="13">
        <v>0.15384615384615399</v>
      </c>
      <c r="Q1523" s="13">
        <v>0.101694915254237</v>
      </c>
      <c r="R1523" s="13"/>
      <c r="S1523" s="13">
        <v>9.3333333333333296E-2</v>
      </c>
      <c r="T1523" s="13">
        <v>0</v>
      </c>
      <c r="U1523" s="13">
        <v>4.1666666666666699E-2</v>
      </c>
      <c r="V1523" s="13">
        <v>0.12280701754386</v>
      </c>
      <c r="W1523" s="13">
        <v>9.0909090909090898E-2</v>
      </c>
      <c r="X1523" s="13">
        <v>0.125</v>
      </c>
      <c r="Y1523" s="13"/>
      <c r="Z1523" s="13">
        <v>9.3406593406593394E-2</v>
      </c>
      <c r="AA1523" s="13">
        <v>4.2253521126760597E-2</v>
      </c>
      <c r="AB1523" s="13"/>
      <c r="AC1523" s="13">
        <v>8.7378640776699004E-2</v>
      </c>
      <c r="AD1523" s="13">
        <v>7.5187969924811998E-2</v>
      </c>
    </row>
    <row r="1524" spans="2:30" x14ac:dyDescent="0.3">
      <c r="B1524" t="s">
        <v>56</v>
      </c>
      <c r="C1524" s="13">
        <v>6.7193675889328106E-2</v>
      </c>
      <c r="D1524" s="13">
        <v>4.8000000000000001E-2</v>
      </c>
      <c r="E1524" s="13">
        <v>8.59375E-2</v>
      </c>
      <c r="F1524" s="13"/>
      <c r="G1524" s="13">
        <v>0</v>
      </c>
      <c r="H1524" s="13">
        <v>0.12</v>
      </c>
      <c r="I1524" s="13">
        <v>5.7142857142857099E-2</v>
      </c>
      <c r="J1524" s="13">
        <v>5.1282051282051301E-2</v>
      </c>
      <c r="K1524" s="13">
        <v>5.2631578947368397E-2</v>
      </c>
      <c r="L1524" s="13">
        <v>7.5268817204301106E-2</v>
      </c>
      <c r="M1524" s="13"/>
      <c r="N1524" s="13">
        <v>2.80373831775701E-2</v>
      </c>
      <c r="O1524" s="13">
        <v>0.13114754098360701</v>
      </c>
      <c r="P1524" s="13">
        <v>0</v>
      </c>
      <c r="Q1524" s="13">
        <v>0.101694915254237</v>
      </c>
      <c r="R1524" s="13"/>
      <c r="S1524" s="13">
        <v>5.3333333333333302E-2</v>
      </c>
      <c r="T1524" s="13">
        <v>2.32558139534884E-2</v>
      </c>
      <c r="U1524" s="13">
        <v>4.1666666666666699E-2</v>
      </c>
      <c r="V1524" s="13">
        <v>8.7719298245614002E-2</v>
      </c>
      <c r="W1524" s="13">
        <v>9.0909090909090898E-2</v>
      </c>
      <c r="X1524" s="13">
        <v>0.1875</v>
      </c>
      <c r="Y1524" s="13"/>
      <c r="Z1524" s="13">
        <v>5.4945054945054903E-2</v>
      </c>
      <c r="AA1524" s="13">
        <v>9.85915492957746E-2</v>
      </c>
      <c r="AB1524" s="13"/>
      <c r="AC1524" s="13">
        <v>2.9126213592233E-2</v>
      </c>
      <c r="AD1524" s="13">
        <v>6.7669172932330796E-2</v>
      </c>
    </row>
    <row r="1525" spans="2:30" x14ac:dyDescent="0.3">
      <c r="C1525" s="13"/>
      <c r="D1525" s="13"/>
      <c r="E1525" s="13"/>
      <c r="F1525" s="13"/>
      <c r="G1525" s="13"/>
      <c r="H1525" s="13"/>
      <c r="I1525" s="13"/>
      <c r="J1525" s="13"/>
      <c r="K1525" s="13"/>
      <c r="L1525" s="13"/>
      <c r="M1525" s="13"/>
      <c r="N1525" s="13"/>
      <c r="O1525" s="13"/>
      <c r="P1525" s="13"/>
      <c r="Q1525" s="13"/>
      <c r="R1525" s="13"/>
      <c r="S1525" s="13"/>
      <c r="T1525" s="13"/>
      <c r="U1525" s="13"/>
      <c r="V1525" s="13"/>
      <c r="W1525" s="13"/>
      <c r="X1525" s="13"/>
      <c r="Y1525" s="13"/>
      <c r="Z1525" s="13"/>
      <c r="AA1525" s="13"/>
      <c r="AB1525" s="13"/>
      <c r="AC1525" s="13"/>
      <c r="AD1525" s="13"/>
    </row>
    <row r="1526" spans="2:30" x14ac:dyDescent="0.3">
      <c r="B1526" s="6" t="s">
        <v>516</v>
      </c>
      <c r="C1526" s="13"/>
      <c r="D1526" s="13"/>
      <c r="E1526" s="13"/>
      <c r="F1526" s="13"/>
      <c r="G1526" s="13"/>
      <c r="H1526" s="13"/>
      <c r="I1526" s="13"/>
      <c r="J1526" s="13"/>
      <c r="K1526" s="13"/>
      <c r="L1526" s="13"/>
      <c r="M1526" s="13"/>
      <c r="N1526" s="13"/>
      <c r="O1526" s="13"/>
      <c r="P1526" s="13"/>
      <c r="Q1526" s="13"/>
      <c r="R1526" s="13"/>
      <c r="S1526" s="13"/>
      <c r="T1526" s="13"/>
      <c r="U1526" s="13"/>
      <c r="V1526" s="13"/>
      <c r="W1526" s="13"/>
      <c r="X1526" s="13"/>
      <c r="Y1526" s="13"/>
      <c r="Z1526" s="13"/>
      <c r="AA1526" s="13"/>
      <c r="AB1526" s="13"/>
      <c r="AC1526" s="13"/>
      <c r="AD1526" s="13"/>
    </row>
    <row r="1527" spans="2:30" x14ac:dyDescent="0.3">
      <c r="B1527" s="23" t="s">
        <v>52</v>
      </c>
      <c r="C1527" s="13"/>
      <c r="D1527" s="13"/>
      <c r="E1527" s="13"/>
      <c r="F1527" s="13"/>
      <c r="G1527" s="13"/>
      <c r="H1527" s="13"/>
      <c r="I1527" s="13"/>
      <c r="J1527" s="13"/>
      <c r="K1527" s="13"/>
      <c r="L1527" s="13"/>
      <c r="M1527" s="13"/>
      <c r="N1527" s="13"/>
      <c r="O1527" s="13"/>
      <c r="P1527" s="13"/>
      <c r="Q1527" s="13"/>
      <c r="R1527" s="13"/>
      <c r="S1527" s="13"/>
      <c r="T1527" s="13"/>
      <c r="U1527" s="13"/>
      <c r="V1527" s="13"/>
      <c r="W1527" s="13"/>
      <c r="X1527" s="13"/>
      <c r="Y1527" s="13"/>
      <c r="Z1527" s="13"/>
      <c r="AA1527" s="13"/>
      <c r="AB1527" s="13"/>
      <c r="AC1527" s="13"/>
      <c r="AD1527" s="13"/>
    </row>
    <row r="1528" spans="2:30" x14ac:dyDescent="0.3">
      <c r="B1528" t="s">
        <v>211</v>
      </c>
      <c r="C1528" s="13">
        <v>2.7667984189723299E-2</v>
      </c>
      <c r="D1528" s="13">
        <v>3.2000000000000001E-2</v>
      </c>
      <c r="E1528" s="13">
        <v>2.34375E-2</v>
      </c>
      <c r="F1528" s="13"/>
      <c r="G1528" s="13">
        <v>0</v>
      </c>
      <c r="H1528" s="13">
        <v>0.08</v>
      </c>
      <c r="I1528" s="13">
        <v>5.7142857142857099E-2</v>
      </c>
      <c r="J1528" s="13">
        <v>0</v>
      </c>
      <c r="K1528" s="13">
        <v>5.2631578947368397E-2</v>
      </c>
      <c r="L1528" s="13">
        <v>0</v>
      </c>
      <c r="M1528" s="13"/>
      <c r="N1528" s="13">
        <v>3.7383177570093497E-2</v>
      </c>
      <c r="O1528" s="13">
        <v>0</v>
      </c>
      <c r="P1528" s="13">
        <v>0</v>
      </c>
      <c r="Q1528" s="13">
        <v>5.0847457627118599E-2</v>
      </c>
      <c r="R1528" s="13"/>
      <c r="S1528" s="13">
        <v>5.3333333333333302E-2</v>
      </c>
      <c r="T1528" s="13">
        <v>6.9767441860465101E-2</v>
      </c>
      <c r="U1528" s="13">
        <v>0</v>
      </c>
      <c r="V1528" s="13">
        <v>0</v>
      </c>
      <c r="W1528" s="13">
        <v>0</v>
      </c>
      <c r="X1528" s="13">
        <v>0</v>
      </c>
      <c r="Y1528" s="13"/>
      <c r="Z1528" s="13">
        <v>3.8461538461538498E-2</v>
      </c>
      <c r="AA1528" s="13">
        <v>0</v>
      </c>
      <c r="AB1528" s="13"/>
      <c r="AC1528" s="13">
        <v>1.94174757281553E-2</v>
      </c>
      <c r="AD1528" s="13">
        <v>2.2556390977443601E-2</v>
      </c>
    </row>
    <row r="1529" spans="2:30" x14ac:dyDescent="0.3">
      <c r="B1529" t="s">
        <v>212</v>
      </c>
      <c r="C1529" s="13">
        <v>0.27667984189723299</v>
      </c>
      <c r="D1529" s="13">
        <v>0.30399999999999999</v>
      </c>
      <c r="E1529" s="13">
        <v>0.25</v>
      </c>
      <c r="F1529" s="13"/>
      <c r="G1529" s="13">
        <v>0.25</v>
      </c>
      <c r="H1529" s="13">
        <v>0.56000000000000005</v>
      </c>
      <c r="I1529" s="13">
        <v>0.4</v>
      </c>
      <c r="J1529" s="13">
        <v>0.15384615384615399</v>
      </c>
      <c r="K1529" s="13">
        <v>0.21052631578947401</v>
      </c>
      <c r="L1529" s="13">
        <v>0.247311827956989</v>
      </c>
      <c r="M1529" s="13"/>
      <c r="N1529" s="13">
        <v>0.30841121495327101</v>
      </c>
      <c r="O1529" s="13">
        <v>0.31147540983606598</v>
      </c>
      <c r="P1529" s="13">
        <v>0.230769230769231</v>
      </c>
      <c r="Q1529" s="13">
        <v>0.20338983050847501</v>
      </c>
      <c r="R1529" s="13"/>
      <c r="S1529" s="13">
        <v>0.266666666666667</v>
      </c>
      <c r="T1529" s="13">
        <v>0.46511627906976699</v>
      </c>
      <c r="U1529" s="13">
        <v>0.16666666666666699</v>
      </c>
      <c r="V1529" s="13">
        <v>0.24561403508771901</v>
      </c>
      <c r="W1529" s="13">
        <v>0.22727272727272699</v>
      </c>
      <c r="X1529" s="13">
        <v>0.3125</v>
      </c>
      <c r="Y1529" s="13"/>
      <c r="Z1529" s="13">
        <v>0.30219780219780201</v>
      </c>
      <c r="AA1529" s="13">
        <v>0.21126760563380301</v>
      </c>
      <c r="AB1529" s="13"/>
      <c r="AC1529" s="13">
        <v>0.28155339805825202</v>
      </c>
      <c r="AD1529" s="13">
        <v>0.278195488721804</v>
      </c>
    </row>
    <row r="1530" spans="2:30" x14ac:dyDescent="0.3">
      <c r="B1530" t="s">
        <v>213</v>
      </c>
      <c r="C1530" s="13">
        <v>0.438735177865613</v>
      </c>
      <c r="D1530" s="13">
        <v>0.432</v>
      </c>
      <c r="E1530" s="13">
        <v>0.4453125</v>
      </c>
      <c r="F1530" s="13"/>
      <c r="G1530" s="13">
        <v>0.75</v>
      </c>
      <c r="H1530" s="13">
        <v>0.2</v>
      </c>
      <c r="I1530" s="13">
        <v>0.34285714285714303</v>
      </c>
      <c r="J1530" s="13">
        <v>0.56410256410256399</v>
      </c>
      <c r="K1530" s="13">
        <v>0.49122807017543901</v>
      </c>
      <c r="L1530" s="13">
        <v>0.44086021505376299</v>
      </c>
      <c r="M1530" s="13"/>
      <c r="N1530" s="13">
        <v>0.44859813084112099</v>
      </c>
      <c r="O1530" s="13">
        <v>0.409836065573771</v>
      </c>
      <c r="P1530" s="13">
        <v>0.34615384615384598</v>
      </c>
      <c r="Q1530" s="13">
        <v>0.49152542372881403</v>
      </c>
      <c r="R1530" s="13"/>
      <c r="S1530" s="13">
        <v>0.46666666666666701</v>
      </c>
      <c r="T1530" s="13">
        <v>0.30232558139534899</v>
      </c>
      <c r="U1530" s="13">
        <v>0.5</v>
      </c>
      <c r="V1530" s="13">
        <v>0.47368421052631599</v>
      </c>
      <c r="W1530" s="13">
        <v>0.5</v>
      </c>
      <c r="X1530" s="13">
        <v>6.25E-2</v>
      </c>
      <c r="Y1530" s="13"/>
      <c r="Z1530" s="13">
        <v>0.40109890109890101</v>
      </c>
      <c r="AA1530" s="13">
        <v>0.53521126760563398</v>
      </c>
      <c r="AB1530" s="13"/>
      <c r="AC1530" s="13">
        <v>0.44660194174757301</v>
      </c>
      <c r="AD1530" s="13">
        <v>0.466165413533835</v>
      </c>
    </row>
    <row r="1531" spans="2:30" x14ac:dyDescent="0.3">
      <c r="B1531" t="s">
        <v>214</v>
      </c>
      <c r="C1531" s="13">
        <v>0.15019762845849799</v>
      </c>
      <c r="D1531" s="13">
        <v>0.152</v>
      </c>
      <c r="E1531" s="13">
        <v>0.1484375</v>
      </c>
      <c r="F1531" s="13"/>
      <c r="G1531" s="13">
        <v>0</v>
      </c>
      <c r="H1531" s="13">
        <v>0.08</v>
      </c>
      <c r="I1531" s="13">
        <v>0.17142857142857101</v>
      </c>
      <c r="J1531" s="13">
        <v>0.20512820512820501</v>
      </c>
      <c r="K1531" s="13">
        <v>0.12280701754386</v>
      </c>
      <c r="L1531" s="13">
        <v>0.16129032258064499</v>
      </c>
      <c r="M1531" s="13"/>
      <c r="N1531" s="13">
        <v>0.14018691588785001</v>
      </c>
      <c r="O1531" s="13">
        <v>0.14754098360655701</v>
      </c>
      <c r="P1531" s="13">
        <v>0.230769230769231</v>
      </c>
      <c r="Q1531" s="13">
        <v>0.13559322033898299</v>
      </c>
      <c r="R1531" s="13"/>
      <c r="S1531" s="13">
        <v>0.133333333333333</v>
      </c>
      <c r="T1531" s="13">
        <v>9.3023255813953501E-2</v>
      </c>
      <c r="U1531" s="13">
        <v>0.16666666666666699</v>
      </c>
      <c r="V1531" s="13">
        <v>0.19298245614035101</v>
      </c>
      <c r="W1531" s="13">
        <v>0.18181818181818199</v>
      </c>
      <c r="X1531" s="13">
        <v>0.3125</v>
      </c>
      <c r="Y1531" s="13"/>
      <c r="Z1531" s="13">
        <v>0.13736263736263701</v>
      </c>
      <c r="AA1531" s="13">
        <v>0.183098591549296</v>
      </c>
      <c r="AB1531" s="13"/>
      <c r="AC1531" s="13">
        <v>0.17475728155339801</v>
      </c>
      <c r="AD1531" s="13">
        <v>0.13533834586466201</v>
      </c>
    </row>
    <row r="1532" spans="2:30" x14ac:dyDescent="0.3">
      <c r="B1532" t="s">
        <v>56</v>
      </c>
      <c r="C1532" s="13">
        <v>0.106719367588933</v>
      </c>
      <c r="D1532" s="13">
        <v>0.08</v>
      </c>
      <c r="E1532" s="13">
        <v>0.1328125</v>
      </c>
      <c r="F1532" s="13"/>
      <c r="G1532" s="13">
        <v>0</v>
      </c>
      <c r="H1532" s="13">
        <v>0.08</v>
      </c>
      <c r="I1532" s="13">
        <v>2.8571428571428598E-2</v>
      </c>
      <c r="J1532" s="13">
        <v>7.69230769230769E-2</v>
      </c>
      <c r="K1532" s="13">
        <v>0.12280701754386</v>
      </c>
      <c r="L1532" s="13">
        <v>0.15053763440860199</v>
      </c>
      <c r="M1532" s="13"/>
      <c r="N1532" s="13">
        <v>6.5420560747663503E-2</v>
      </c>
      <c r="O1532" s="13">
        <v>0.13114754098360701</v>
      </c>
      <c r="P1532" s="13">
        <v>0.19230769230769201</v>
      </c>
      <c r="Q1532" s="13">
        <v>0.11864406779661001</v>
      </c>
      <c r="R1532" s="13"/>
      <c r="S1532" s="13">
        <v>0.08</v>
      </c>
      <c r="T1532" s="13">
        <v>6.9767441860465101E-2</v>
      </c>
      <c r="U1532" s="13">
        <v>0.16666666666666699</v>
      </c>
      <c r="V1532" s="13">
        <v>8.7719298245614002E-2</v>
      </c>
      <c r="W1532" s="13">
        <v>9.0909090909090898E-2</v>
      </c>
      <c r="X1532" s="13">
        <v>0.3125</v>
      </c>
      <c r="Y1532" s="13"/>
      <c r="Z1532" s="13">
        <v>0.120879120879121</v>
      </c>
      <c r="AA1532" s="13">
        <v>7.0422535211267595E-2</v>
      </c>
      <c r="AB1532" s="13"/>
      <c r="AC1532" s="13">
        <v>7.7669902912621394E-2</v>
      </c>
      <c r="AD1532" s="13">
        <v>9.7744360902255606E-2</v>
      </c>
    </row>
    <row r="1533" spans="2:30" x14ac:dyDescent="0.3">
      <c r="C1533" s="13"/>
      <c r="D1533" s="13"/>
      <c r="E1533" s="13"/>
      <c r="F1533" s="13"/>
      <c r="G1533" s="13"/>
      <c r="H1533" s="13"/>
      <c r="I1533" s="13"/>
      <c r="J1533" s="13"/>
      <c r="K1533" s="13"/>
      <c r="L1533" s="13"/>
      <c r="M1533" s="13"/>
      <c r="N1533" s="13"/>
      <c r="O1533" s="13"/>
      <c r="P1533" s="13"/>
      <c r="Q1533" s="13"/>
      <c r="R1533" s="13"/>
      <c r="S1533" s="13"/>
      <c r="T1533" s="13"/>
      <c r="U1533" s="13"/>
      <c r="V1533" s="13"/>
      <c r="W1533" s="13"/>
      <c r="X1533" s="13"/>
      <c r="Y1533" s="13"/>
      <c r="Z1533" s="13"/>
      <c r="AA1533" s="13"/>
      <c r="AB1533" s="13"/>
      <c r="AC1533" s="13"/>
      <c r="AD1533" s="13"/>
    </row>
    <row r="1534" spans="2:30" x14ac:dyDescent="0.3">
      <c r="B1534" s="6" t="s">
        <v>517</v>
      </c>
      <c r="C1534" s="13"/>
      <c r="D1534" s="13"/>
      <c r="E1534" s="13"/>
      <c r="F1534" s="13"/>
      <c r="G1534" s="13"/>
      <c r="H1534" s="13"/>
      <c r="I1534" s="13"/>
      <c r="J1534" s="13"/>
      <c r="K1534" s="13"/>
      <c r="L1534" s="13"/>
      <c r="M1534" s="13"/>
      <c r="N1534" s="13"/>
      <c r="O1534" s="13"/>
      <c r="P1534" s="13"/>
      <c r="Q1534" s="13"/>
      <c r="R1534" s="13"/>
      <c r="S1534" s="13"/>
      <c r="T1534" s="13"/>
      <c r="U1534" s="13"/>
      <c r="V1534" s="13"/>
      <c r="W1534" s="13"/>
      <c r="X1534" s="13"/>
      <c r="Y1534" s="13"/>
      <c r="Z1534" s="13"/>
      <c r="AA1534" s="13"/>
      <c r="AB1534" s="13"/>
      <c r="AC1534" s="13"/>
      <c r="AD1534" s="13"/>
    </row>
    <row r="1535" spans="2:30" x14ac:dyDescent="0.3">
      <c r="B1535" s="23" t="s">
        <v>52</v>
      </c>
      <c r="C1535" s="13"/>
      <c r="D1535" s="13"/>
      <c r="E1535" s="13"/>
      <c r="F1535" s="13"/>
      <c r="G1535" s="13"/>
      <c r="H1535" s="13"/>
      <c r="I1535" s="13"/>
      <c r="J1535" s="13"/>
      <c r="K1535" s="13"/>
      <c r="L1535" s="13"/>
      <c r="M1535" s="13"/>
      <c r="N1535" s="13"/>
      <c r="O1535" s="13"/>
      <c r="P1535" s="13"/>
      <c r="Q1535" s="13"/>
      <c r="R1535" s="13"/>
      <c r="S1535" s="13"/>
      <c r="T1535" s="13"/>
      <c r="U1535" s="13"/>
      <c r="V1535" s="13"/>
      <c r="W1535" s="13"/>
      <c r="X1535" s="13"/>
      <c r="Y1535" s="13"/>
      <c r="Z1535" s="13"/>
      <c r="AA1535" s="13"/>
      <c r="AB1535" s="13"/>
      <c r="AC1535" s="13"/>
      <c r="AD1535" s="13"/>
    </row>
    <row r="1536" spans="2:30" x14ac:dyDescent="0.3">
      <c r="B1536" t="s">
        <v>211</v>
      </c>
      <c r="C1536" s="13">
        <v>2.3715415019762799E-2</v>
      </c>
      <c r="D1536" s="13">
        <v>2.4E-2</v>
      </c>
      <c r="E1536" s="13">
        <v>2.34375E-2</v>
      </c>
      <c r="F1536" s="13"/>
      <c r="G1536" s="13">
        <v>0</v>
      </c>
      <c r="H1536" s="13">
        <v>0.08</v>
      </c>
      <c r="I1536" s="13">
        <v>2.8571428571428598E-2</v>
      </c>
      <c r="J1536" s="13">
        <v>0</v>
      </c>
      <c r="K1536" s="13">
        <v>3.5087719298245598E-2</v>
      </c>
      <c r="L1536" s="13">
        <v>1.0752688172042999E-2</v>
      </c>
      <c r="M1536" s="13"/>
      <c r="N1536" s="13">
        <v>3.7383177570093497E-2</v>
      </c>
      <c r="O1536" s="13">
        <v>1.63934426229508E-2</v>
      </c>
      <c r="P1536" s="13">
        <v>0</v>
      </c>
      <c r="Q1536" s="13">
        <v>1.6949152542372899E-2</v>
      </c>
      <c r="R1536" s="13"/>
      <c r="S1536" s="13">
        <v>0.04</v>
      </c>
      <c r="T1536" s="13">
        <v>2.32558139534884E-2</v>
      </c>
      <c r="U1536" s="13">
        <v>0</v>
      </c>
      <c r="V1536" s="13">
        <v>1.7543859649122799E-2</v>
      </c>
      <c r="W1536" s="13">
        <v>0</v>
      </c>
      <c r="X1536" s="13">
        <v>6.25E-2</v>
      </c>
      <c r="Y1536" s="13"/>
      <c r="Z1536" s="13">
        <v>2.74725274725275E-2</v>
      </c>
      <c r="AA1536" s="13">
        <v>1.4084507042253501E-2</v>
      </c>
      <c r="AB1536" s="13"/>
      <c r="AC1536" s="13">
        <v>1.94174757281553E-2</v>
      </c>
      <c r="AD1536" s="13">
        <v>3.00751879699248E-2</v>
      </c>
    </row>
    <row r="1537" spans="2:30" x14ac:dyDescent="0.3">
      <c r="B1537" t="s">
        <v>212</v>
      </c>
      <c r="C1537" s="13">
        <v>0.15019762845849799</v>
      </c>
      <c r="D1537" s="13">
        <v>0.13600000000000001</v>
      </c>
      <c r="E1537" s="13">
        <v>0.1640625</v>
      </c>
      <c r="F1537" s="13"/>
      <c r="G1537" s="13">
        <v>0</v>
      </c>
      <c r="H1537" s="13">
        <v>0.36</v>
      </c>
      <c r="I1537" s="13">
        <v>0.25714285714285701</v>
      </c>
      <c r="J1537" s="13">
        <v>0.20512820512820501</v>
      </c>
      <c r="K1537" s="13">
        <v>5.2631578947368397E-2</v>
      </c>
      <c r="L1537" s="13">
        <v>9.6774193548387094E-2</v>
      </c>
      <c r="M1537" s="13"/>
      <c r="N1537" s="13">
        <v>0.19626168224299101</v>
      </c>
      <c r="O1537" s="13">
        <v>0.18032786885245899</v>
      </c>
      <c r="P1537" s="13">
        <v>0.115384615384615</v>
      </c>
      <c r="Q1537" s="13">
        <v>5.0847457627118599E-2</v>
      </c>
      <c r="R1537" s="13"/>
      <c r="S1537" s="13">
        <v>0.146666666666667</v>
      </c>
      <c r="T1537" s="13">
        <v>0.25581395348837199</v>
      </c>
      <c r="U1537" s="13">
        <v>8.3333333333333301E-2</v>
      </c>
      <c r="V1537" s="13">
        <v>0.12280701754386</v>
      </c>
      <c r="W1537" s="13">
        <v>9.0909090909090898E-2</v>
      </c>
      <c r="X1537" s="13">
        <v>0.1875</v>
      </c>
      <c r="Y1537" s="13"/>
      <c r="Z1537" s="13">
        <v>0.15384615384615399</v>
      </c>
      <c r="AA1537" s="13">
        <v>0.140845070422535</v>
      </c>
      <c r="AB1537" s="13"/>
      <c r="AC1537" s="13">
        <v>0.17475728155339801</v>
      </c>
      <c r="AD1537" s="13">
        <v>0.13533834586466201</v>
      </c>
    </row>
    <row r="1538" spans="2:30" x14ac:dyDescent="0.3">
      <c r="B1538" t="s">
        <v>213</v>
      </c>
      <c r="C1538" s="13">
        <v>0.39920948616600799</v>
      </c>
      <c r="D1538" s="13">
        <v>0.38400000000000001</v>
      </c>
      <c r="E1538" s="13">
        <v>0.4140625</v>
      </c>
      <c r="F1538" s="13"/>
      <c r="G1538" s="13">
        <v>0.25</v>
      </c>
      <c r="H1538" s="13">
        <v>0.28000000000000003</v>
      </c>
      <c r="I1538" s="13">
        <v>0.25714285714285701</v>
      </c>
      <c r="J1538" s="13">
        <v>0.33333333333333298</v>
      </c>
      <c r="K1538" s="13">
        <v>0.42105263157894701</v>
      </c>
      <c r="L1538" s="13">
        <v>0.50537634408602194</v>
      </c>
      <c r="M1538" s="13"/>
      <c r="N1538" s="13">
        <v>0.401869158878505</v>
      </c>
      <c r="O1538" s="13">
        <v>0.36065573770491799</v>
      </c>
      <c r="P1538" s="13">
        <v>0.5</v>
      </c>
      <c r="Q1538" s="13">
        <v>0.38983050847457601</v>
      </c>
      <c r="R1538" s="13"/>
      <c r="S1538" s="13">
        <v>0.30666666666666698</v>
      </c>
      <c r="T1538" s="13">
        <v>0.46511627906976699</v>
      </c>
      <c r="U1538" s="13">
        <v>0.54166666666666696</v>
      </c>
      <c r="V1538" s="13">
        <v>0.45614035087719301</v>
      </c>
      <c r="W1538" s="13">
        <v>0.31818181818181801</v>
      </c>
      <c r="X1538" s="13">
        <v>0.3125</v>
      </c>
      <c r="Y1538" s="13"/>
      <c r="Z1538" s="13">
        <v>0.379120879120879</v>
      </c>
      <c r="AA1538" s="13">
        <v>0.45070422535211302</v>
      </c>
      <c r="AB1538" s="13"/>
      <c r="AC1538" s="13">
        <v>0.34951456310679602</v>
      </c>
      <c r="AD1538" s="13">
        <v>0.45864661654135302</v>
      </c>
    </row>
    <row r="1539" spans="2:30" x14ac:dyDescent="0.3">
      <c r="B1539" t="s">
        <v>214</v>
      </c>
      <c r="C1539" s="13">
        <v>0.23715415019762801</v>
      </c>
      <c r="D1539" s="13">
        <v>0.25600000000000001</v>
      </c>
      <c r="E1539" s="13">
        <v>0.21875</v>
      </c>
      <c r="F1539" s="13"/>
      <c r="G1539" s="13">
        <v>0.25</v>
      </c>
      <c r="H1539" s="13">
        <v>0.2</v>
      </c>
      <c r="I1539" s="13">
        <v>0.34285714285714303</v>
      </c>
      <c r="J1539" s="13">
        <v>0.28205128205128199</v>
      </c>
      <c r="K1539" s="13">
        <v>0.22807017543859601</v>
      </c>
      <c r="L1539" s="13">
        <v>0.19354838709677399</v>
      </c>
      <c r="M1539" s="13"/>
      <c r="N1539" s="13">
        <v>0.22429906542056099</v>
      </c>
      <c r="O1539" s="13">
        <v>0.22950819672131101</v>
      </c>
      <c r="P1539" s="13">
        <v>0.230769230769231</v>
      </c>
      <c r="Q1539" s="13">
        <v>0.27118644067796599</v>
      </c>
      <c r="R1539" s="13"/>
      <c r="S1539" s="13">
        <v>0.30666666666666698</v>
      </c>
      <c r="T1539" s="13">
        <v>9.3023255813953501E-2</v>
      </c>
      <c r="U1539" s="13">
        <v>0.16666666666666699</v>
      </c>
      <c r="V1539" s="13">
        <v>0.24561403508771901</v>
      </c>
      <c r="W1539" s="13">
        <v>0.31818181818181801</v>
      </c>
      <c r="X1539" s="13">
        <v>0.125</v>
      </c>
      <c r="Y1539" s="13"/>
      <c r="Z1539" s="13">
        <v>0.21978021978022</v>
      </c>
      <c r="AA1539" s="13">
        <v>0.28169014084506999</v>
      </c>
      <c r="AB1539" s="13"/>
      <c r="AC1539" s="13">
        <v>0.233009708737864</v>
      </c>
      <c r="AD1539" s="13">
        <v>0.233082706766917</v>
      </c>
    </row>
    <row r="1540" spans="2:30" x14ac:dyDescent="0.3">
      <c r="B1540" t="s">
        <v>56</v>
      </c>
      <c r="C1540" s="13">
        <v>0.189723320158103</v>
      </c>
      <c r="D1540" s="13">
        <v>0.2</v>
      </c>
      <c r="E1540" s="13">
        <v>0.1796875</v>
      </c>
      <c r="F1540" s="13"/>
      <c r="G1540" s="13">
        <v>0.5</v>
      </c>
      <c r="H1540" s="13">
        <v>0.08</v>
      </c>
      <c r="I1540" s="13">
        <v>0.114285714285714</v>
      </c>
      <c r="J1540" s="13">
        <v>0.17948717948717899</v>
      </c>
      <c r="K1540" s="13">
        <v>0.26315789473684198</v>
      </c>
      <c r="L1540" s="13">
        <v>0.19354838709677399</v>
      </c>
      <c r="M1540" s="13"/>
      <c r="N1540" s="13">
        <v>0.14018691588785001</v>
      </c>
      <c r="O1540" s="13">
        <v>0.213114754098361</v>
      </c>
      <c r="P1540" s="13">
        <v>0.15384615384615399</v>
      </c>
      <c r="Q1540" s="13">
        <v>0.27118644067796599</v>
      </c>
      <c r="R1540" s="13"/>
      <c r="S1540" s="13">
        <v>0.2</v>
      </c>
      <c r="T1540" s="13">
        <v>0.162790697674419</v>
      </c>
      <c r="U1540" s="13">
        <v>0.20833333333333301</v>
      </c>
      <c r="V1540" s="13">
        <v>0.157894736842105</v>
      </c>
      <c r="W1540" s="13">
        <v>0.27272727272727298</v>
      </c>
      <c r="X1540" s="13">
        <v>0.3125</v>
      </c>
      <c r="Y1540" s="13"/>
      <c r="Z1540" s="13">
        <v>0.21978021978022</v>
      </c>
      <c r="AA1540" s="13">
        <v>0.11267605633802801</v>
      </c>
      <c r="AB1540" s="13"/>
      <c r="AC1540" s="13">
        <v>0.223300970873786</v>
      </c>
      <c r="AD1540" s="13">
        <v>0.14285714285714299</v>
      </c>
    </row>
    <row r="1541" spans="2:30" x14ac:dyDescent="0.3">
      <c r="C1541" s="13"/>
      <c r="D1541" s="13"/>
      <c r="E1541" s="13"/>
      <c r="F1541" s="13"/>
      <c r="G1541" s="13"/>
      <c r="H1541" s="13"/>
      <c r="I1541" s="13"/>
      <c r="J1541" s="13"/>
      <c r="K1541" s="13"/>
      <c r="L1541" s="13"/>
      <c r="M1541" s="13"/>
      <c r="N1541" s="13"/>
      <c r="O1541" s="13"/>
      <c r="P1541" s="13"/>
      <c r="Q1541" s="13"/>
      <c r="R1541" s="13"/>
      <c r="S1541" s="13"/>
      <c r="T1541" s="13"/>
      <c r="U1541" s="13"/>
      <c r="V1541" s="13"/>
      <c r="W1541" s="13"/>
      <c r="X1541" s="13"/>
      <c r="Y1541" s="13"/>
      <c r="Z1541" s="13"/>
      <c r="AA1541" s="13"/>
      <c r="AB1541" s="13"/>
      <c r="AC1541" s="13"/>
      <c r="AD1541" s="13"/>
    </row>
    <row r="1542" spans="2:30" x14ac:dyDescent="0.3">
      <c r="B1542" s="6" t="s">
        <v>518</v>
      </c>
      <c r="C1542" s="13"/>
      <c r="D1542" s="13"/>
      <c r="E1542" s="13"/>
      <c r="F1542" s="13"/>
      <c r="G1542" s="13"/>
      <c r="H1542" s="13"/>
      <c r="I1542" s="13"/>
      <c r="J1542" s="13"/>
      <c r="K1542" s="13"/>
      <c r="L1542" s="13"/>
      <c r="M1542" s="13"/>
      <c r="N1542" s="13"/>
      <c r="O1542" s="13"/>
      <c r="P1542" s="13"/>
      <c r="Q1542" s="13"/>
      <c r="R1542" s="13"/>
      <c r="S1542" s="13"/>
      <c r="T1542" s="13"/>
      <c r="U1542" s="13"/>
      <c r="V1542" s="13"/>
      <c r="W1542" s="13"/>
      <c r="X1542" s="13"/>
      <c r="Y1542" s="13"/>
      <c r="Z1542" s="13"/>
      <c r="AA1542" s="13"/>
      <c r="AB1542" s="13"/>
      <c r="AC1542" s="13"/>
      <c r="AD1542" s="13"/>
    </row>
    <row r="1543" spans="2:30" x14ac:dyDescent="0.3">
      <c r="B1543" s="23" t="s">
        <v>52</v>
      </c>
      <c r="C1543" s="13"/>
      <c r="D1543" s="13"/>
      <c r="E1543" s="13"/>
      <c r="F1543" s="13"/>
      <c r="G1543" s="13"/>
      <c r="H1543" s="13"/>
      <c r="I1543" s="13"/>
      <c r="J1543" s="13"/>
      <c r="K1543" s="13"/>
      <c r="L1543" s="13"/>
      <c r="M1543" s="13"/>
      <c r="N1543" s="13"/>
      <c r="O1543" s="13"/>
      <c r="P1543" s="13"/>
      <c r="Q1543" s="13"/>
      <c r="R1543" s="13"/>
      <c r="S1543" s="13"/>
      <c r="T1543" s="13"/>
      <c r="U1543" s="13"/>
      <c r="V1543" s="13"/>
      <c r="W1543" s="13"/>
      <c r="X1543" s="13"/>
      <c r="Y1543" s="13"/>
      <c r="Z1543" s="13"/>
      <c r="AA1543" s="13"/>
      <c r="AB1543" s="13"/>
      <c r="AC1543" s="13"/>
      <c r="AD1543" s="13"/>
    </row>
    <row r="1544" spans="2:30" x14ac:dyDescent="0.3">
      <c r="B1544" t="s">
        <v>211</v>
      </c>
      <c r="C1544" s="13">
        <v>1.97628458498024E-2</v>
      </c>
      <c r="D1544" s="13">
        <v>1.6E-2</v>
      </c>
      <c r="E1544" s="13">
        <v>2.34375E-2</v>
      </c>
      <c r="F1544" s="13"/>
      <c r="G1544" s="13">
        <v>0</v>
      </c>
      <c r="H1544" s="13">
        <v>0.04</v>
      </c>
      <c r="I1544" s="13">
        <v>0</v>
      </c>
      <c r="J1544" s="13">
        <v>0</v>
      </c>
      <c r="K1544" s="13">
        <v>3.5087719298245598E-2</v>
      </c>
      <c r="L1544" s="13">
        <v>2.1505376344085999E-2</v>
      </c>
      <c r="M1544" s="13"/>
      <c r="N1544" s="13">
        <v>2.80373831775701E-2</v>
      </c>
      <c r="O1544" s="13">
        <v>0</v>
      </c>
      <c r="P1544" s="13">
        <v>0</v>
      </c>
      <c r="Q1544" s="13">
        <v>3.3898305084745797E-2</v>
      </c>
      <c r="R1544" s="13"/>
      <c r="S1544" s="13">
        <v>1.3333333333333299E-2</v>
      </c>
      <c r="T1544" s="13">
        <v>2.32558139534884E-2</v>
      </c>
      <c r="U1544" s="13">
        <v>0</v>
      </c>
      <c r="V1544" s="13">
        <v>1.7543859649122799E-2</v>
      </c>
      <c r="W1544" s="13">
        <v>4.5454545454545497E-2</v>
      </c>
      <c r="X1544" s="13">
        <v>6.25E-2</v>
      </c>
      <c r="Y1544" s="13"/>
      <c r="Z1544" s="13">
        <v>2.1978021978022001E-2</v>
      </c>
      <c r="AA1544" s="13">
        <v>1.4084507042253501E-2</v>
      </c>
      <c r="AB1544" s="13"/>
      <c r="AC1544" s="13">
        <v>0</v>
      </c>
      <c r="AD1544" s="13">
        <v>3.7593984962405999E-2</v>
      </c>
    </row>
    <row r="1545" spans="2:30" x14ac:dyDescent="0.3">
      <c r="B1545" t="s">
        <v>212</v>
      </c>
      <c r="C1545" s="13">
        <v>0.343873517786561</v>
      </c>
      <c r="D1545" s="13">
        <v>0.36</v>
      </c>
      <c r="E1545" s="13">
        <v>0.328125</v>
      </c>
      <c r="F1545" s="13"/>
      <c r="G1545" s="13">
        <v>0.75</v>
      </c>
      <c r="H1545" s="13">
        <v>0.44</v>
      </c>
      <c r="I1545" s="13">
        <v>0.28571428571428598</v>
      </c>
      <c r="J1545" s="13">
        <v>0.38461538461538503</v>
      </c>
      <c r="K1545" s="13">
        <v>0.28070175438596501</v>
      </c>
      <c r="L1545" s="13">
        <v>0.34408602150537598</v>
      </c>
      <c r="M1545" s="13"/>
      <c r="N1545" s="13">
        <v>0.38317757009345799</v>
      </c>
      <c r="O1545" s="13">
        <v>0.37704918032786899</v>
      </c>
      <c r="P1545" s="13">
        <v>0.30769230769230799</v>
      </c>
      <c r="Q1545" s="13">
        <v>0.25423728813559299</v>
      </c>
      <c r="R1545" s="13"/>
      <c r="S1545" s="13">
        <v>0.42666666666666703</v>
      </c>
      <c r="T1545" s="13">
        <v>0.44186046511627902</v>
      </c>
      <c r="U1545" s="13">
        <v>0.29166666666666702</v>
      </c>
      <c r="V1545" s="13">
        <v>0.31578947368421101</v>
      </c>
      <c r="W1545" s="13">
        <v>0.22727272727272699</v>
      </c>
      <c r="X1545" s="13">
        <v>0.3125</v>
      </c>
      <c r="Y1545" s="13"/>
      <c r="Z1545" s="13">
        <v>0.36263736263736301</v>
      </c>
      <c r="AA1545" s="13">
        <v>0.29577464788732399</v>
      </c>
      <c r="AB1545" s="13"/>
      <c r="AC1545" s="13">
        <v>0.37864077669902901</v>
      </c>
      <c r="AD1545" s="13">
        <v>0.31578947368421101</v>
      </c>
    </row>
    <row r="1546" spans="2:30" x14ac:dyDescent="0.3">
      <c r="B1546" t="s">
        <v>213</v>
      </c>
      <c r="C1546" s="13">
        <v>0.47826086956521702</v>
      </c>
      <c r="D1546" s="13">
        <v>0.496</v>
      </c>
      <c r="E1546" s="13">
        <v>0.4609375</v>
      </c>
      <c r="F1546" s="13"/>
      <c r="G1546" s="13">
        <v>0</v>
      </c>
      <c r="H1546" s="13">
        <v>0.36</v>
      </c>
      <c r="I1546" s="13">
        <v>0.51428571428571401</v>
      </c>
      <c r="J1546" s="13">
        <v>0.43589743589743601</v>
      </c>
      <c r="K1546" s="13">
        <v>0.50877192982456099</v>
      </c>
      <c r="L1546" s="13">
        <v>0.51612903225806495</v>
      </c>
      <c r="M1546" s="13"/>
      <c r="N1546" s="13">
        <v>0.45794392523364502</v>
      </c>
      <c r="O1546" s="13">
        <v>0.42622950819672101</v>
      </c>
      <c r="P1546" s="13">
        <v>0.61538461538461497</v>
      </c>
      <c r="Q1546" s="13">
        <v>0.50847457627118597</v>
      </c>
      <c r="R1546" s="13"/>
      <c r="S1546" s="13">
        <v>0.45333333333333298</v>
      </c>
      <c r="T1546" s="13">
        <v>0.44186046511627902</v>
      </c>
      <c r="U1546" s="13">
        <v>0.5</v>
      </c>
      <c r="V1546" s="13">
        <v>0.45614035087719301</v>
      </c>
      <c r="W1546" s="13">
        <v>0.54545454545454497</v>
      </c>
      <c r="X1546" s="13">
        <v>0.375</v>
      </c>
      <c r="Y1546" s="13"/>
      <c r="Z1546" s="13">
        <v>0.46153846153846201</v>
      </c>
      <c r="AA1546" s="13">
        <v>0.52112676056338003</v>
      </c>
      <c r="AB1546" s="13"/>
      <c r="AC1546" s="13">
        <v>0.475728155339806</v>
      </c>
      <c r="AD1546" s="13">
        <v>0.488721804511278</v>
      </c>
    </row>
    <row r="1547" spans="2:30" x14ac:dyDescent="0.3">
      <c r="B1547" t="s">
        <v>214</v>
      </c>
      <c r="C1547" s="13">
        <v>0.118577075098814</v>
      </c>
      <c r="D1547" s="13">
        <v>8.7999999999999995E-2</v>
      </c>
      <c r="E1547" s="13">
        <v>0.1484375</v>
      </c>
      <c r="F1547" s="13"/>
      <c r="G1547" s="13">
        <v>0.25</v>
      </c>
      <c r="H1547" s="13">
        <v>0.12</v>
      </c>
      <c r="I1547" s="13">
        <v>0.14285714285714299</v>
      </c>
      <c r="J1547" s="13">
        <v>0.128205128205128</v>
      </c>
      <c r="K1547" s="13">
        <v>0.140350877192982</v>
      </c>
      <c r="L1547" s="13">
        <v>8.6021505376344107E-2</v>
      </c>
      <c r="M1547" s="13"/>
      <c r="N1547" s="13">
        <v>0.121495327102804</v>
      </c>
      <c r="O1547" s="13">
        <v>9.8360655737704902E-2</v>
      </c>
      <c r="P1547" s="13">
        <v>7.69230769230769E-2</v>
      </c>
      <c r="Q1547" s="13">
        <v>0.152542372881356</v>
      </c>
      <c r="R1547" s="13"/>
      <c r="S1547" s="13">
        <v>0.08</v>
      </c>
      <c r="T1547" s="13">
        <v>6.9767441860465101E-2</v>
      </c>
      <c r="U1547" s="13">
        <v>0.20833333333333301</v>
      </c>
      <c r="V1547" s="13">
        <v>0.140350877192982</v>
      </c>
      <c r="W1547" s="13">
        <v>0.13636363636363599</v>
      </c>
      <c r="X1547" s="13">
        <v>0.1875</v>
      </c>
      <c r="Y1547" s="13"/>
      <c r="Z1547" s="13">
        <v>0.115384615384615</v>
      </c>
      <c r="AA1547" s="13">
        <v>0.12676056338028199</v>
      </c>
      <c r="AB1547" s="13"/>
      <c r="AC1547" s="13">
        <v>0.116504854368932</v>
      </c>
      <c r="AD1547" s="13">
        <v>0.12781954887218</v>
      </c>
    </row>
    <row r="1548" spans="2:30" x14ac:dyDescent="0.3">
      <c r="B1548" t="s">
        <v>56</v>
      </c>
      <c r="C1548" s="13">
        <v>3.9525691699604702E-2</v>
      </c>
      <c r="D1548" s="13">
        <v>0.04</v>
      </c>
      <c r="E1548" s="13">
        <v>3.90625E-2</v>
      </c>
      <c r="F1548" s="13"/>
      <c r="G1548" s="13">
        <v>0</v>
      </c>
      <c r="H1548" s="13">
        <v>0.04</v>
      </c>
      <c r="I1548" s="13">
        <v>5.7142857142857099E-2</v>
      </c>
      <c r="J1548" s="13">
        <v>5.1282051282051301E-2</v>
      </c>
      <c r="K1548" s="13">
        <v>3.5087719298245598E-2</v>
      </c>
      <c r="L1548" s="13">
        <v>3.2258064516128997E-2</v>
      </c>
      <c r="M1548" s="13"/>
      <c r="N1548" s="13">
        <v>9.3457943925233603E-3</v>
      </c>
      <c r="O1548" s="13">
        <v>9.8360655737704902E-2</v>
      </c>
      <c r="P1548" s="13">
        <v>0</v>
      </c>
      <c r="Q1548" s="13">
        <v>5.0847457627118599E-2</v>
      </c>
      <c r="R1548" s="13"/>
      <c r="S1548" s="13">
        <v>2.66666666666667E-2</v>
      </c>
      <c r="T1548" s="13">
        <v>2.32558139534884E-2</v>
      </c>
      <c r="U1548" s="13">
        <v>0</v>
      </c>
      <c r="V1548" s="13">
        <v>7.0175438596491196E-2</v>
      </c>
      <c r="W1548" s="13">
        <v>4.5454545454545497E-2</v>
      </c>
      <c r="X1548" s="13">
        <v>6.25E-2</v>
      </c>
      <c r="Y1548" s="13"/>
      <c r="Z1548" s="13">
        <v>3.8461538461538498E-2</v>
      </c>
      <c r="AA1548" s="13">
        <v>4.2253521126760597E-2</v>
      </c>
      <c r="AB1548" s="13"/>
      <c r="AC1548" s="13">
        <v>2.9126213592233E-2</v>
      </c>
      <c r="AD1548" s="13">
        <v>3.00751879699248E-2</v>
      </c>
    </row>
    <row r="1549" spans="2:30" x14ac:dyDescent="0.3">
      <c r="C1549" s="13"/>
      <c r="D1549" s="13"/>
      <c r="E1549" s="13"/>
      <c r="F1549" s="13"/>
      <c r="G1549" s="13"/>
      <c r="H1549" s="13"/>
      <c r="I1549" s="13"/>
      <c r="J1549" s="13"/>
      <c r="K1549" s="13"/>
      <c r="L1549" s="13"/>
      <c r="M1549" s="13"/>
      <c r="N1549" s="13"/>
      <c r="O1549" s="13"/>
      <c r="P1549" s="13"/>
      <c r="Q1549" s="13"/>
      <c r="R1549" s="13"/>
      <c r="S1549" s="13"/>
      <c r="T1549" s="13"/>
      <c r="U1549" s="13"/>
      <c r="V1549" s="13"/>
      <c r="W1549" s="13"/>
      <c r="X1549" s="13"/>
      <c r="Y1549" s="13"/>
      <c r="Z1549" s="13"/>
      <c r="AA1549" s="13"/>
      <c r="AB1549" s="13"/>
      <c r="AC1549" s="13"/>
      <c r="AD1549" s="13"/>
    </row>
    <row r="1550" spans="2:30" x14ac:dyDescent="0.3">
      <c r="B1550" s="6" t="s">
        <v>519</v>
      </c>
      <c r="C1550" s="13"/>
      <c r="D1550" s="13"/>
      <c r="E1550" s="13"/>
      <c r="F1550" s="13"/>
      <c r="G1550" s="13"/>
      <c r="H1550" s="13"/>
      <c r="I1550" s="13"/>
      <c r="J1550" s="13"/>
      <c r="K1550" s="13"/>
      <c r="L1550" s="13"/>
      <c r="M1550" s="13"/>
      <c r="N1550" s="13"/>
      <c r="O1550" s="13"/>
      <c r="P1550" s="13"/>
      <c r="Q1550" s="13"/>
      <c r="R1550" s="13"/>
      <c r="S1550" s="13"/>
      <c r="T1550" s="13"/>
      <c r="U1550" s="13"/>
      <c r="V1550" s="13"/>
      <c r="W1550" s="13"/>
      <c r="X1550" s="13"/>
      <c r="Y1550" s="13"/>
      <c r="Z1550" s="13"/>
      <c r="AA1550" s="13"/>
      <c r="AB1550" s="13"/>
      <c r="AC1550" s="13"/>
      <c r="AD1550" s="13"/>
    </row>
    <row r="1551" spans="2:30" x14ac:dyDescent="0.3">
      <c r="B1551" s="23" t="s">
        <v>52</v>
      </c>
      <c r="C1551" s="13"/>
      <c r="D1551" s="13"/>
      <c r="E1551" s="13"/>
      <c r="F1551" s="13"/>
      <c r="G1551" s="13"/>
      <c r="H1551" s="13"/>
      <c r="I1551" s="13"/>
      <c r="J1551" s="13"/>
      <c r="K1551" s="13"/>
      <c r="L1551" s="13"/>
      <c r="M1551" s="13"/>
      <c r="N1551" s="13"/>
      <c r="O1551" s="13"/>
      <c r="P1551" s="13"/>
      <c r="Q1551" s="13"/>
      <c r="R1551" s="13"/>
      <c r="S1551" s="13"/>
      <c r="T1551" s="13"/>
      <c r="U1551" s="13"/>
      <c r="V1551" s="13"/>
      <c r="W1551" s="13"/>
      <c r="X1551" s="13"/>
      <c r="Y1551" s="13"/>
      <c r="Z1551" s="13"/>
      <c r="AA1551" s="13"/>
      <c r="AB1551" s="13"/>
      <c r="AC1551" s="13"/>
      <c r="AD1551" s="13"/>
    </row>
    <row r="1552" spans="2:30" x14ac:dyDescent="0.3">
      <c r="B1552" t="s">
        <v>211</v>
      </c>
      <c r="C1552" s="13">
        <v>3.1620553359683799E-2</v>
      </c>
      <c r="D1552" s="13">
        <v>3.2000000000000001E-2</v>
      </c>
      <c r="E1552" s="13">
        <v>3.125E-2</v>
      </c>
      <c r="F1552" s="13"/>
      <c r="G1552" s="13">
        <v>0</v>
      </c>
      <c r="H1552" s="13">
        <v>0.08</v>
      </c>
      <c r="I1552" s="13">
        <v>5.7142857142857099E-2</v>
      </c>
      <c r="J1552" s="13">
        <v>0</v>
      </c>
      <c r="K1552" s="13">
        <v>5.2631578947368397E-2</v>
      </c>
      <c r="L1552" s="13">
        <v>1.0752688172042999E-2</v>
      </c>
      <c r="M1552" s="13"/>
      <c r="N1552" s="13">
        <v>3.7383177570093497E-2</v>
      </c>
      <c r="O1552" s="13">
        <v>1.63934426229508E-2</v>
      </c>
      <c r="P1552" s="13">
        <v>3.8461538461538498E-2</v>
      </c>
      <c r="Q1552" s="13">
        <v>3.3898305084745797E-2</v>
      </c>
      <c r="R1552" s="13"/>
      <c r="S1552" s="13">
        <v>0.04</v>
      </c>
      <c r="T1552" s="13">
        <v>6.9767441860465101E-2</v>
      </c>
      <c r="U1552" s="13">
        <v>0</v>
      </c>
      <c r="V1552" s="13">
        <v>0</v>
      </c>
      <c r="W1552" s="13">
        <v>0</v>
      </c>
      <c r="X1552" s="13">
        <v>0.125</v>
      </c>
      <c r="Y1552" s="13"/>
      <c r="Z1552" s="13">
        <v>3.8461538461538498E-2</v>
      </c>
      <c r="AA1552" s="13">
        <v>1.4084507042253501E-2</v>
      </c>
      <c r="AB1552" s="13"/>
      <c r="AC1552" s="13">
        <v>2.9126213592233E-2</v>
      </c>
      <c r="AD1552" s="13">
        <v>3.00751879699248E-2</v>
      </c>
    </row>
    <row r="1553" spans="2:30" x14ac:dyDescent="0.3">
      <c r="B1553" t="s">
        <v>212</v>
      </c>
      <c r="C1553" s="13">
        <v>0.26877470355731198</v>
      </c>
      <c r="D1553" s="13">
        <v>0.248</v>
      </c>
      <c r="E1553" s="13">
        <v>0.2890625</v>
      </c>
      <c r="F1553" s="13"/>
      <c r="G1553" s="13">
        <v>0.25</v>
      </c>
      <c r="H1553" s="13">
        <v>0.36</v>
      </c>
      <c r="I1553" s="13">
        <v>0.25714285714285701</v>
      </c>
      <c r="J1553" s="13">
        <v>0.256410256410256</v>
      </c>
      <c r="K1553" s="13">
        <v>0.35087719298245601</v>
      </c>
      <c r="L1553" s="13">
        <v>0.204301075268817</v>
      </c>
      <c r="M1553" s="13"/>
      <c r="N1553" s="13">
        <v>0.30841121495327101</v>
      </c>
      <c r="O1553" s="13">
        <v>0.34426229508196698</v>
      </c>
      <c r="P1553" s="13">
        <v>0.230769230769231</v>
      </c>
      <c r="Q1553" s="13">
        <v>0.13559322033898299</v>
      </c>
      <c r="R1553" s="13"/>
      <c r="S1553" s="13">
        <v>0.32</v>
      </c>
      <c r="T1553" s="13">
        <v>0.27906976744186002</v>
      </c>
      <c r="U1553" s="13">
        <v>0.29166666666666702</v>
      </c>
      <c r="V1553" s="13">
        <v>0.22807017543859601</v>
      </c>
      <c r="W1553" s="13">
        <v>0.18181818181818199</v>
      </c>
      <c r="X1553" s="13">
        <v>0.3125</v>
      </c>
      <c r="Y1553" s="13"/>
      <c r="Z1553" s="13">
        <v>0.29120879120879101</v>
      </c>
      <c r="AA1553" s="13">
        <v>0.21126760563380301</v>
      </c>
      <c r="AB1553" s="13"/>
      <c r="AC1553" s="13">
        <v>0.27184466019417503</v>
      </c>
      <c r="AD1553" s="13">
        <v>0.27067669172932302</v>
      </c>
    </row>
    <row r="1554" spans="2:30" x14ac:dyDescent="0.3">
      <c r="B1554" t="s">
        <v>213</v>
      </c>
      <c r="C1554" s="13">
        <v>0.39525691699604698</v>
      </c>
      <c r="D1554" s="13">
        <v>0.42399999999999999</v>
      </c>
      <c r="E1554" s="13">
        <v>0.3671875</v>
      </c>
      <c r="F1554" s="13"/>
      <c r="G1554" s="13">
        <v>0.25</v>
      </c>
      <c r="H1554" s="13">
        <v>0.28000000000000003</v>
      </c>
      <c r="I1554" s="13">
        <v>0.42857142857142899</v>
      </c>
      <c r="J1554" s="13">
        <v>0.35897435897435898</v>
      </c>
      <c r="K1554" s="13">
        <v>0.38596491228070201</v>
      </c>
      <c r="L1554" s="13">
        <v>0.44086021505376299</v>
      </c>
      <c r="M1554" s="13"/>
      <c r="N1554" s="13">
        <v>0.39252336448598102</v>
      </c>
      <c r="O1554" s="13">
        <v>0.34426229508196698</v>
      </c>
      <c r="P1554" s="13">
        <v>0.38461538461538503</v>
      </c>
      <c r="Q1554" s="13">
        <v>0.45762711864406802</v>
      </c>
      <c r="R1554" s="13"/>
      <c r="S1554" s="13">
        <v>0.36</v>
      </c>
      <c r="T1554" s="13">
        <v>0.46511627906976699</v>
      </c>
      <c r="U1554" s="13">
        <v>0.33333333333333298</v>
      </c>
      <c r="V1554" s="13">
        <v>0.42105263157894701</v>
      </c>
      <c r="W1554" s="13">
        <v>0.40909090909090901</v>
      </c>
      <c r="X1554" s="13">
        <v>0.125</v>
      </c>
      <c r="Y1554" s="13"/>
      <c r="Z1554" s="13">
        <v>0.379120879120879</v>
      </c>
      <c r="AA1554" s="13">
        <v>0.43661971830985902</v>
      </c>
      <c r="AB1554" s="13"/>
      <c r="AC1554" s="13">
        <v>0.35922330097087402</v>
      </c>
      <c r="AD1554" s="13">
        <v>0.43609022556390997</v>
      </c>
    </row>
    <row r="1555" spans="2:30" x14ac:dyDescent="0.3">
      <c r="B1555" t="s">
        <v>214</v>
      </c>
      <c r="C1555" s="13">
        <v>0.173913043478261</v>
      </c>
      <c r="D1555" s="13">
        <v>0.192</v>
      </c>
      <c r="E1555" s="13">
        <v>0.15625</v>
      </c>
      <c r="F1555" s="13"/>
      <c r="G1555" s="13">
        <v>0.5</v>
      </c>
      <c r="H1555" s="13">
        <v>0.16</v>
      </c>
      <c r="I1555" s="13">
        <v>0.17142857142857101</v>
      </c>
      <c r="J1555" s="13">
        <v>0.17948717948717899</v>
      </c>
      <c r="K1555" s="13">
        <v>0.140350877192982</v>
      </c>
      <c r="L1555" s="13">
        <v>0.18279569892473099</v>
      </c>
      <c r="M1555" s="13"/>
      <c r="N1555" s="13">
        <v>0.177570093457944</v>
      </c>
      <c r="O1555" s="13">
        <v>0.13114754098360701</v>
      </c>
      <c r="P1555" s="13">
        <v>0.230769230769231</v>
      </c>
      <c r="Q1555" s="13">
        <v>0.186440677966102</v>
      </c>
      <c r="R1555" s="13"/>
      <c r="S1555" s="13">
        <v>0.16</v>
      </c>
      <c r="T1555" s="13">
        <v>9.3023255813953501E-2</v>
      </c>
      <c r="U1555" s="13">
        <v>0.25</v>
      </c>
      <c r="V1555" s="13">
        <v>0.21052631578947401</v>
      </c>
      <c r="W1555" s="13">
        <v>0.22727272727272699</v>
      </c>
      <c r="X1555" s="13">
        <v>0.1875</v>
      </c>
      <c r="Y1555" s="13"/>
      <c r="Z1555" s="13">
        <v>0.15384615384615399</v>
      </c>
      <c r="AA1555" s="13">
        <v>0.22535211267605601</v>
      </c>
      <c r="AB1555" s="13"/>
      <c r="AC1555" s="13">
        <v>0.223300970873786</v>
      </c>
      <c r="AD1555" s="13">
        <v>0.14285714285714299</v>
      </c>
    </row>
    <row r="1556" spans="2:30" x14ac:dyDescent="0.3">
      <c r="B1556" t="s">
        <v>56</v>
      </c>
      <c r="C1556" s="13">
        <v>0.13043478260869601</v>
      </c>
      <c r="D1556" s="13">
        <v>0.104</v>
      </c>
      <c r="E1556" s="13">
        <v>0.15625</v>
      </c>
      <c r="F1556" s="13"/>
      <c r="G1556" s="13">
        <v>0</v>
      </c>
      <c r="H1556" s="13">
        <v>0.12</v>
      </c>
      <c r="I1556" s="13">
        <v>8.5714285714285701E-2</v>
      </c>
      <c r="J1556" s="13">
        <v>0.20512820512820501</v>
      </c>
      <c r="K1556" s="13">
        <v>7.0175438596491196E-2</v>
      </c>
      <c r="L1556" s="13">
        <v>0.16129032258064499</v>
      </c>
      <c r="M1556" s="13"/>
      <c r="N1556" s="13">
        <v>8.4112149532710304E-2</v>
      </c>
      <c r="O1556" s="13">
        <v>0.16393442622950799</v>
      </c>
      <c r="P1556" s="13">
        <v>0.115384615384615</v>
      </c>
      <c r="Q1556" s="13">
        <v>0.186440677966102</v>
      </c>
      <c r="R1556" s="13"/>
      <c r="S1556" s="13">
        <v>0.12</v>
      </c>
      <c r="T1556" s="13">
        <v>9.3023255813953501E-2</v>
      </c>
      <c r="U1556" s="13">
        <v>0.125</v>
      </c>
      <c r="V1556" s="13">
        <v>0.140350877192982</v>
      </c>
      <c r="W1556" s="13">
        <v>0.18181818181818199</v>
      </c>
      <c r="X1556" s="13">
        <v>0.25</v>
      </c>
      <c r="Y1556" s="13"/>
      <c r="Z1556" s="13">
        <v>0.13736263736263701</v>
      </c>
      <c r="AA1556" s="13">
        <v>0.11267605633802801</v>
      </c>
      <c r="AB1556" s="13"/>
      <c r="AC1556" s="13">
        <v>0.116504854368932</v>
      </c>
      <c r="AD1556" s="13">
        <v>0.12030075187969901</v>
      </c>
    </row>
    <row r="1557" spans="2:30" x14ac:dyDescent="0.3">
      <c r="C1557" s="13"/>
      <c r="D1557" s="13"/>
      <c r="E1557" s="13"/>
      <c r="F1557" s="13"/>
      <c r="G1557" s="13"/>
      <c r="H1557" s="13"/>
      <c r="I1557" s="13"/>
      <c r="J1557" s="13"/>
      <c r="K1557" s="13"/>
      <c r="L1557" s="13"/>
      <c r="M1557" s="13"/>
      <c r="N1557" s="13"/>
      <c r="O1557" s="13"/>
      <c r="P1557" s="13"/>
      <c r="Q1557" s="13"/>
      <c r="R1557" s="13"/>
      <c r="S1557" s="13"/>
      <c r="T1557" s="13"/>
      <c r="U1557" s="13"/>
      <c r="V1557" s="13"/>
      <c r="W1557" s="13"/>
      <c r="X1557" s="13"/>
      <c r="Y1557" s="13"/>
      <c r="Z1557" s="13"/>
      <c r="AA1557" s="13"/>
      <c r="AB1557" s="13"/>
      <c r="AC1557" s="13"/>
      <c r="AD1557" s="13"/>
    </row>
    <row r="1558" spans="2:30" x14ac:dyDescent="0.3">
      <c r="B1558" s="6" t="s">
        <v>520</v>
      </c>
      <c r="C1558" s="13"/>
      <c r="D1558" s="13"/>
      <c r="E1558" s="13"/>
      <c r="F1558" s="13"/>
      <c r="G1558" s="13"/>
      <c r="H1558" s="13"/>
      <c r="I1558" s="13"/>
      <c r="J1558" s="13"/>
      <c r="K1558" s="13"/>
      <c r="L1558" s="13"/>
      <c r="M1558" s="13"/>
      <c r="N1558" s="13"/>
      <c r="O1558" s="13"/>
      <c r="P1558" s="13"/>
      <c r="Q1558" s="13"/>
      <c r="R1558" s="13"/>
      <c r="S1558" s="13"/>
      <c r="T1558" s="13"/>
      <c r="U1558" s="13"/>
      <c r="V1558" s="13"/>
      <c r="W1558" s="13"/>
      <c r="X1558" s="13"/>
      <c r="Y1558" s="13"/>
      <c r="Z1558" s="13"/>
      <c r="AA1558" s="13"/>
      <c r="AB1558" s="13"/>
      <c r="AC1558" s="13"/>
      <c r="AD1558" s="13"/>
    </row>
    <row r="1559" spans="2:30" x14ac:dyDescent="0.3">
      <c r="B1559" s="23" t="s">
        <v>52</v>
      </c>
      <c r="C1559" s="13"/>
      <c r="D1559" s="13"/>
      <c r="E1559" s="13"/>
      <c r="F1559" s="13"/>
      <c r="G1559" s="13"/>
      <c r="H1559" s="13"/>
      <c r="I1559" s="13"/>
      <c r="J1559" s="13"/>
      <c r="K1559" s="13"/>
      <c r="L1559" s="13"/>
      <c r="M1559" s="13"/>
      <c r="N1559" s="13"/>
      <c r="O1559" s="13"/>
      <c r="P1559" s="13"/>
      <c r="Q1559" s="13"/>
      <c r="R1559" s="13"/>
      <c r="S1559" s="13"/>
      <c r="T1559" s="13"/>
      <c r="U1559" s="13"/>
      <c r="V1559" s="13"/>
      <c r="W1559" s="13"/>
      <c r="X1559" s="13"/>
      <c r="Y1559" s="13"/>
      <c r="Z1559" s="13"/>
      <c r="AA1559" s="13"/>
      <c r="AB1559" s="13"/>
      <c r="AC1559" s="13"/>
      <c r="AD1559" s="13"/>
    </row>
    <row r="1560" spans="2:30" x14ac:dyDescent="0.3">
      <c r="B1560" t="s">
        <v>211</v>
      </c>
      <c r="C1560" s="13">
        <v>3.9525691699604702E-2</v>
      </c>
      <c r="D1560" s="13">
        <v>4.8000000000000001E-2</v>
      </c>
      <c r="E1560" s="13">
        <v>3.125E-2</v>
      </c>
      <c r="F1560" s="13"/>
      <c r="G1560" s="13">
        <v>0</v>
      </c>
      <c r="H1560" s="13">
        <v>0.08</v>
      </c>
      <c r="I1560" s="13">
        <v>5.7142857142857099E-2</v>
      </c>
      <c r="J1560" s="13">
        <v>0</v>
      </c>
      <c r="K1560" s="13">
        <v>8.7719298245614002E-2</v>
      </c>
      <c r="L1560" s="13">
        <v>1.0752688172042999E-2</v>
      </c>
      <c r="M1560" s="13"/>
      <c r="N1560" s="13">
        <v>5.60747663551402E-2</v>
      </c>
      <c r="O1560" s="13">
        <v>3.2786885245901599E-2</v>
      </c>
      <c r="P1560" s="13">
        <v>0</v>
      </c>
      <c r="Q1560" s="13">
        <v>3.3898305084745797E-2</v>
      </c>
      <c r="R1560" s="13"/>
      <c r="S1560" s="13">
        <v>6.6666666666666693E-2</v>
      </c>
      <c r="T1560" s="13">
        <v>2.32558139534884E-2</v>
      </c>
      <c r="U1560" s="13">
        <v>0</v>
      </c>
      <c r="V1560" s="13">
        <v>5.2631578947368397E-2</v>
      </c>
      <c r="W1560" s="13">
        <v>4.5454545454545497E-2</v>
      </c>
      <c r="X1560" s="13">
        <v>0</v>
      </c>
      <c r="Y1560" s="13"/>
      <c r="Z1560" s="13">
        <v>4.94505494505494E-2</v>
      </c>
      <c r="AA1560" s="13">
        <v>1.4084507042253501E-2</v>
      </c>
      <c r="AB1560" s="13"/>
      <c r="AC1560" s="13">
        <v>9.7087378640776708E-3</v>
      </c>
      <c r="AD1560" s="13">
        <v>6.01503759398496E-2</v>
      </c>
    </row>
    <row r="1561" spans="2:30" x14ac:dyDescent="0.3">
      <c r="B1561" t="s">
        <v>212</v>
      </c>
      <c r="C1561" s="13">
        <v>0.28853754940711501</v>
      </c>
      <c r="D1561" s="13">
        <v>0.28799999999999998</v>
      </c>
      <c r="E1561" s="13">
        <v>0.2890625</v>
      </c>
      <c r="F1561" s="13"/>
      <c r="G1561" s="13">
        <v>0.25</v>
      </c>
      <c r="H1561" s="13">
        <v>0.48</v>
      </c>
      <c r="I1561" s="13">
        <v>0.28571428571428598</v>
      </c>
      <c r="J1561" s="13">
        <v>0.256410256410256</v>
      </c>
      <c r="K1561" s="13">
        <v>0.22807017543859601</v>
      </c>
      <c r="L1561" s="13">
        <v>0.29032258064516098</v>
      </c>
      <c r="M1561" s="13"/>
      <c r="N1561" s="13">
        <v>0.33644859813084099</v>
      </c>
      <c r="O1561" s="13">
        <v>0.29508196721311503</v>
      </c>
      <c r="P1561" s="13">
        <v>0.19230769230769201</v>
      </c>
      <c r="Q1561" s="13">
        <v>0.23728813559322001</v>
      </c>
      <c r="R1561" s="13"/>
      <c r="S1561" s="13">
        <v>0.33333333333333298</v>
      </c>
      <c r="T1561" s="13">
        <v>0.372093023255814</v>
      </c>
      <c r="U1561" s="13">
        <v>0.25</v>
      </c>
      <c r="V1561" s="13">
        <v>0.22807017543859601</v>
      </c>
      <c r="W1561" s="13">
        <v>0.18181818181818199</v>
      </c>
      <c r="X1561" s="13">
        <v>0.3125</v>
      </c>
      <c r="Y1561" s="13"/>
      <c r="Z1561" s="13">
        <v>0.27472527472527503</v>
      </c>
      <c r="AA1561" s="13">
        <v>0.323943661971831</v>
      </c>
      <c r="AB1561" s="13"/>
      <c r="AC1561" s="13">
        <v>0.27184466019417503</v>
      </c>
      <c r="AD1561" s="13">
        <v>0.30827067669172897</v>
      </c>
    </row>
    <row r="1562" spans="2:30" x14ac:dyDescent="0.3">
      <c r="B1562" t="s">
        <v>213</v>
      </c>
      <c r="C1562" s="13">
        <v>0.39525691699604698</v>
      </c>
      <c r="D1562" s="13">
        <v>0.4</v>
      </c>
      <c r="E1562" s="13">
        <v>0.390625</v>
      </c>
      <c r="F1562" s="13"/>
      <c r="G1562" s="13">
        <v>0.5</v>
      </c>
      <c r="H1562" s="13">
        <v>0.28000000000000003</v>
      </c>
      <c r="I1562" s="13">
        <v>0.34285714285714303</v>
      </c>
      <c r="J1562" s="13">
        <v>0.41025641025641002</v>
      </c>
      <c r="K1562" s="13">
        <v>0.36842105263157898</v>
      </c>
      <c r="L1562" s="13">
        <v>0.45161290322580599</v>
      </c>
      <c r="M1562" s="13"/>
      <c r="N1562" s="13">
        <v>0.39252336448598102</v>
      </c>
      <c r="O1562" s="13">
        <v>0.409836065573771</v>
      </c>
      <c r="P1562" s="13">
        <v>0.38461538461538503</v>
      </c>
      <c r="Q1562" s="13">
        <v>0.38983050847457601</v>
      </c>
      <c r="R1562" s="13"/>
      <c r="S1562" s="13">
        <v>0.4</v>
      </c>
      <c r="T1562" s="13">
        <v>0.39534883720930197</v>
      </c>
      <c r="U1562" s="13">
        <v>0.41666666666666702</v>
      </c>
      <c r="V1562" s="13">
        <v>0.38596491228070201</v>
      </c>
      <c r="W1562" s="13">
        <v>0.45454545454545497</v>
      </c>
      <c r="X1562" s="13">
        <v>0.25</v>
      </c>
      <c r="Y1562" s="13"/>
      <c r="Z1562" s="13">
        <v>0.35714285714285698</v>
      </c>
      <c r="AA1562" s="13">
        <v>0.49295774647887303</v>
      </c>
      <c r="AB1562" s="13"/>
      <c r="AC1562" s="13">
        <v>0.36893203883495101</v>
      </c>
      <c r="AD1562" s="13">
        <v>0.43609022556390997</v>
      </c>
    </row>
    <row r="1563" spans="2:30" x14ac:dyDescent="0.3">
      <c r="B1563" t="s">
        <v>214</v>
      </c>
      <c r="C1563" s="13">
        <v>0.114624505928854</v>
      </c>
      <c r="D1563" s="13">
        <v>0.128</v>
      </c>
      <c r="E1563" s="13">
        <v>0.1015625</v>
      </c>
      <c r="F1563" s="13"/>
      <c r="G1563" s="13">
        <v>0.25</v>
      </c>
      <c r="H1563" s="13">
        <v>0.04</v>
      </c>
      <c r="I1563" s="13">
        <v>0.114285714285714</v>
      </c>
      <c r="J1563" s="13">
        <v>0.128205128205128</v>
      </c>
      <c r="K1563" s="13">
        <v>0.140350877192982</v>
      </c>
      <c r="L1563" s="13">
        <v>0.10752688172043</v>
      </c>
      <c r="M1563" s="13"/>
      <c r="N1563" s="13">
        <v>9.34579439252336E-2</v>
      </c>
      <c r="O1563" s="13">
        <v>8.1967213114754106E-2</v>
      </c>
      <c r="P1563" s="13">
        <v>0.30769230769230799</v>
      </c>
      <c r="Q1563" s="13">
        <v>0.101694915254237</v>
      </c>
      <c r="R1563" s="13"/>
      <c r="S1563" s="13">
        <v>0.12</v>
      </c>
      <c r="T1563" s="13">
        <v>0</v>
      </c>
      <c r="U1563" s="13">
        <v>0.20833333333333301</v>
      </c>
      <c r="V1563" s="13">
        <v>0.175438596491228</v>
      </c>
      <c r="W1563" s="13">
        <v>0.13636363636363599</v>
      </c>
      <c r="X1563" s="13">
        <v>0.125</v>
      </c>
      <c r="Y1563" s="13"/>
      <c r="Z1563" s="13">
        <v>0.120879120879121</v>
      </c>
      <c r="AA1563" s="13">
        <v>9.85915492957746E-2</v>
      </c>
      <c r="AB1563" s="13"/>
      <c r="AC1563" s="13">
        <v>0.14563106796116501</v>
      </c>
      <c r="AD1563" s="13">
        <v>0.105263157894737</v>
      </c>
    </row>
    <row r="1564" spans="2:30" x14ac:dyDescent="0.3">
      <c r="B1564" t="s">
        <v>56</v>
      </c>
      <c r="C1564" s="13">
        <v>0.16205533596837901</v>
      </c>
      <c r="D1564" s="13">
        <v>0.13600000000000001</v>
      </c>
      <c r="E1564" s="13">
        <v>0.1875</v>
      </c>
      <c r="F1564" s="13"/>
      <c r="G1564" s="13">
        <v>0</v>
      </c>
      <c r="H1564" s="13">
        <v>0.12</v>
      </c>
      <c r="I1564" s="13">
        <v>0.2</v>
      </c>
      <c r="J1564" s="13">
        <v>0.20512820512820501</v>
      </c>
      <c r="K1564" s="13">
        <v>0.175438596491228</v>
      </c>
      <c r="L1564" s="13">
        <v>0.13978494623655899</v>
      </c>
      <c r="M1564" s="13"/>
      <c r="N1564" s="13">
        <v>0.121495327102804</v>
      </c>
      <c r="O1564" s="13">
        <v>0.18032786885245899</v>
      </c>
      <c r="P1564" s="13">
        <v>0.115384615384615</v>
      </c>
      <c r="Q1564" s="13">
        <v>0.23728813559322001</v>
      </c>
      <c r="R1564" s="13"/>
      <c r="S1564" s="13">
        <v>0.08</v>
      </c>
      <c r="T1564" s="13">
        <v>0.209302325581395</v>
      </c>
      <c r="U1564" s="13">
        <v>0.125</v>
      </c>
      <c r="V1564" s="13">
        <v>0.157894736842105</v>
      </c>
      <c r="W1564" s="13">
        <v>0.18181818181818199</v>
      </c>
      <c r="X1564" s="13">
        <v>0.3125</v>
      </c>
      <c r="Y1564" s="13"/>
      <c r="Z1564" s="13">
        <v>0.19780219780219799</v>
      </c>
      <c r="AA1564" s="13">
        <v>7.0422535211267595E-2</v>
      </c>
      <c r="AB1564" s="13"/>
      <c r="AC1564" s="13">
        <v>0.20388349514563101</v>
      </c>
      <c r="AD1564" s="13">
        <v>9.0225563909774403E-2</v>
      </c>
    </row>
    <row r="1565" spans="2:30" x14ac:dyDescent="0.3">
      <c r="C1565" s="13"/>
      <c r="D1565" s="13"/>
      <c r="E1565" s="13"/>
      <c r="F1565" s="13"/>
      <c r="G1565" s="13"/>
      <c r="H1565" s="13"/>
      <c r="I1565" s="13"/>
      <c r="J1565" s="13"/>
      <c r="K1565" s="13"/>
      <c r="L1565" s="13"/>
      <c r="M1565" s="13"/>
      <c r="N1565" s="13"/>
      <c r="O1565" s="13"/>
      <c r="P1565" s="13"/>
      <c r="Q1565" s="13"/>
      <c r="R1565" s="13"/>
      <c r="S1565" s="13"/>
      <c r="T1565" s="13"/>
      <c r="U1565" s="13"/>
      <c r="V1565" s="13"/>
      <c r="W1565" s="13"/>
      <c r="X1565" s="13"/>
      <c r="Y1565" s="13"/>
      <c r="Z1565" s="13"/>
      <c r="AA1565" s="13"/>
      <c r="AB1565" s="13"/>
      <c r="AC1565" s="13"/>
      <c r="AD1565" s="13"/>
    </row>
    <row r="1566" spans="2:30" x14ac:dyDescent="0.3">
      <c r="B1566" s="6" t="s">
        <v>524</v>
      </c>
      <c r="C1566" s="13"/>
      <c r="D1566" s="13"/>
      <c r="E1566" s="13"/>
      <c r="F1566" s="13"/>
      <c r="G1566" s="13"/>
      <c r="H1566" s="13"/>
      <c r="I1566" s="13"/>
      <c r="J1566" s="13"/>
      <c r="K1566" s="13"/>
      <c r="L1566" s="13"/>
      <c r="M1566" s="13"/>
      <c r="N1566" s="13"/>
      <c r="O1566" s="13"/>
      <c r="P1566" s="13"/>
      <c r="Q1566" s="13"/>
      <c r="R1566" s="13"/>
      <c r="S1566" s="13"/>
      <c r="T1566" s="13"/>
      <c r="U1566" s="13"/>
      <c r="V1566" s="13"/>
      <c r="W1566" s="13"/>
      <c r="X1566" s="13"/>
      <c r="Y1566" s="13"/>
      <c r="Z1566" s="13"/>
      <c r="AA1566" s="13"/>
      <c r="AB1566" s="13"/>
      <c r="AC1566" s="13"/>
      <c r="AD1566" s="13"/>
    </row>
    <row r="1567" spans="2:30" x14ac:dyDescent="0.3">
      <c r="B1567" s="23" t="s">
        <v>52</v>
      </c>
      <c r="C1567" s="13"/>
      <c r="D1567" s="13"/>
      <c r="E1567" s="13"/>
      <c r="F1567" s="13"/>
      <c r="G1567" s="13"/>
      <c r="H1567" s="13"/>
      <c r="I1567" s="13"/>
      <c r="J1567" s="13"/>
      <c r="K1567" s="13"/>
      <c r="L1567" s="13"/>
      <c r="M1567" s="13"/>
      <c r="N1567" s="13"/>
      <c r="O1567" s="13"/>
      <c r="P1567" s="13"/>
      <c r="Q1567" s="13"/>
      <c r="R1567" s="13"/>
      <c r="S1567" s="13"/>
      <c r="T1567" s="13"/>
      <c r="U1567" s="13"/>
      <c r="V1567" s="13"/>
      <c r="W1567" s="13"/>
      <c r="X1567" s="13"/>
      <c r="Y1567" s="13"/>
      <c r="Z1567" s="13"/>
      <c r="AA1567" s="13"/>
      <c r="AB1567" s="13"/>
      <c r="AC1567" s="13"/>
      <c r="AD1567" s="13"/>
    </row>
    <row r="1568" spans="2:30" x14ac:dyDescent="0.3">
      <c r="B1568" t="s">
        <v>160</v>
      </c>
      <c r="C1568" s="13">
        <v>1.97628458498024E-2</v>
      </c>
      <c r="D1568" s="13">
        <v>2.4E-2</v>
      </c>
      <c r="E1568" s="13">
        <v>1.5625E-2</v>
      </c>
      <c r="F1568" s="13"/>
      <c r="G1568" s="13">
        <v>0</v>
      </c>
      <c r="H1568" s="13">
        <v>0.04</v>
      </c>
      <c r="I1568" s="13">
        <v>5.7142857142857099E-2</v>
      </c>
      <c r="J1568" s="13">
        <v>0</v>
      </c>
      <c r="K1568" s="13">
        <v>0</v>
      </c>
      <c r="L1568" s="13">
        <v>2.1505376344085999E-2</v>
      </c>
      <c r="M1568" s="13"/>
      <c r="N1568" s="13">
        <v>1.86915887850467E-2</v>
      </c>
      <c r="O1568" s="13">
        <v>0</v>
      </c>
      <c r="P1568" s="13">
        <v>0</v>
      </c>
      <c r="Q1568" s="13">
        <v>5.0847457627118599E-2</v>
      </c>
      <c r="R1568" s="13"/>
      <c r="S1568" s="13">
        <v>0.04</v>
      </c>
      <c r="T1568" s="13">
        <v>0</v>
      </c>
      <c r="U1568" s="13">
        <v>0</v>
      </c>
      <c r="V1568" s="13">
        <v>1.7543859649122799E-2</v>
      </c>
      <c r="W1568" s="13">
        <v>4.5454545454545497E-2</v>
      </c>
      <c r="X1568" s="13">
        <v>0</v>
      </c>
      <c r="Y1568" s="13"/>
      <c r="Z1568" s="13">
        <v>2.74725274725275E-2</v>
      </c>
      <c r="AA1568" s="13">
        <v>0</v>
      </c>
      <c r="AB1568" s="13"/>
      <c r="AC1568" s="13">
        <v>9.7087378640776708E-3</v>
      </c>
      <c r="AD1568" s="13">
        <v>2.2556390977443601E-2</v>
      </c>
    </row>
    <row r="1569" spans="2:30" x14ac:dyDescent="0.3">
      <c r="B1569" t="s">
        <v>161</v>
      </c>
      <c r="C1569" s="13">
        <v>0.21343873517786599</v>
      </c>
      <c r="D1569" s="13">
        <v>0.248</v>
      </c>
      <c r="E1569" s="13">
        <v>0.1796875</v>
      </c>
      <c r="F1569" s="13"/>
      <c r="G1569" s="13">
        <v>0.25</v>
      </c>
      <c r="H1569" s="13">
        <v>0.24</v>
      </c>
      <c r="I1569" s="13">
        <v>0.17142857142857101</v>
      </c>
      <c r="J1569" s="13">
        <v>0.128205128205128</v>
      </c>
      <c r="K1569" s="13">
        <v>0.24561403508771901</v>
      </c>
      <c r="L1569" s="13">
        <v>0.236559139784946</v>
      </c>
      <c r="M1569" s="13"/>
      <c r="N1569" s="13">
        <v>0.13084112149532701</v>
      </c>
      <c r="O1569" s="13">
        <v>0.29508196721311503</v>
      </c>
      <c r="P1569" s="13">
        <v>0.5</v>
      </c>
      <c r="Q1569" s="13">
        <v>0.152542372881356</v>
      </c>
      <c r="R1569" s="13"/>
      <c r="S1569" s="13">
        <v>0.2</v>
      </c>
      <c r="T1569" s="13">
        <v>0.232558139534884</v>
      </c>
      <c r="U1569" s="13">
        <v>0.16666666666666699</v>
      </c>
      <c r="V1569" s="13">
        <v>0.26315789473684198</v>
      </c>
      <c r="W1569" s="13">
        <v>9.0909090909090898E-2</v>
      </c>
      <c r="X1569" s="13">
        <v>0.1875</v>
      </c>
      <c r="Y1569" s="13"/>
      <c r="Z1569" s="13">
        <v>0.214285714285714</v>
      </c>
      <c r="AA1569" s="13">
        <v>0.21126760563380301</v>
      </c>
      <c r="AB1569" s="13"/>
      <c r="AC1569" s="13">
        <v>0.26213592233009703</v>
      </c>
      <c r="AD1569" s="13">
        <v>0.19548872180451099</v>
      </c>
    </row>
    <row r="1570" spans="2:30" x14ac:dyDescent="0.3">
      <c r="B1570" t="s">
        <v>162</v>
      </c>
      <c r="C1570" s="13">
        <v>0.375494071146245</v>
      </c>
      <c r="D1570" s="13">
        <v>0.29599999999999999</v>
      </c>
      <c r="E1570" s="13">
        <v>0.453125</v>
      </c>
      <c r="F1570" s="13"/>
      <c r="G1570" s="13">
        <v>0</v>
      </c>
      <c r="H1570" s="13">
        <v>0.24</v>
      </c>
      <c r="I1570" s="13">
        <v>0.45714285714285702</v>
      </c>
      <c r="J1570" s="13">
        <v>0.43589743589743601</v>
      </c>
      <c r="K1570" s="13">
        <v>0.29824561403508798</v>
      </c>
      <c r="L1570" s="13">
        <v>0.41935483870967699</v>
      </c>
      <c r="M1570" s="13"/>
      <c r="N1570" s="13">
        <v>0.38317757009345799</v>
      </c>
      <c r="O1570" s="13">
        <v>0.32786885245901598</v>
      </c>
      <c r="P1570" s="13">
        <v>0.230769230769231</v>
      </c>
      <c r="Q1570" s="13">
        <v>0.47457627118644102</v>
      </c>
      <c r="R1570" s="13"/>
      <c r="S1570" s="13">
        <v>0.32</v>
      </c>
      <c r="T1570" s="13">
        <v>0.39534883720930197</v>
      </c>
      <c r="U1570" s="13">
        <v>0.45833333333333298</v>
      </c>
      <c r="V1570" s="13">
        <v>0.36842105263157898</v>
      </c>
      <c r="W1570" s="13">
        <v>0.54545454545454497</v>
      </c>
      <c r="X1570" s="13">
        <v>0.25</v>
      </c>
      <c r="Y1570" s="13"/>
      <c r="Z1570" s="13">
        <v>0.379120879120879</v>
      </c>
      <c r="AA1570" s="13">
        <v>0.36619718309859201</v>
      </c>
      <c r="AB1570" s="13"/>
      <c r="AC1570" s="13">
        <v>0.40776699029126201</v>
      </c>
      <c r="AD1570" s="13">
        <v>0.383458646616541</v>
      </c>
    </row>
    <row r="1571" spans="2:30" x14ac:dyDescent="0.3">
      <c r="B1571" t="s">
        <v>163</v>
      </c>
      <c r="C1571" s="13">
        <v>0.26086956521739102</v>
      </c>
      <c r="D1571" s="13">
        <v>0.312</v>
      </c>
      <c r="E1571" s="13">
        <v>0.2109375</v>
      </c>
      <c r="F1571" s="13"/>
      <c r="G1571" s="13">
        <v>0.75</v>
      </c>
      <c r="H1571" s="13">
        <v>0.32</v>
      </c>
      <c r="I1571" s="13">
        <v>0.22857142857142901</v>
      </c>
      <c r="J1571" s="13">
        <v>0.230769230769231</v>
      </c>
      <c r="K1571" s="13">
        <v>0.31578947368421101</v>
      </c>
      <c r="L1571" s="13">
        <v>0.21505376344086</v>
      </c>
      <c r="M1571" s="13"/>
      <c r="N1571" s="13">
        <v>0.355140186915888</v>
      </c>
      <c r="O1571" s="13">
        <v>0.18032786885245899</v>
      </c>
      <c r="P1571" s="13">
        <v>0.19230769230769201</v>
      </c>
      <c r="Q1571" s="13">
        <v>0.20338983050847501</v>
      </c>
      <c r="R1571" s="13"/>
      <c r="S1571" s="13">
        <v>0.32</v>
      </c>
      <c r="T1571" s="13">
        <v>0.30232558139534899</v>
      </c>
      <c r="U1571" s="13">
        <v>0.25</v>
      </c>
      <c r="V1571" s="13">
        <v>0.157894736842105</v>
      </c>
      <c r="W1571" s="13">
        <v>0.22727272727272699</v>
      </c>
      <c r="X1571" s="13">
        <v>0.3125</v>
      </c>
      <c r="Y1571" s="13"/>
      <c r="Z1571" s="13">
        <v>0.23626373626373601</v>
      </c>
      <c r="AA1571" s="13">
        <v>0.323943661971831</v>
      </c>
      <c r="AB1571" s="13"/>
      <c r="AC1571" s="13">
        <v>0.223300970873786</v>
      </c>
      <c r="AD1571" s="13">
        <v>0.27067669172932302</v>
      </c>
    </row>
    <row r="1572" spans="2:30" x14ac:dyDescent="0.3">
      <c r="B1572" t="s">
        <v>164</v>
      </c>
      <c r="C1572" s="13">
        <v>6.7193675889328106E-2</v>
      </c>
      <c r="D1572" s="13">
        <v>9.6000000000000002E-2</v>
      </c>
      <c r="E1572" s="13">
        <v>3.90625E-2</v>
      </c>
      <c r="F1572" s="13"/>
      <c r="G1572" s="13">
        <v>0</v>
      </c>
      <c r="H1572" s="13">
        <v>0.08</v>
      </c>
      <c r="I1572" s="13">
        <v>5.7142857142857099E-2</v>
      </c>
      <c r="J1572" s="13">
        <v>0.102564102564103</v>
      </c>
      <c r="K1572" s="13">
        <v>0.105263157894737</v>
      </c>
      <c r="L1572" s="13">
        <v>3.2258064516128997E-2</v>
      </c>
      <c r="M1572" s="13"/>
      <c r="N1572" s="13">
        <v>9.34579439252336E-2</v>
      </c>
      <c r="O1572" s="13">
        <v>6.5573770491803296E-2</v>
      </c>
      <c r="P1572" s="13">
        <v>0</v>
      </c>
      <c r="Q1572" s="13">
        <v>5.0847457627118599E-2</v>
      </c>
      <c r="R1572" s="13"/>
      <c r="S1572" s="13">
        <v>0.08</v>
      </c>
      <c r="T1572" s="13">
        <v>4.6511627906976702E-2</v>
      </c>
      <c r="U1572" s="13">
        <v>0</v>
      </c>
      <c r="V1572" s="13">
        <v>0.12280701754386</v>
      </c>
      <c r="W1572" s="13">
        <v>4.5454545454545497E-2</v>
      </c>
      <c r="X1572" s="13">
        <v>6.25E-2</v>
      </c>
      <c r="Y1572" s="13"/>
      <c r="Z1572" s="13">
        <v>6.5934065934065894E-2</v>
      </c>
      <c r="AA1572" s="13">
        <v>7.0422535211267595E-2</v>
      </c>
      <c r="AB1572" s="13"/>
      <c r="AC1572" s="13">
        <v>5.8252427184466E-2</v>
      </c>
      <c r="AD1572" s="13">
        <v>8.2706766917293201E-2</v>
      </c>
    </row>
    <row r="1573" spans="2:30" x14ac:dyDescent="0.3">
      <c r="B1573" t="s">
        <v>56</v>
      </c>
      <c r="C1573" s="13">
        <v>6.3241106719367599E-2</v>
      </c>
      <c r="D1573" s="13">
        <v>2.4E-2</v>
      </c>
      <c r="E1573" s="13">
        <v>0.1015625</v>
      </c>
      <c r="F1573" s="13"/>
      <c r="G1573" s="13">
        <v>0</v>
      </c>
      <c r="H1573" s="13">
        <v>0.08</v>
      </c>
      <c r="I1573" s="13">
        <v>2.8571428571428598E-2</v>
      </c>
      <c r="J1573" s="13">
        <v>0.102564102564103</v>
      </c>
      <c r="K1573" s="13">
        <v>3.5087719298245598E-2</v>
      </c>
      <c r="L1573" s="13">
        <v>7.5268817204301106E-2</v>
      </c>
      <c r="M1573" s="13"/>
      <c r="N1573" s="13">
        <v>1.86915887850467E-2</v>
      </c>
      <c r="O1573" s="13">
        <v>0.13114754098360701</v>
      </c>
      <c r="P1573" s="13">
        <v>7.69230769230769E-2</v>
      </c>
      <c r="Q1573" s="13">
        <v>6.7796610169491497E-2</v>
      </c>
      <c r="R1573" s="13"/>
      <c r="S1573" s="13">
        <v>0.04</v>
      </c>
      <c r="T1573" s="13">
        <v>2.32558139534884E-2</v>
      </c>
      <c r="U1573" s="13">
        <v>0.125</v>
      </c>
      <c r="V1573" s="13">
        <v>7.0175438596491196E-2</v>
      </c>
      <c r="W1573" s="13">
        <v>4.5454545454545497E-2</v>
      </c>
      <c r="X1573" s="13">
        <v>0.1875</v>
      </c>
      <c r="Y1573" s="13"/>
      <c r="Z1573" s="13">
        <v>7.69230769230769E-2</v>
      </c>
      <c r="AA1573" s="13">
        <v>2.8169014084507001E-2</v>
      </c>
      <c r="AB1573" s="13"/>
      <c r="AC1573" s="13">
        <v>3.8834951456310697E-2</v>
      </c>
      <c r="AD1573" s="13">
        <v>4.5112781954887202E-2</v>
      </c>
    </row>
    <row r="1574" spans="2:30" x14ac:dyDescent="0.3">
      <c r="B1574" t="s">
        <v>165</v>
      </c>
      <c r="C1574" s="13">
        <v>0.233201581027668</v>
      </c>
      <c r="D1574" s="13">
        <v>0.27200000000000002</v>
      </c>
      <c r="E1574" s="13">
        <v>0.1953125</v>
      </c>
      <c r="F1574" s="13"/>
      <c r="G1574" s="13">
        <v>0.25</v>
      </c>
      <c r="H1574" s="13">
        <v>0.28000000000000003</v>
      </c>
      <c r="I1574" s="13">
        <v>0.22857142857142901</v>
      </c>
      <c r="J1574" s="13">
        <v>0.128205128205128</v>
      </c>
      <c r="K1574" s="13">
        <v>0.24561403508771901</v>
      </c>
      <c r="L1574" s="13">
        <v>0.25806451612903197</v>
      </c>
      <c r="M1574" s="13"/>
      <c r="N1574" s="13">
        <v>0.14953271028037399</v>
      </c>
      <c r="O1574" s="13">
        <v>0.29508196721311503</v>
      </c>
      <c r="P1574" s="13">
        <v>0.5</v>
      </c>
      <c r="Q1574" s="13">
        <v>0.20338983050847501</v>
      </c>
      <c r="R1574" s="13"/>
      <c r="S1574" s="13">
        <v>0.24</v>
      </c>
      <c r="T1574" s="13">
        <v>0.232558139534884</v>
      </c>
      <c r="U1574" s="13">
        <v>0.16666666666666699</v>
      </c>
      <c r="V1574" s="13">
        <v>0.28070175438596501</v>
      </c>
      <c r="W1574" s="13">
        <v>0.13636363636363599</v>
      </c>
      <c r="X1574" s="13">
        <v>0.1875</v>
      </c>
      <c r="Y1574" s="13"/>
      <c r="Z1574" s="13">
        <v>0.24175824175824201</v>
      </c>
      <c r="AA1574" s="13">
        <v>0.21126760563380301</v>
      </c>
      <c r="AB1574" s="13"/>
      <c r="AC1574" s="13">
        <v>0.27184466019417503</v>
      </c>
      <c r="AD1574" s="13">
        <v>0.21804511278195499</v>
      </c>
    </row>
    <row r="1575" spans="2:30" x14ac:dyDescent="0.3">
      <c r="B1575" t="s">
        <v>166</v>
      </c>
      <c r="C1575" s="13">
        <v>0.32806324110671897</v>
      </c>
      <c r="D1575" s="13">
        <v>0.40799999999999997</v>
      </c>
      <c r="E1575" s="13">
        <v>0.25</v>
      </c>
      <c r="F1575" s="13"/>
      <c r="G1575" s="13">
        <v>0.75</v>
      </c>
      <c r="H1575" s="13">
        <v>0.4</v>
      </c>
      <c r="I1575" s="13">
        <v>0.28571428571428598</v>
      </c>
      <c r="J1575" s="13">
        <v>0.33333333333333298</v>
      </c>
      <c r="K1575" s="13">
        <v>0.42105263157894701</v>
      </c>
      <c r="L1575" s="13">
        <v>0.247311827956989</v>
      </c>
      <c r="M1575" s="13"/>
      <c r="N1575" s="13">
        <v>0.44859813084112099</v>
      </c>
      <c r="O1575" s="13">
        <v>0.24590163934426201</v>
      </c>
      <c r="P1575" s="13">
        <v>0.19230769230769201</v>
      </c>
      <c r="Q1575" s="13">
        <v>0.25423728813559299</v>
      </c>
      <c r="R1575" s="13"/>
      <c r="S1575" s="13">
        <v>0.4</v>
      </c>
      <c r="T1575" s="13">
        <v>0.34883720930232598</v>
      </c>
      <c r="U1575" s="13">
        <v>0.25</v>
      </c>
      <c r="V1575" s="13">
        <v>0.28070175438596501</v>
      </c>
      <c r="W1575" s="13">
        <v>0.27272727272727298</v>
      </c>
      <c r="X1575" s="13">
        <v>0.375</v>
      </c>
      <c r="Y1575" s="13"/>
      <c r="Z1575" s="13">
        <v>0.30219780219780201</v>
      </c>
      <c r="AA1575" s="13">
        <v>0.39436619718309901</v>
      </c>
      <c r="AB1575" s="13"/>
      <c r="AC1575" s="13">
        <v>0.28155339805825202</v>
      </c>
      <c r="AD1575" s="13">
        <v>0.35338345864661702</v>
      </c>
    </row>
    <row r="1576" spans="2:30" x14ac:dyDescent="0.3">
      <c r="B1576" t="s">
        <v>167</v>
      </c>
      <c r="C1576" s="13">
        <v>-9.4861660079051405E-2</v>
      </c>
      <c r="D1576" s="13">
        <v>-0.13600000000000001</v>
      </c>
      <c r="E1576" s="13">
        <v>-5.46875E-2</v>
      </c>
      <c r="F1576" s="13"/>
      <c r="G1576" s="13">
        <v>-0.5</v>
      </c>
      <c r="H1576" s="13">
        <v>-0.12</v>
      </c>
      <c r="I1576" s="13">
        <v>-5.7142857142857099E-2</v>
      </c>
      <c r="J1576" s="13">
        <v>-0.20512820512820501</v>
      </c>
      <c r="K1576" s="13">
        <v>-0.175438596491228</v>
      </c>
      <c r="L1576" s="13">
        <v>1.0752688172042999E-2</v>
      </c>
      <c r="M1576" s="13"/>
      <c r="N1576" s="13">
        <v>-0.29906542056074797</v>
      </c>
      <c r="O1576" s="13">
        <v>4.91803278688525E-2</v>
      </c>
      <c r="P1576" s="13">
        <v>0.30769230769230799</v>
      </c>
      <c r="Q1576" s="13">
        <v>-5.0847457627118599E-2</v>
      </c>
      <c r="R1576" s="13"/>
      <c r="S1576" s="13">
        <v>-0.16</v>
      </c>
      <c r="T1576" s="13">
        <v>-0.116279069767442</v>
      </c>
      <c r="U1576" s="13">
        <v>-8.3333333333333301E-2</v>
      </c>
      <c r="V1576" s="13">
        <v>0</v>
      </c>
      <c r="W1576" s="13">
        <v>-0.13636363636363599</v>
      </c>
      <c r="X1576" s="13">
        <v>-0.1875</v>
      </c>
      <c r="Y1576" s="13"/>
      <c r="Z1576" s="13">
        <v>-6.0439560439560398E-2</v>
      </c>
      <c r="AA1576" s="13">
        <v>-0.183098591549296</v>
      </c>
      <c r="AB1576" s="13"/>
      <c r="AC1576" s="13">
        <v>-9.7087378640776708E-3</v>
      </c>
      <c r="AD1576" s="13">
        <v>-0.13533834586466201</v>
      </c>
    </row>
    <row r="1577" spans="2:30" x14ac:dyDescent="0.3">
      <c r="C1577" s="13"/>
      <c r="D1577" s="13"/>
      <c r="E1577" s="13"/>
      <c r="F1577" s="13"/>
      <c r="G1577" s="13"/>
      <c r="H1577" s="13"/>
      <c r="I1577" s="13"/>
      <c r="J1577" s="13"/>
      <c r="K1577" s="13"/>
      <c r="L1577" s="13"/>
      <c r="M1577" s="13"/>
      <c r="N1577" s="13"/>
      <c r="O1577" s="13"/>
      <c r="P1577" s="13"/>
      <c r="Q1577" s="13"/>
      <c r="R1577" s="13"/>
      <c r="S1577" s="13"/>
      <c r="T1577" s="13"/>
      <c r="U1577" s="13"/>
      <c r="V1577" s="13"/>
      <c r="W1577" s="13"/>
      <c r="X1577" s="13"/>
      <c r="Y1577" s="13"/>
      <c r="Z1577" s="13"/>
      <c r="AA1577" s="13"/>
      <c r="AB1577" s="13"/>
      <c r="AC1577" s="13"/>
      <c r="AD1577" s="13"/>
    </row>
    <row r="1578" spans="2:30" x14ac:dyDescent="0.3">
      <c r="B1578" s="6" t="s">
        <v>525</v>
      </c>
      <c r="C1578" s="13"/>
      <c r="D1578" s="13"/>
      <c r="E1578" s="13"/>
      <c r="F1578" s="13"/>
      <c r="G1578" s="13"/>
      <c r="H1578" s="13"/>
      <c r="I1578" s="13"/>
      <c r="J1578" s="13"/>
      <c r="K1578" s="13"/>
      <c r="L1578" s="13"/>
      <c r="M1578" s="13"/>
      <c r="N1578" s="13"/>
      <c r="O1578" s="13"/>
      <c r="P1578" s="13"/>
      <c r="Q1578" s="13"/>
      <c r="R1578" s="13"/>
      <c r="S1578" s="13"/>
      <c r="T1578" s="13"/>
      <c r="U1578" s="13"/>
      <c r="V1578" s="13"/>
      <c r="W1578" s="13"/>
      <c r="X1578" s="13"/>
      <c r="Y1578" s="13"/>
      <c r="Z1578" s="13"/>
      <c r="AA1578" s="13"/>
      <c r="AB1578" s="13"/>
      <c r="AC1578" s="13"/>
      <c r="AD1578" s="13"/>
    </row>
    <row r="1579" spans="2:30" x14ac:dyDescent="0.3">
      <c r="B1579" s="23" t="s">
        <v>52</v>
      </c>
      <c r="C1579" s="13"/>
      <c r="D1579" s="13"/>
      <c r="E1579" s="13"/>
      <c r="F1579" s="13"/>
      <c r="G1579" s="13"/>
      <c r="H1579" s="13"/>
      <c r="I1579" s="13"/>
      <c r="J1579" s="13"/>
      <c r="K1579" s="13"/>
      <c r="L1579" s="13"/>
      <c r="M1579" s="13"/>
      <c r="N1579" s="13"/>
      <c r="O1579" s="13"/>
      <c r="P1579" s="13"/>
      <c r="Q1579" s="13"/>
      <c r="R1579" s="13"/>
      <c r="S1579" s="13"/>
      <c r="T1579" s="13"/>
      <c r="U1579" s="13"/>
      <c r="V1579" s="13"/>
      <c r="W1579" s="13"/>
      <c r="X1579" s="13"/>
      <c r="Y1579" s="13"/>
      <c r="Z1579" s="13"/>
      <c r="AA1579" s="13"/>
      <c r="AB1579" s="13"/>
      <c r="AC1579" s="13"/>
      <c r="AD1579" s="13"/>
    </row>
    <row r="1580" spans="2:30" x14ac:dyDescent="0.3">
      <c r="B1580" t="s">
        <v>160</v>
      </c>
      <c r="C1580" s="13">
        <v>0.126482213438735</v>
      </c>
      <c r="D1580" s="13">
        <v>0.12</v>
      </c>
      <c r="E1580" s="13">
        <v>0.1328125</v>
      </c>
      <c r="F1580" s="13"/>
      <c r="G1580" s="13">
        <v>0.25</v>
      </c>
      <c r="H1580" s="13">
        <v>0.16</v>
      </c>
      <c r="I1580" s="13">
        <v>8.5714285714285701E-2</v>
      </c>
      <c r="J1580" s="13">
        <v>0.17948717948717899</v>
      </c>
      <c r="K1580" s="13">
        <v>0.12280701754386</v>
      </c>
      <c r="L1580" s="13">
        <v>0.10752688172043</v>
      </c>
      <c r="M1580" s="13"/>
      <c r="N1580" s="13">
        <v>0.11214953271028</v>
      </c>
      <c r="O1580" s="13">
        <v>0.114754098360656</v>
      </c>
      <c r="P1580" s="13">
        <v>0.19230769230769201</v>
      </c>
      <c r="Q1580" s="13">
        <v>0.13559322033898299</v>
      </c>
      <c r="R1580" s="13"/>
      <c r="S1580" s="13">
        <v>0.10666666666666701</v>
      </c>
      <c r="T1580" s="13">
        <v>0.116279069767442</v>
      </c>
      <c r="U1580" s="13">
        <v>8.3333333333333301E-2</v>
      </c>
      <c r="V1580" s="13">
        <v>0.22807017543859601</v>
      </c>
      <c r="W1580" s="13">
        <v>9.0909090909090898E-2</v>
      </c>
      <c r="X1580" s="13">
        <v>0</v>
      </c>
      <c r="Y1580" s="13"/>
      <c r="Z1580" s="13">
        <v>0.13186813186813201</v>
      </c>
      <c r="AA1580" s="13">
        <v>0.11267605633802801</v>
      </c>
      <c r="AB1580" s="13"/>
      <c r="AC1580" s="13">
        <v>0.12621359223301001</v>
      </c>
      <c r="AD1580" s="13">
        <v>0.12030075187969901</v>
      </c>
    </row>
    <row r="1581" spans="2:30" x14ac:dyDescent="0.3">
      <c r="B1581" t="s">
        <v>161</v>
      </c>
      <c r="C1581" s="13">
        <v>0.38735177865612602</v>
      </c>
      <c r="D1581" s="13">
        <v>0.44800000000000001</v>
      </c>
      <c r="E1581" s="13">
        <v>0.328125</v>
      </c>
      <c r="F1581" s="13"/>
      <c r="G1581" s="13">
        <v>0.75</v>
      </c>
      <c r="H1581" s="13">
        <v>0.28000000000000003</v>
      </c>
      <c r="I1581" s="13">
        <v>0.48571428571428599</v>
      </c>
      <c r="J1581" s="13">
        <v>0.30769230769230799</v>
      </c>
      <c r="K1581" s="13">
        <v>0.42105263157894701</v>
      </c>
      <c r="L1581" s="13">
        <v>0.37634408602150499</v>
      </c>
      <c r="M1581" s="13"/>
      <c r="N1581" s="13">
        <v>0.34579439252336402</v>
      </c>
      <c r="O1581" s="13">
        <v>0.34426229508196698</v>
      </c>
      <c r="P1581" s="13">
        <v>0.57692307692307698</v>
      </c>
      <c r="Q1581" s="13">
        <v>0.42372881355932202</v>
      </c>
      <c r="R1581" s="13"/>
      <c r="S1581" s="13">
        <v>0.37333333333333302</v>
      </c>
      <c r="T1581" s="13">
        <v>0.418604651162791</v>
      </c>
      <c r="U1581" s="13">
        <v>0.375</v>
      </c>
      <c r="V1581" s="13">
        <v>0.33333333333333298</v>
      </c>
      <c r="W1581" s="13">
        <v>0.45454545454545497</v>
      </c>
      <c r="X1581" s="13">
        <v>0.3125</v>
      </c>
      <c r="Y1581" s="13"/>
      <c r="Z1581" s="13">
        <v>0.40109890109890101</v>
      </c>
      <c r="AA1581" s="13">
        <v>0.352112676056338</v>
      </c>
      <c r="AB1581" s="13"/>
      <c r="AC1581" s="13">
        <v>0.456310679611651</v>
      </c>
      <c r="AD1581" s="13">
        <v>0.34586466165413499</v>
      </c>
    </row>
    <row r="1582" spans="2:30" x14ac:dyDescent="0.3">
      <c r="B1582" t="s">
        <v>162</v>
      </c>
      <c r="C1582" s="13">
        <v>0.24110671936758901</v>
      </c>
      <c r="D1582" s="13">
        <v>0.216</v>
      </c>
      <c r="E1582" s="13">
        <v>0.265625</v>
      </c>
      <c r="F1582" s="13"/>
      <c r="G1582" s="13">
        <v>0</v>
      </c>
      <c r="H1582" s="13">
        <v>0.16</v>
      </c>
      <c r="I1582" s="13">
        <v>0.22857142857142901</v>
      </c>
      <c r="J1582" s="13">
        <v>0.230769230769231</v>
      </c>
      <c r="K1582" s="13">
        <v>0.24561403508771901</v>
      </c>
      <c r="L1582" s="13">
        <v>0.27956989247311798</v>
      </c>
      <c r="M1582" s="13"/>
      <c r="N1582" s="13">
        <v>0.242990654205607</v>
      </c>
      <c r="O1582" s="13">
        <v>0.31147540983606598</v>
      </c>
      <c r="P1582" s="13">
        <v>0.15384615384615399</v>
      </c>
      <c r="Q1582" s="13">
        <v>0.20338983050847501</v>
      </c>
      <c r="R1582" s="13"/>
      <c r="S1582" s="13">
        <v>0.25333333333333302</v>
      </c>
      <c r="T1582" s="13">
        <v>0.186046511627907</v>
      </c>
      <c r="U1582" s="13">
        <v>0.20833333333333301</v>
      </c>
      <c r="V1582" s="13">
        <v>0.22807017543859601</v>
      </c>
      <c r="W1582" s="13">
        <v>0.36363636363636398</v>
      </c>
      <c r="X1582" s="13">
        <v>0.3125</v>
      </c>
      <c r="Y1582" s="13"/>
      <c r="Z1582" s="13">
        <v>0.23626373626373601</v>
      </c>
      <c r="AA1582" s="13">
        <v>0.25352112676056299</v>
      </c>
      <c r="AB1582" s="13"/>
      <c r="AC1582" s="13">
        <v>0.20388349514563101</v>
      </c>
      <c r="AD1582" s="13">
        <v>0.278195488721804</v>
      </c>
    </row>
    <row r="1583" spans="2:30" x14ac:dyDescent="0.3">
      <c r="B1583" t="s">
        <v>163</v>
      </c>
      <c r="C1583" s="13">
        <v>0.126482213438735</v>
      </c>
      <c r="D1583" s="13">
        <v>0.14399999999999999</v>
      </c>
      <c r="E1583" s="13">
        <v>0.109375</v>
      </c>
      <c r="F1583" s="13"/>
      <c r="G1583" s="13">
        <v>0</v>
      </c>
      <c r="H1583" s="13">
        <v>0.16</v>
      </c>
      <c r="I1583" s="13">
        <v>0.14285714285714299</v>
      </c>
      <c r="J1583" s="13">
        <v>0.128205128205128</v>
      </c>
      <c r="K1583" s="13">
        <v>0.140350877192982</v>
      </c>
      <c r="L1583" s="13">
        <v>0.10752688172043</v>
      </c>
      <c r="M1583" s="13"/>
      <c r="N1583" s="13">
        <v>0.20560747663551401</v>
      </c>
      <c r="O1583" s="13">
        <v>8.1967213114754106E-2</v>
      </c>
      <c r="P1583" s="13">
        <v>3.8461538461538498E-2</v>
      </c>
      <c r="Q1583" s="13">
        <v>6.7796610169491497E-2</v>
      </c>
      <c r="R1583" s="13"/>
      <c r="S1583" s="13">
        <v>0.18666666666666701</v>
      </c>
      <c r="T1583" s="13">
        <v>0.162790697674419</v>
      </c>
      <c r="U1583" s="13">
        <v>0.20833333333333301</v>
      </c>
      <c r="V1583" s="13">
        <v>5.2631578947368397E-2</v>
      </c>
      <c r="W1583" s="13">
        <v>0</v>
      </c>
      <c r="X1583" s="13">
        <v>0.125</v>
      </c>
      <c r="Y1583" s="13"/>
      <c r="Z1583" s="13">
        <v>0.104395604395604</v>
      </c>
      <c r="AA1583" s="13">
        <v>0.183098591549296</v>
      </c>
      <c r="AB1583" s="13"/>
      <c r="AC1583" s="13">
        <v>9.7087378640776698E-2</v>
      </c>
      <c r="AD1583" s="13">
        <v>0.16541353383458601</v>
      </c>
    </row>
    <row r="1584" spans="2:30" x14ac:dyDescent="0.3">
      <c r="B1584" t="s">
        <v>164</v>
      </c>
      <c r="C1584" s="13">
        <v>2.7667984189723299E-2</v>
      </c>
      <c r="D1584" s="13">
        <v>3.2000000000000001E-2</v>
      </c>
      <c r="E1584" s="13">
        <v>2.34375E-2</v>
      </c>
      <c r="F1584" s="13"/>
      <c r="G1584" s="13">
        <v>0</v>
      </c>
      <c r="H1584" s="13">
        <v>0.08</v>
      </c>
      <c r="I1584" s="13">
        <v>2.8571428571428598E-2</v>
      </c>
      <c r="J1584" s="13">
        <v>5.1282051282051301E-2</v>
      </c>
      <c r="K1584" s="13">
        <v>3.5087719298245598E-2</v>
      </c>
      <c r="L1584" s="13">
        <v>0</v>
      </c>
      <c r="M1584" s="13"/>
      <c r="N1584" s="13">
        <v>2.80373831775701E-2</v>
      </c>
      <c r="O1584" s="13">
        <v>3.2786885245901599E-2</v>
      </c>
      <c r="P1584" s="13">
        <v>0</v>
      </c>
      <c r="Q1584" s="13">
        <v>3.3898305084745797E-2</v>
      </c>
      <c r="R1584" s="13"/>
      <c r="S1584" s="13">
        <v>1.3333333333333299E-2</v>
      </c>
      <c r="T1584" s="13">
        <v>0</v>
      </c>
      <c r="U1584" s="13">
        <v>0</v>
      </c>
      <c r="V1584" s="13">
        <v>8.7719298245614002E-2</v>
      </c>
      <c r="W1584" s="13">
        <v>0</v>
      </c>
      <c r="X1584" s="13">
        <v>6.25E-2</v>
      </c>
      <c r="Y1584" s="13"/>
      <c r="Z1584" s="13">
        <v>2.74725274725275E-2</v>
      </c>
      <c r="AA1584" s="13">
        <v>2.8169014084507001E-2</v>
      </c>
      <c r="AB1584" s="13"/>
      <c r="AC1584" s="13">
        <v>2.9126213592233E-2</v>
      </c>
      <c r="AD1584" s="13">
        <v>2.2556390977443601E-2</v>
      </c>
    </row>
    <row r="1585" spans="2:30" x14ac:dyDescent="0.3">
      <c r="B1585" t="s">
        <v>56</v>
      </c>
      <c r="C1585" s="13">
        <v>9.0909090909090898E-2</v>
      </c>
      <c r="D1585" s="13">
        <v>0.04</v>
      </c>
      <c r="E1585" s="13">
        <v>0.140625</v>
      </c>
      <c r="F1585" s="13"/>
      <c r="G1585" s="13">
        <v>0</v>
      </c>
      <c r="H1585" s="13">
        <v>0.16</v>
      </c>
      <c r="I1585" s="13">
        <v>2.8571428571428598E-2</v>
      </c>
      <c r="J1585" s="13">
        <v>0.102564102564103</v>
      </c>
      <c r="K1585" s="13">
        <v>3.5087719298245598E-2</v>
      </c>
      <c r="L1585" s="13">
        <v>0.12903225806451599</v>
      </c>
      <c r="M1585" s="13"/>
      <c r="N1585" s="13">
        <v>6.5420560747663503E-2</v>
      </c>
      <c r="O1585" s="13">
        <v>0.114754098360656</v>
      </c>
      <c r="P1585" s="13">
        <v>3.8461538461538498E-2</v>
      </c>
      <c r="Q1585" s="13">
        <v>0.13559322033898299</v>
      </c>
      <c r="R1585" s="13"/>
      <c r="S1585" s="13">
        <v>6.6666666666666693E-2</v>
      </c>
      <c r="T1585" s="13">
        <v>0.116279069767442</v>
      </c>
      <c r="U1585" s="13">
        <v>0.125</v>
      </c>
      <c r="V1585" s="13">
        <v>7.0175438596491196E-2</v>
      </c>
      <c r="W1585" s="13">
        <v>9.0909090909090898E-2</v>
      </c>
      <c r="X1585" s="13">
        <v>0.1875</v>
      </c>
      <c r="Y1585" s="13"/>
      <c r="Z1585" s="13">
        <v>9.8901098901098897E-2</v>
      </c>
      <c r="AA1585" s="13">
        <v>7.0422535211267595E-2</v>
      </c>
      <c r="AB1585" s="13"/>
      <c r="AC1585" s="13">
        <v>8.7378640776699004E-2</v>
      </c>
      <c r="AD1585" s="13">
        <v>6.7669172932330796E-2</v>
      </c>
    </row>
    <row r="1586" spans="2:30" x14ac:dyDescent="0.3">
      <c r="B1586" t="s">
        <v>165</v>
      </c>
      <c r="C1586" s="13">
        <v>0.51383399209486202</v>
      </c>
      <c r="D1586" s="13">
        <v>0.56799999999999995</v>
      </c>
      <c r="E1586" s="13">
        <v>0.4609375</v>
      </c>
      <c r="F1586" s="13"/>
      <c r="G1586" s="13">
        <v>1</v>
      </c>
      <c r="H1586" s="13">
        <v>0.44</v>
      </c>
      <c r="I1586" s="13">
        <v>0.57142857142857095</v>
      </c>
      <c r="J1586" s="13">
        <v>0.487179487179487</v>
      </c>
      <c r="K1586" s="13">
        <v>0.54385964912280704</v>
      </c>
      <c r="L1586" s="13">
        <v>0.483870967741935</v>
      </c>
      <c r="M1586" s="13"/>
      <c r="N1586" s="13">
        <v>0.45794392523364502</v>
      </c>
      <c r="O1586" s="13">
        <v>0.45901639344262302</v>
      </c>
      <c r="P1586" s="13">
        <v>0.76923076923076905</v>
      </c>
      <c r="Q1586" s="13">
        <v>0.55932203389830504</v>
      </c>
      <c r="R1586" s="13"/>
      <c r="S1586" s="13">
        <v>0.48</v>
      </c>
      <c r="T1586" s="13">
        <v>0.53488372093023295</v>
      </c>
      <c r="U1586" s="13">
        <v>0.45833333333333298</v>
      </c>
      <c r="V1586" s="13">
        <v>0.56140350877193002</v>
      </c>
      <c r="W1586" s="13">
        <v>0.54545454545454497</v>
      </c>
      <c r="X1586" s="13">
        <v>0.3125</v>
      </c>
      <c r="Y1586" s="13"/>
      <c r="Z1586" s="13">
        <v>0.53296703296703296</v>
      </c>
      <c r="AA1586" s="13">
        <v>0.46478873239436602</v>
      </c>
      <c r="AB1586" s="13"/>
      <c r="AC1586" s="13">
        <v>0.58252427184466005</v>
      </c>
      <c r="AD1586" s="13">
        <v>0.466165413533835</v>
      </c>
    </row>
    <row r="1587" spans="2:30" x14ac:dyDescent="0.3">
      <c r="B1587" t="s">
        <v>166</v>
      </c>
      <c r="C1587" s="13">
        <v>0.154150197628458</v>
      </c>
      <c r="D1587" s="13">
        <v>0.17599999999999999</v>
      </c>
      <c r="E1587" s="13">
        <v>0.1328125</v>
      </c>
      <c r="F1587" s="13"/>
      <c r="G1587" s="13">
        <v>0</v>
      </c>
      <c r="H1587" s="13">
        <v>0.24</v>
      </c>
      <c r="I1587" s="13">
        <v>0.17142857142857101</v>
      </c>
      <c r="J1587" s="13">
        <v>0.17948717948717899</v>
      </c>
      <c r="K1587" s="13">
        <v>0.175438596491228</v>
      </c>
      <c r="L1587" s="13">
        <v>0.10752688172043</v>
      </c>
      <c r="M1587" s="13"/>
      <c r="N1587" s="13">
        <v>0.233644859813084</v>
      </c>
      <c r="O1587" s="13">
        <v>0.114754098360656</v>
      </c>
      <c r="P1587" s="13">
        <v>3.8461538461538498E-2</v>
      </c>
      <c r="Q1587" s="13">
        <v>0.101694915254237</v>
      </c>
      <c r="R1587" s="13"/>
      <c r="S1587" s="13">
        <v>0.2</v>
      </c>
      <c r="T1587" s="13">
        <v>0.162790697674419</v>
      </c>
      <c r="U1587" s="13">
        <v>0.20833333333333301</v>
      </c>
      <c r="V1587" s="13">
        <v>0.140350877192982</v>
      </c>
      <c r="W1587" s="13">
        <v>0</v>
      </c>
      <c r="X1587" s="13">
        <v>0.1875</v>
      </c>
      <c r="Y1587" s="13"/>
      <c r="Z1587" s="13">
        <v>0.13186813186813201</v>
      </c>
      <c r="AA1587" s="13">
        <v>0.21126760563380301</v>
      </c>
      <c r="AB1587" s="13"/>
      <c r="AC1587" s="13">
        <v>0.12621359223301001</v>
      </c>
      <c r="AD1587" s="13">
        <v>0.18796992481203001</v>
      </c>
    </row>
    <row r="1588" spans="2:30" x14ac:dyDescent="0.3">
      <c r="B1588" t="s">
        <v>167</v>
      </c>
      <c r="C1588" s="13">
        <v>0.35968379446640297</v>
      </c>
      <c r="D1588" s="13">
        <v>0.39200000000000002</v>
      </c>
      <c r="E1588" s="13">
        <v>0.328125</v>
      </c>
      <c r="F1588" s="13"/>
      <c r="G1588" s="13">
        <v>1</v>
      </c>
      <c r="H1588" s="13">
        <v>0.2</v>
      </c>
      <c r="I1588" s="13">
        <v>0.4</v>
      </c>
      <c r="J1588" s="13">
        <v>0.30769230769230799</v>
      </c>
      <c r="K1588" s="13">
        <v>0.36842105263157898</v>
      </c>
      <c r="L1588" s="13">
        <v>0.37634408602150499</v>
      </c>
      <c r="M1588" s="13"/>
      <c r="N1588" s="13">
        <v>0.22429906542056099</v>
      </c>
      <c r="O1588" s="13">
        <v>0.34426229508196698</v>
      </c>
      <c r="P1588" s="13">
        <v>0.73076923076923095</v>
      </c>
      <c r="Q1588" s="13">
        <v>0.45762711864406802</v>
      </c>
      <c r="R1588" s="13"/>
      <c r="S1588" s="13">
        <v>0.28000000000000003</v>
      </c>
      <c r="T1588" s="13">
        <v>0.372093023255814</v>
      </c>
      <c r="U1588" s="13">
        <v>0.25</v>
      </c>
      <c r="V1588" s="13">
        <v>0.42105263157894701</v>
      </c>
      <c r="W1588" s="13">
        <v>0.54545454545454497</v>
      </c>
      <c r="X1588" s="13">
        <v>0.125</v>
      </c>
      <c r="Y1588" s="13"/>
      <c r="Z1588" s="13">
        <v>0.40109890109890101</v>
      </c>
      <c r="AA1588" s="13">
        <v>0.25352112676056299</v>
      </c>
      <c r="AB1588" s="13"/>
      <c r="AC1588" s="13">
        <v>0.45631067961165001</v>
      </c>
      <c r="AD1588" s="13">
        <v>0.278195488721804</v>
      </c>
    </row>
    <row r="1589" spans="2:30" x14ac:dyDescent="0.3">
      <c r="C1589" s="13"/>
      <c r="D1589" s="13"/>
      <c r="E1589" s="13"/>
      <c r="F1589" s="13"/>
      <c r="G1589" s="13"/>
      <c r="H1589" s="13"/>
      <c r="I1589" s="13"/>
      <c r="J1589" s="13"/>
      <c r="K1589" s="13"/>
      <c r="L1589" s="13"/>
      <c r="M1589" s="13"/>
      <c r="N1589" s="13"/>
      <c r="O1589" s="13"/>
      <c r="P1589" s="13"/>
      <c r="Q1589" s="13"/>
      <c r="R1589" s="13"/>
      <c r="S1589" s="13"/>
      <c r="T1589" s="13"/>
      <c r="U1589" s="13"/>
      <c r="V1589" s="13"/>
      <c r="W1589" s="13"/>
      <c r="X1589" s="13"/>
      <c r="Y1589" s="13"/>
      <c r="Z1589" s="13"/>
      <c r="AA1589" s="13"/>
      <c r="AB1589" s="13"/>
      <c r="AC1589" s="13"/>
      <c r="AD1589" s="13"/>
    </row>
    <row r="1590" spans="2:30" x14ac:dyDescent="0.3">
      <c r="B1590" s="6" t="s">
        <v>526</v>
      </c>
      <c r="C1590" s="13"/>
      <c r="D1590" s="13"/>
      <c r="E1590" s="13"/>
      <c r="F1590" s="13"/>
      <c r="G1590" s="13"/>
      <c r="H1590" s="13"/>
      <c r="I1590" s="13"/>
      <c r="J1590" s="13"/>
      <c r="K1590" s="13"/>
      <c r="L1590" s="13"/>
      <c r="M1590" s="13"/>
      <c r="N1590" s="13"/>
      <c r="O1590" s="13"/>
      <c r="P1590" s="13"/>
      <c r="Q1590" s="13"/>
      <c r="R1590" s="13"/>
      <c r="S1590" s="13"/>
      <c r="T1590" s="13"/>
      <c r="U1590" s="13"/>
      <c r="V1590" s="13"/>
      <c r="W1590" s="13"/>
      <c r="X1590" s="13"/>
      <c r="Y1590" s="13"/>
      <c r="Z1590" s="13"/>
      <c r="AA1590" s="13"/>
      <c r="AB1590" s="13"/>
      <c r="AC1590" s="13"/>
      <c r="AD1590" s="13"/>
    </row>
    <row r="1591" spans="2:30" x14ac:dyDescent="0.3">
      <c r="B1591" s="23" t="s">
        <v>52</v>
      </c>
      <c r="C1591" s="13"/>
      <c r="D1591" s="13"/>
      <c r="E1591" s="13"/>
      <c r="F1591" s="13"/>
      <c r="G1591" s="13"/>
      <c r="H1591" s="13"/>
      <c r="I1591" s="13"/>
      <c r="J1591" s="13"/>
      <c r="K1591" s="13"/>
      <c r="L1591" s="13"/>
      <c r="M1591" s="13"/>
      <c r="N1591" s="13"/>
      <c r="O1591" s="13"/>
      <c r="P1591" s="13"/>
      <c r="Q1591" s="13"/>
      <c r="R1591" s="13"/>
      <c r="S1591" s="13"/>
      <c r="T1591" s="13"/>
      <c r="U1591" s="13"/>
      <c r="V1591" s="13"/>
      <c r="W1591" s="13"/>
      <c r="X1591" s="13"/>
      <c r="Y1591" s="13"/>
      <c r="Z1591" s="13"/>
      <c r="AA1591" s="13"/>
      <c r="AB1591" s="13"/>
      <c r="AC1591" s="13"/>
      <c r="AD1591" s="13"/>
    </row>
    <row r="1592" spans="2:30" x14ac:dyDescent="0.3">
      <c r="B1592" t="s">
        <v>160</v>
      </c>
      <c r="C1592" s="13">
        <v>9.0909090909090898E-2</v>
      </c>
      <c r="D1592" s="13">
        <v>8.7999999999999995E-2</v>
      </c>
      <c r="E1592" s="13">
        <v>9.375E-2</v>
      </c>
      <c r="F1592" s="13"/>
      <c r="G1592" s="13">
        <v>0</v>
      </c>
      <c r="H1592" s="13">
        <v>0.12</v>
      </c>
      <c r="I1592" s="13">
        <v>8.5714285714285701E-2</v>
      </c>
      <c r="J1592" s="13">
        <v>5.1282051282051301E-2</v>
      </c>
      <c r="K1592" s="13">
        <v>8.7719298245614002E-2</v>
      </c>
      <c r="L1592" s="13">
        <v>0.10752688172043</v>
      </c>
      <c r="M1592" s="13"/>
      <c r="N1592" s="13">
        <v>8.4112149532710304E-2</v>
      </c>
      <c r="O1592" s="13">
        <v>4.91803278688525E-2</v>
      </c>
      <c r="P1592" s="13">
        <v>0.115384615384615</v>
      </c>
      <c r="Q1592" s="13">
        <v>0.13559322033898299</v>
      </c>
      <c r="R1592" s="13"/>
      <c r="S1592" s="13">
        <v>9.3333333333333296E-2</v>
      </c>
      <c r="T1592" s="13">
        <v>6.9767441860465101E-2</v>
      </c>
      <c r="U1592" s="13">
        <v>8.3333333333333301E-2</v>
      </c>
      <c r="V1592" s="13">
        <v>0.12280701754386</v>
      </c>
      <c r="W1592" s="13">
        <v>9.0909090909090898E-2</v>
      </c>
      <c r="X1592" s="13">
        <v>6.25E-2</v>
      </c>
      <c r="Y1592" s="13"/>
      <c r="Z1592" s="13">
        <v>7.69230769230769E-2</v>
      </c>
      <c r="AA1592" s="13">
        <v>0.12676056338028199</v>
      </c>
      <c r="AB1592" s="13"/>
      <c r="AC1592" s="13">
        <v>9.7087378640776698E-2</v>
      </c>
      <c r="AD1592" s="13">
        <v>8.2706766917293201E-2</v>
      </c>
    </row>
    <row r="1593" spans="2:30" x14ac:dyDescent="0.3">
      <c r="B1593" t="s">
        <v>161</v>
      </c>
      <c r="C1593" s="13">
        <v>0.39920948616600799</v>
      </c>
      <c r="D1593" s="13">
        <v>0.42399999999999999</v>
      </c>
      <c r="E1593" s="13">
        <v>0.375</v>
      </c>
      <c r="F1593" s="13"/>
      <c r="G1593" s="13">
        <v>0.5</v>
      </c>
      <c r="H1593" s="13">
        <v>0.32</v>
      </c>
      <c r="I1593" s="13">
        <v>0.34285714285714303</v>
      </c>
      <c r="J1593" s="13">
        <v>0.230769230769231</v>
      </c>
      <c r="K1593" s="13">
        <v>0.49122807017543901</v>
      </c>
      <c r="L1593" s="13">
        <v>0.45161290322580599</v>
      </c>
      <c r="M1593" s="13"/>
      <c r="N1593" s="13">
        <v>0.355140186915888</v>
      </c>
      <c r="O1593" s="13">
        <v>0.45901639344262302</v>
      </c>
      <c r="P1593" s="13">
        <v>0.5</v>
      </c>
      <c r="Q1593" s="13">
        <v>0.37288135593220301</v>
      </c>
      <c r="R1593" s="13"/>
      <c r="S1593" s="13">
        <v>0.42666666666666703</v>
      </c>
      <c r="T1593" s="13">
        <v>0.39534883720930197</v>
      </c>
      <c r="U1593" s="13">
        <v>0.375</v>
      </c>
      <c r="V1593" s="13">
        <v>0.36842105263157898</v>
      </c>
      <c r="W1593" s="13">
        <v>0.27272727272727298</v>
      </c>
      <c r="X1593" s="13">
        <v>0.5</v>
      </c>
      <c r="Y1593" s="13"/>
      <c r="Z1593" s="13">
        <v>0.39560439560439598</v>
      </c>
      <c r="AA1593" s="13">
        <v>0.40845070422535201</v>
      </c>
      <c r="AB1593" s="13"/>
      <c r="AC1593" s="13">
        <v>0.42718446601941701</v>
      </c>
      <c r="AD1593" s="13">
        <v>0.39849624060150401</v>
      </c>
    </row>
    <row r="1594" spans="2:30" x14ac:dyDescent="0.3">
      <c r="B1594" t="s">
        <v>162</v>
      </c>
      <c r="C1594" s="13">
        <v>0.30434782608695699</v>
      </c>
      <c r="D1594" s="13">
        <v>0.29599999999999999</v>
      </c>
      <c r="E1594" s="13">
        <v>0.3125</v>
      </c>
      <c r="F1594" s="13"/>
      <c r="G1594" s="13">
        <v>0.25</v>
      </c>
      <c r="H1594" s="13">
        <v>0.32</v>
      </c>
      <c r="I1594" s="13">
        <v>0.34285714285714303</v>
      </c>
      <c r="J1594" s="13">
        <v>0.38461538461538503</v>
      </c>
      <c r="K1594" s="13">
        <v>0.28070175438596501</v>
      </c>
      <c r="L1594" s="13">
        <v>0.26881720430107497</v>
      </c>
      <c r="M1594" s="13"/>
      <c r="N1594" s="13">
        <v>0.38317757009345799</v>
      </c>
      <c r="O1594" s="13">
        <v>0.26229508196721302</v>
      </c>
      <c r="P1594" s="13">
        <v>0.230769230769231</v>
      </c>
      <c r="Q1594" s="13">
        <v>0.23728813559322001</v>
      </c>
      <c r="R1594" s="13"/>
      <c r="S1594" s="13">
        <v>0.21333333333333299</v>
      </c>
      <c r="T1594" s="13">
        <v>0.34883720930232598</v>
      </c>
      <c r="U1594" s="13">
        <v>0.33333333333333298</v>
      </c>
      <c r="V1594" s="13">
        <v>0.29824561403508798</v>
      </c>
      <c r="W1594" s="13">
        <v>0.54545454545454497</v>
      </c>
      <c r="X1594" s="13">
        <v>0.25</v>
      </c>
      <c r="Y1594" s="13"/>
      <c r="Z1594" s="13">
        <v>0.31868131868131899</v>
      </c>
      <c r="AA1594" s="13">
        <v>0.26760563380281699</v>
      </c>
      <c r="AB1594" s="13"/>
      <c r="AC1594" s="13">
        <v>0.28155339805825202</v>
      </c>
      <c r="AD1594" s="13">
        <v>0.33082706766917302</v>
      </c>
    </row>
    <row r="1595" spans="2:30" x14ac:dyDescent="0.3">
      <c r="B1595" t="s">
        <v>163</v>
      </c>
      <c r="C1595" s="13">
        <v>7.5098814229248995E-2</v>
      </c>
      <c r="D1595" s="13">
        <v>8.7999999999999995E-2</v>
      </c>
      <c r="E1595" s="13">
        <v>6.25E-2</v>
      </c>
      <c r="F1595" s="13"/>
      <c r="G1595" s="13">
        <v>0.25</v>
      </c>
      <c r="H1595" s="13">
        <v>0.08</v>
      </c>
      <c r="I1595" s="13">
        <v>0.14285714285714299</v>
      </c>
      <c r="J1595" s="13">
        <v>0.128205128205128</v>
      </c>
      <c r="K1595" s="13">
        <v>1.7543859649122799E-2</v>
      </c>
      <c r="L1595" s="13">
        <v>5.3763440860215103E-2</v>
      </c>
      <c r="M1595" s="13"/>
      <c r="N1595" s="13">
        <v>9.34579439252336E-2</v>
      </c>
      <c r="O1595" s="13">
        <v>6.5573770491803296E-2</v>
      </c>
      <c r="P1595" s="13">
        <v>3.8461538461538498E-2</v>
      </c>
      <c r="Q1595" s="13">
        <v>6.7796610169491497E-2</v>
      </c>
      <c r="R1595" s="13"/>
      <c r="S1595" s="13">
        <v>0.146666666666667</v>
      </c>
      <c r="T1595" s="13">
        <v>4.6511627906976702E-2</v>
      </c>
      <c r="U1595" s="13">
        <v>8.3333333333333301E-2</v>
      </c>
      <c r="V1595" s="13">
        <v>5.2631578947368397E-2</v>
      </c>
      <c r="W1595" s="13">
        <v>0</v>
      </c>
      <c r="X1595" s="13">
        <v>0</v>
      </c>
      <c r="Y1595" s="13"/>
      <c r="Z1595" s="13">
        <v>6.0439560439560398E-2</v>
      </c>
      <c r="AA1595" s="13">
        <v>0.11267605633802801</v>
      </c>
      <c r="AB1595" s="13"/>
      <c r="AC1595" s="13">
        <v>5.8252427184466E-2</v>
      </c>
      <c r="AD1595" s="13">
        <v>9.0225563909774403E-2</v>
      </c>
    </row>
    <row r="1596" spans="2:30" x14ac:dyDescent="0.3">
      <c r="B1596" t="s">
        <v>164</v>
      </c>
      <c r="C1596" s="13">
        <v>3.5573122529644299E-2</v>
      </c>
      <c r="D1596" s="13">
        <v>5.6000000000000001E-2</v>
      </c>
      <c r="E1596" s="13">
        <v>1.5625E-2</v>
      </c>
      <c r="F1596" s="13"/>
      <c r="G1596" s="13">
        <v>0</v>
      </c>
      <c r="H1596" s="13">
        <v>0.08</v>
      </c>
      <c r="I1596" s="13">
        <v>2.8571428571428598E-2</v>
      </c>
      <c r="J1596" s="13">
        <v>5.1282051282051301E-2</v>
      </c>
      <c r="K1596" s="13">
        <v>7.0175438596491196E-2</v>
      </c>
      <c r="L1596" s="13">
        <v>0</v>
      </c>
      <c r="M1596" s="13"/>
      <c r="N1596" s="13">
        <v>2.80373831775701E-2</v>
      </c>
      <c r="O1596" s="13">
        <v>3.2786885245901599E-2</v>
      </c>
      <c r="P1596" s="13">
        <v>7.69230769230769E-2</v>
      </c>
      <c r="Q1596" s="13">
        <v>3.3898305084745797E-2</v>
      </c>
      <c r="R1596" s="13"/>
      <c r="S1596" s="13">
        <v>5.3333333333333302E-2</v>
      </c>
      <c r="T1596" s="13">
        <v>4.6511627906976702E-2</v>
      </c>
      <c r="U1596" s="13">
        <v>0</v>
      </c>
      <c r="V1596" s="13">
        <v>5.2631578947368397E-2</v>
      </c>
      <c r="W1596" s="13">
        <v>0</v>
      </c>
      <c r="X1596" s="13">
        <v>0</v>
      </c>
      <c r="Y1596" s="13"/>
      <c r="Z1596" s="13">
        <v>4.3956043956044001E-2</v>
      </c>
      <c r="AA1596" s="13">
        <v>1.4084507042253501E-2</v>
      </c>
      <c r="AB1596" s="13"/>
      <c r="AC1596" s="13">
        <v>2.9126213592233E-2</v>
      </c>
      <c r="AD1596" s="13">
        <v>4.5112781954887202E-2</v>
      </c>
    </row>
    <row r="1597" spans="2:30" x14ac:dyDescent="0.3">
      <c r="B1597" t="s">
        <v>56</v>
      </c>
      <c r="C1597" s="13">
        <v>9.4861660079051405E-2</v>
      </c>
      <c r="D1597" s="13">
        <v>4.8000000000000001E-2</v>
      </c>
      <c r="E1597" s="13">
        <v>0.140625</v>
      </c>
      <c r="F1597" s="13"/>
      <c r="G1597" s="13">
        <v>0</v>
      </c>
      <c r="H1597" s="13">
        <v>0.08</v>
      </c>
      <c r="I1597" s="13">
        <v>5.7142857142857099E-2</v>
      </c>
      <c r="J1597" s="13">
        <v>0.15384615384615399</v>
      </c>
      <c r="K1597" s="13">
        <v>5.2631578947368397E-2</v>
      </c>
      <c r="L1597" s="13">
        <v>0.118279569892473</v>
      </c>
      <c r="M1597" s="13"/>
      <c r="N1597" s="13">
        <v>5.60747663551402E-2</v>
      </c>
      <c r="O1597" s="13">
        <v>0.13114754098360701</v>
      </c>
      <c r="P1597" s="13">
        <v>3.8461538461538498E-2</v>
      </c>
      <c r="Q1597" s="13">
        <v>0.152542372881356</v>
      </c>
      <c r="R1597" s="13"/>
      <c r="S1597" s="13">
        <v>6.6666666666666693E-2</v>
      </c>
      <c r="T1597" s="13">
        <v>9.3023255813953501E-2</v>
      </c>
      <c r="U1597" s="13">
        <v>0.125</v>
      </c>
      <c r="V1597" s="13">
        <v>0.105263157894737</v>
      </c>
      <c r="W1597" s="13">
        <v>9.0909090909090898E-2</v>
      </c>
      <c r="X1597" s="13">
        <v>0.1875</v>
      </c>
      <c r="Y1597" s="13"/>
      <c r="Z1597" s="13">
        <v>0.104395604395604</v>
      </c>
      <c r="AA1597" s="13">
        <v>7.0422535211267595E-2</v>
      </c>
      <c r="AB1597" s="13"/>
      <c r="AC1597" s="13">
        <v>0.106796116504854</v>
      </c>
      <c r="AD1597" s="13">
        <v>5.2631578947368397E-2</v>
      </c>
    </row>
    <row r="1598" spans="2:30" x14ac:dyDescent="0.3">
      <c r="B1598" t="s">
        <v>165</v>
      </c>
      <c r="C1598" s="13">
        <v>0.49011857707509898</v>
      </c>
      <c r="D1598" s="13">
        <v>0.51200000000000001</v>
      </c>
      <c r="E1598" s="13">
        <v>0.46875</v>
      </c>
      <c r="F1598" s="13"/>
      <c r="G1598" s="13">
        <v>0.5</v>
      </c>
      <c r="H1598" s="13">
        <v>0.44</v>
      </c>
      <c r="I1598" s="13">
        <v>0.42857142857142899</v>
      </c>
      <c r="J1598" s="13">
        <v>0.28205128205128199</v>
      </c>
      <c r="K1598" s="13">
        <v>0.57894736842105299</v>
      </c>
      <c r="L1598" s="13">
        <v>0.55913978494623695</v>
      </c>
      <c r="M1598" s="13"/>
      <c r="N1598" s="13">
        <v>0.43925233644859801</v>
      </c>
      <c r="O1598" s="13">
        <v>0.50819672131147497</v>
      </c>
      <c r="P1598" s="13">
        <v>0.61538461538461497</v>
      </c>
      <c r="Q1598" s="13">
        <v>0.50847457627118597</v>
      </c>
      <c r="R1598" s="13"/>
      <c r="S1598" s="13">
        <v>0.52</v>
      </c>
      <c r="T1598" s="13">
        <v>0.46511627906976699</v>
      </c>
      <c r="U1598" s="13">
        <v>0.45833333333333298</v>
      </c>
      <c r="V1598" s="13">
        <v>0.49122807017543901</v>
      </c>
      <c r="W1598" s="13">
        <v>0.36363636363636398</v>
      </c>
      <c r="X1598" s="13">
        <v>0.5625</v>
      </c>
      <c r="Y1598" s="13"/>
      <c r="Z1598" s="13">
        <v>0.47252747252747301</v>
      </c>
      <c r="AA1598" s="13">
        <v>0.53521126760563398</v>
      </c>
      <c r="AB1598" s="13"/>
      <c r="AC1598" s="13">
        <v>0.52427184466019405</v>
      </c>
      <c r="AD1598" s="13">
        <v>0.48120300751879702</v>
      </c>
    </row>
    <row r="1599" spans="2:30" x14ac:dyDescent="0.3">
      <c r="B1599" t="s">
        <v>166</v>
      </c>
      <c r="C1599" s="13">
        <v>0.110671936758893</v>
      </c>
      <c r="D1599" s="13">
        <v>0.14399999999999999</v>
      </c>
      <c r="E1599" s="13">
        <v>7.8125E-2</v>
      </c>
      <c r="F1599" s="13"/>
      <c r="G1599" s="13">
        <v>0.25</v>
      </c>
      <c r="H1599" s="13">
        <v>0.16</v>
      </c>
      <c r="I1599" s="13">
        <v>0.17142857142857101</v>
      </c>
      <c r="J1599" s="13">
        <v>0.17948717948717899</v>
      </c>
      <c r="K1599" s="13">
        <v>8.7719298245614002E-2</v>
      </c>
      <c r="L1599" s="13">
        <v>5.3763440860215103E-2</v>
      </c>
      <c r="M1599" s="13"/>
      <c r="N1599" s="13">
        <v>0.121495327102804</v>
      </c>
      <c r="O1599" s="13">
        <v>9.8360655737704902E-2</v>
      </c>
      <c r="P1599" s="13">
        <v>0.115384615384615</v>
      </c>
      <c r="Q1599" s="13">
        <v>0.101694915254237</v>
      </c>
      <c r="R1599" s="13"/>
      <c r="S1599" s="13">
        <v>0.2</v>
      </c>
      <c r="T1599" s="13">
        <v>9.3023255813953501E-2</v>
      </c>
      <c r="U1599" s="13">
        <v>8.3333333333333301E-2</v>
      </c>
      <c r="V1599" s="13">
        <v>0.105263157894737</v>
      </c>
      <c r="W1599" s="13">
        <v>0</v>
      </c>
      <c r="X1599" s="13">
        <v>0</v>
      </c>
      <c r="Y1599" s="13"/>
      <c r="Z1599" s="13">
        <v>0.104395604395604</v>
      </c>
      <c r="AA1599" s="13">
        <v>0.12676056338028199</v>
      </c>
      <c r="AB1599" s="13"/>
      <c r="AC1599" s="13">
        <v>8.7378640776699004E-2</v>
      </c>
      <c r="AD1599" s="13">
        <v>0.13533834586466201</v>
      </c>
    </row>
    <row r="1600" spans="2:30" x14ac:dyDescent="0.3">
      <c r="B1600" t="s">
        <v>167</v>
      </c>
      <c r="C1600" s="13">
        <v>0.37944664031620601</v>
      </c>
      <c r="D1600" s="13">
        <v>0.36799999999999999</v>
      </c>
      <c r="E1600" s="13">
        <v>0.390625</v>
      </c>
      <c r="F1600" s="13"/>
      <c r="G1600" s="13">
        <v>0.25</v>
      </c>
      <c r="H1600" s="13">
        <v>0.28000000000000003</v>
      </c>
      <c r="I1600" s="13">
        <v>0.25714285714285701</v>
      </c>
      <c r="J1600" s="13">
        <v>0.102564102564103</v>
      </c>
      <c r="K1600" s="13">
        <v>0.49122807017543901</v>
      </c>
      <c r="L1600" s="13">
        <v>0.50537634408602194</v>
      </c>
      <c r="M1600" s="13"/>
      <c r="N1600" s="13">
        <v>0.31775700934579398</v>
      </c>
      <c r="O1600" s="13">
        <v>0.409836065573771</v>
      </c>
      <c r="P1600" s="13">
        <v>0.5</v>
      </c>
      <c r="Q1600" s="13">
        <v>0.40677966101694901</v>
      </c>
      <c r="R1600" s="13"/>
      <c r="S1600" s="13">
        <v>0.32</v>
      </c>
      <c r="T1600" s="13">
        <v>0.372093023255814</v>
      </c>
      <c r="U1600" s="13">
        <v>0.375</v>
      </c>
      <c r="V1600" s="13">
        <v>0.38596491228070201</v>
      </c>
      <c r="W1600" s="13">
        <v>0.36363636363636398</v>
      </c>
      <c r="X1600" s="13">
        <v>0.5625</v>
      </c>
      <c r="Y1600" s="13"/>
      <c r="Z1600" s="13">
        <v>0.36813186813186799</v>
      </c>
      <c r="AA1600" s="13">
        <v>0.40845070422535201</v>
      </c>
      <c r="AB1600" s="13"/>
      <c r="AC1600" s="13">
        <v>0.43689320388349501</v>
      </c>
      <c r="AD1600" s="13">
        <v>0.34586466165413499</v>
      </c>
    </row>
    <row r="1601" spans="2:30" x14ac:dyDescent="0.3">
      <c r="C1601" s="13"/>
      <c r="D1601" s="13"/>
      <c r="E1601" s="13"/>
      <c r="F1601" s="13"/>
      <c r="G1601" s="13"/>
      <c r="H1601" s="13"/>
      <c r="I1601" s="13"/>
      <c r="J1601" s="13"/>
      <c r="K1601" s="13"/>
      <c r="L1601" s="13"/>
      <c r="M1601" s="13"/>
      <c r="N1601" s="13"/>
      <c r="O1601" s="13"/>
      <c r="P1601" s="13"/>
      <c r="Q1601" s="13"/>
      <c r="R1601" s="13"/>
      <c r="S1601" s="13"/>
      <c r="T1601" s="13"/>
      <c r="U1601" s="13"/>
      <c r="V1601" s="13"/>
      <c r="W1601" s="13"/>
      <c r="X1601" s="13"/>
      <c r="Y1601" s="13"/>
      <c r="Z1601" s="13"/>
      <c r="AA1601" s="13"/>
      <c r="AB1601" s="13"/>
      <c r="AC1601" s="13"/>
      <c r="AD1601" s="13"/>
    </row>
    <row r="1602" spans="2:30" x14ac:dyDescent="0.3">
      <c r="B1602" s="6" t="s">
        <v>530</v>
      </c>
      <c r="C1602" s="13"/>
      <c r="D1602" s="13"/>
      <c r="E1602" s="13"/>
      <c r="F1602" s="13"/>
      <c r="G1602" s="13"/>
      <c r="H1602" s="13"/>
      <c r="I1602" s="13"/>
      <c r="J1602" s="13"/>
      <c r="K1602" s="13"/>
      <c r="L1602" s="13"/>
      <c r="M1602" s="13"/>
      <c r="N1602" s="13"/>
      <c r="O1602" s="13"/>
      <c r="P1602" s="13"/>
      <c r="Q1602" s="13"/>
      <c r="R1602" s="13"/>
      <c r="S1602" s="13"/>
      <c r="T1602" s="13"/>
      <c r="U1602" s="13"/>
      <c r="V1602" s="13"/>
      <c r="W1602" s="13"/>
      <c r="X1602" s="13"/>
      <c r="Y1602" s="13"/>
      <c r="Z1602" s="13"/>
      <c r="AA1602" s="13"/>
      <c r="AB1602" s="13"/>
      <c r="AC1602" s="13"/>
      <c r="AD1602" s="13"/>
    </row>
    <row r="1603" spans="2:30" x14ac:dyDescent="0.3">
      <c r="B1603" s="23" t="s">
        <v>52</v>
      </c>
      <c r="C1603" s="13"/>
      <c r="D1603" s="13"/>
      <c r="E1603" s="13"/>
      <c r="F1603" s="13"/>
      <c r="G1603" s="13"/>
      <c r="H1603" s="13"/>
      <c r="I1603" s="13"/>
      <c r="J1603" s="13"/>
      <c r="K1603" s="13"/>
      <c r="L1603" s="13"/>
      <c r="M1603" s="13"/>
      <c r="N1603" s="13"/>
      <c r="O1603" s="13"/>
      <c r="P1603" s="13"/>
      <c r="Q1603" s="13"/>
      <c r="R1603" s="13"/>
      <c r="S1603" s="13"/>
      <c r="T1603" s="13"/>
      <c r="U1603" s="13"/>
      <c r="V1603" s="13"/>
      <c r="W1603" s="13"/>
      <c r="X1603" s="13"/>
      <c r="Y1603" s="13"/>
      <c r="Z1603" s="13"/>
      <c r="AA1603" s="13"/>
      <c r="AB1603" s="13"/>
      <c r="AC1603" s="13"/>
      <c r="AD1603" s="13"/>
    </row>
    <row r="1604" spans="2:30" x14ac:dyDescent="0.3">
      <c r="B1604" t="s">
        <v>160</v>
      </c>
      <c r="C1604" s="13">
        <v>0.30830039525691699</v>
      </c>
      <c r="D1604" s="13">
        <v>0.36</v>
      </c>
      <c r="E1604" s="13">
        <v>0.2578125</v>
      </c>
      <c r="F1604" s="13"/>
      <c r="G1604" s="13">
        <v>0</v>
      </c>
      <c r="H1604" s="13">
        <v>0.16</v>
      </c>
      <c r="I1604" s="13">
        <v>0.314285714285714</v>
      </c>
      <c r="J1604" s="13">
        <v>0.35897435897435898</v>
      </c>
      <c r="K1604" s="13">
        <v>0.22807017543859601</v>
      </c>
      <c r="L1604" s="13">
        <v>0.38709677419354799</v>
      </c>
      <c r="M1604" s="13"/>
      <c r="N1604" s="13">
        <v>0.20560747663551401</v>
      </c>
      <c r="O1604" s="13">
        <v>0.34426229508196698</v>
      </c>
      <c r="P1604" s="13">
        <v>0.230769230769231</v>
      </c>
      <c r="Q1604" s="13">
        <v>0.49152542372881403</v>
      </c>
      <c r="R1604" s="13"/>
      <c r="S1604" s="13">
        <v>0.28000000000000003</v>
      </c>
      <c r="T1604" s="13">
        <v>0.232558139534884</v>
      </c>
      <c r="U1604" s="13">
        <v>0.125</v>
      </c>
      <c r="V1604" s="13">
        <v>0.47368421052631599</v>
      </c>
      <c r="W1604" s="13">
        <v>0.27272727272727298</v>
      </c>
      <c r="X1604" s="13">
        <v>0.3125</v>
      </c>
      <c r="Y1604" s="13"/>
      <c r="Z1604" s="13">
        <v>0.26373626373626402</v>
      </c>
      <c r="AA1604" s="13">
        <v>0.42253521126760601</v>
      </c>
      <c r="AB1604" s="13"/>
      <c r="AC1604" s="13">
        <v>0.25242718446601897</v>
      </c>
      <c r="AD1604" s="13">
        <v>0.34586466165413499</v>
      </c>
    </row>
    <row r="1605" spans="2:30" x14ac:dyDescent="0.3">
      <c r="B1605" t="s">
        <v>161</v>
      </c>
      <c r="C1605" s="13">
        <v>0.36758893280632399</v>
      </c>
      <c r="D1605" s="13">
        <v>0.33600000000000002</v>
      </c>
      <c r="E1605" s="13">
        <v>0.3984375</v>
      </c>
      <c r="F1605" s="13"/>
      <c r="G1605" s="13">
        <v>1</v>
      </c>
      <c r="H1605" s="13">
        <v>0.32</v>
      </c>
      <c r="I1605" s="13">
        <v>0.371428571428571</v>
      </c>
      <c r="J1605" s="13">
        <v>0.28205128205128199</v>
      </c>
      <c r="K1605" s="13">
        <v>0.31578947368421101</v>
      </c>
      <c r="L1605" s="13">
        <v>0.41935483870967699</v>
      </c>
      <c r="M1605" s="13"/>
      <c r="N1605" s="13">
        <v>0.39252336448598102</v>
      </c>
      <c r="O1605" s="13">
        <v>0.39344262295082</v>
      </c>
      <c r="P1605" s="13">
        <v>0.42307692307692302</v>
      </c>
      <c r="Q1605" s="13">
        <v>0.27118644067796599</v>
      </c>
      <c r="R1605" s="13"/>
      <c r="S1605" s="13">
        <v>0.42666666666666703</v>
      </c>
      <c r="T1605" s="13">
        <v>0.44186046511627902</v>
      </c>
      <c r="U1605" s="13">
        <v>0.375</v>
      </c>
      <c r="V1605" s="13">
        <v>0.29824561403508798</v>
      </c>
      <c r="W1605" s="13">
        <v>0.27272727272727298</v>
      </c>
      <c r="X1605" s="13">
        <v>0.375</v>
      </c>
      <c r="Y1605" s="13"/>
      <c r="Z1605" s="13">
        <v>0.379120879120879</v>
      </c>
      <c r="AA1605" s="13">
        <v>0.338028169014085</v>
      </c>
      <c r="AB1605" s="13"/>
      <c r="AC1605" s="13">
        <v>0.39805825242718401</v>
      </c>
      <c r="AD1605" s="13">
        <v>0.34586466165413499</v>
      </c>
    </row>
    <row r="1606" spans="2:30" x14ac:dyDescent="0.3">
      <c r="B1606" t="s">
        <v>162</v>
      </c>
      <c r="C1606" s="13">
        <v>0.13043478260869601</v>
      </c>
      <c r="D1606" s="13">
        <v>0.104</v>
      </c>
      <c r="E1606" s="13">
        <v>0.15625</v>
      </c>
      <c r="F1606" s="13"/>
      <c r="G1606" s="13">
        <v>0</v>
      </c>
      <c r="H1606" s="13">
        <v>0.16</v>
      </c>
      <c r="I1606" s="13">
        <v>0.2</v>
      </c>
      <c r="J1606" s="13">
        <v>0.15384615384615399</v>
      </c>
      <c r="K1606" s="13">
        <v>0.157894736842105</v>
      </c>
      <c r="L1606" s="13">
        <v>7.5268817204301106E-2</v>
      </c>
      <c r="M1606" s="13"/>
      <c r="N1606" s="13">
        <v>0.14953271028037399</v>
      </c>
      <c r="O1606" s="13">
        <v>0.13114754098360701</v>
      </c>
      <c r="P1606" s="13">
        <v>0.115384615384615</v>
      </c>
      <c r="Q1606" s="13">
        <v>0.101694915254237</v>
      </c>
      <c r="R1606" s="13"/>
      <c r="S1606" s="13">
        <v>0.10666666666666701</v>
      </c>
      <c r="T1606" s="13">
        <v>0.116279069767442</v>
      </c>
      <c r="U1606" s="13">
        <v>0.20833333333333301</v>
      </c>
      <c r="V1606" s="13">
        <v>0.105263157894737</v>
      </c>
      <c r="W1606" s="13">
        <v>0.22727272727272699</v>
      </c>
      <c r="X1606" s="13">
        <v>0.125</v>
      </c>
      <c r="Y1606" s="13"/>
      <c r="Z1606" s="13">
        <v>0.15384615384615399</v>
      </c>
      <c r="AA1606" s="13">
        <v>7.0422535211267595E-2</v>
      </c>
      <c r="AB1606" s="13"/>
      <c r="AC1606" s="13">
        <v>0.13592233009708701</v>
      </c>
      <c r="AD1606" s="13">
        <v>0.14285714285714299</v>
      </c>
    </row>
    <row r="1607" spans="2:30" x14ac:dyDescent="0.3">
      <c r="B1607" t="s">
        <v>163</v>
      </c>
      <c r="C1607" s="13">
        <v>0.102766798418972</v>
      </c>
      <c r="D1607" s="13">
        <v>0.128</v>
      </c>
      <c r="E1607" s="13">
        <v>7.8125E-2</v>
      </c>
      <c r="F1607" s="13"/>
      <c r="G1607" s="13">
        <v>0</v>
      </c>
      <c r="H1607" s="13">
        <v>0.2</v>
      </c>
      <c r="I1607" s="13">
        <v>8.5714285714285701E-2</v>
      </c>
      <c r="J1607" s="13">
        <v>0.102564102564103</v>
      </c>
      <c r="K1607" s="13">
        <v>0.140350877192982</v>
      </c>
      <c r="L1607" s="13">
        <v>6.4516129032258104E-2</v>
      </c>
      <c r="M1607" s="13"/>
      <c r="N1607" s="13">
        <v>0.15887850467289699</v>
      </c>
      <c r="O1607" s="13">
        <v>6.5573770491803296E-2</v>
      </c>
      <c r="P1607" s="13">
        <v>0.115384615384615</v>
      </c>
      <c r="Q1607" s="13">
        <v>3.3898305084745797E-2</v>
      </c>
      <c r="R1607" s="13"/>
      <c r="S1607" s="13">
        <v>0.10666666666666701</v>
      </c>
      <c r="T1607" s="13">
        <v>0.116279069767442</v>
      </c>
      <c r="U1607" s="13">
        <v>0.16666666666666699</v>
      </c>
      <c r="V1607" s="13">
        <v>1.7543859649122799E-2</v>
      </c>
      <c r="W1607" s="13">
        <v>0.18181818181818199</v>
      </c>
      <c r="X1607" s="13">
        <v>6.25E-2</v>
      </c>
      <c r="Y1607" s="13"/>
      <c r="Z1607" s="13">
        <v>9.8901098901098897E-2</v>
      </c>
      <c r="AA1607" s="13">
        <v>0.11267605633802801</v>
      </c>
      <c r="AB1607" s="13"/>
      <c r="AC1607" s="13">
        <v>0.12621359223301001</v>
      </c>
      <c r="AD1607" s="13">
        <v>9.7744360902255606E-2</v>
      </c>
    </row>
    <row r="1608" spans="2:30" x14ac:dyDescent="0.3">
      <c r="B1608" t="s">
        <v>164</v>
      </c>
      <c r="C1608" s="13">
        <v>5.5335968379446598E-2</v>
      </c>
      <c r="D1608" s="13">
        <v>4.8000000000000001E-2</v>
      </c>
      <c r="E1608" s="13">
        <v>6.25E-2</v>
      </c>
      <c r="F1608" s="13"/>
      <c r="G1608" s="13">
        <v>0</v>
      </c>
      <c r="H1608" s="13">
        <v>0.04</v>
      </c>
      <c r="I1608" s="13">
        <v>0</v>
      </c>
      <c r="J1608" s="13">
        <v>7.69230769230769E-2</v>
      </c>
      <c r="K1608" s="13">
        <v>0.105263157894737</v>
      </c>
      <c r="L1608" s="13">
        <v>4.3010752688171998E-2</v>
      </c>
      <c r="M1608" s="13"/>
      <c r="N1608" s="13">
        <v>6.5420560747663503E-2</v>
      </c>
      <c r="O1608" s="13">
        <v>3.2786885245901599E-2</v>
      </c>
      <c r="P1608" s="13">
        <v>7.69230769230769E-2</v>
      </c>
      <c r="Q1608" s="13">
        <v>5.0847457627118599E-2</v>
      </c>
      <c r="R1608" s="13"/>
      <c r="S1608" s="13">
        <v>0.04</v>
      </c>
      <c r="T1608" s="13">
        <v>6.9767441860465101E-2</v>
      </c>
      <c r="U1608" s="13">
        <v>4.1666666666666699E-2</v>
      </c>
      <c r="V1608" s="13">
        <v>0.105263157894737</v>
      </c>
      <c r="W1608" s="13">
        <v>0</v>
      </c>
      <c r="X1608" s="13">
        <v>0</v>
      </c>
      <c r="Y1608" s="13"/>
      <c r="Z1608" s="13">
        <v>6.5934065934065894E-2</v>
      </c>
      <c r="AA1608" s="13">
        <v>2.8169014084507001E-2</v>
      </c>
      <c r="AB1608" s="13"/>
      <c r="AC1608" s="13">
        <v>4.85436893203883E-2</v>
      </c>
      <c r="AD1608" s="13">
        <v>5.2631578947368397E-2</v>
      </c>
    </row>
    <row r="1609" spans="2:30" x14ac:dyDescent="0.3">
      <c r="B1609" t="s">
        <v>56</v>
      </c>
      <c r="C1609" s="13">
        <v>3.5573122529644299E-2</v>
      </c>
      <c r="D1609" s="13">
        <v>2.4E-2</v>
      </c>
      <c r="E1609" s="13">
        <v>4.6875E-2</v>
      </c>
      <c r="F1609" s="13"/>
      <c r="G1609" s="13">
        <v>0</v>
      </c>
      <c r="H1609" s="13">
        <v>0.12</v>
      </c>
      <c r="I1609" s="13">
        <v>2.8571428571428598E-2</v>
      </c>
      <c r="J1609" s="13">
        <v>2.5641025641025599E-2</v>
      </c>
      <c r="K1609" s="13">
        <v>5.2631578947368397E-2</v>
      </c>
      <c r="L1609" s="13">
        <v>1.0752688172042999E-2</v>
      </c>
      <c r="M1609" s="13"/>
      <c r="N1609" s="13">
        <v>2.80373831775701E-2</v>
      </c>
      <c r="O1609" s="13">
        <v>3.2786885245901599E-2</v>
      </c>
      <c r="P1609" s="13">
        <v>3.8461538461538498E-2</v>
      </c>
      <c r="Q1609" s="13">
        <v>5.0847457627118599E-2</v>
      </c>
      <c r="R1609" s="13"/>
      <c r="S1609" s="13">
        <v>0.04</v>
      </c>
      <c r="T1609" s="13">
        <v>2.32558139534884E-2</v>
      </c>
      <c r="U1609" s="13">
        <v>8.3333333333333301E-2</v>
      </c>
      <c r="V1609" s="13">
        <v>0</v>
      </c>
      <c r="W1609" s="13">
        <v>4.5454545454545497E-2</v>
      </c>
      <c r="X1609" s="13">
        <v>0.125</v>
      </c>
      <c r="Y1609" s="13"/>
      <c r="Z1609" s="13">
        <v>3.8461538461538498E-2</v>
      </c>
      <c r="AA1609" s="13">
        <v>2.8169014084507001E-2</v>
      </c>
      <c r="AB1609" s="13"/>
      <c r="AC1609" s="13">
        <v>3.8834951456310697E-2</v>
      </c>
      <c r="AD1609" s="13">
        <v>1.50375939849624E-2</v>
      </c>
    </row>
    <row r="1610" spans="2:30" x14ac:dyDescent="0.3">
      <c r="B1610" t="s">
        <v>165</v>
      </c>
      <c r="C1610" s="13">
        <v>0.67588932806324098</v>
      </c>
      <c r="D1610" s="13">
        <v>0.69599999999999995</v>
      </c>
      <c r="E1610" s="13">
        <v>0.65625</v>
      </c>
      <c r="F1610" s="13"/>
      <c r="G1610" s="13">
        <v>1</v>
      </c>
      <c r="H1610" s="13">
        <v>0.48</v>
      </c>
      <c r="I1610" s="13">
        <v>0.68571428571428605</v>
      </c>
      <c r="J1610" s="13">
        <v>0.64102564102564097</v>
      </c>
      <c r="K1610" s="13">
        <v>0.54385964912280704</v>
      </c>
      <c r="L1610" s="13">
        <v>0.80645161290322598</v>
      </c>
      <c r="M1610" s="13"/>
      <c r="N1610" s="13">
        <v>0.59813084112149495</v>
      </c>
      <c r="O1610" s="13">
        <v>0.73770491803278704</v>
      </c>
      <c r="P1610" s="13">
        <v>0.65384615384615397</v>
      </c>
      <c r="Q1610" s="13">
        <v>0.76271186440677996</v>
      </c>
      <c r="R1610" s="13"/>
      <c r="S1610" s="13">
        <v>0.706666666666667</v>
      </c>
      <c r="T1610" s="13">
        <v>0.67441860465116299</v>
      </c>
      <c r="U1610" s="13">
        <v>0.5</v>
      </c>
      <c r="V1610" s="13">
        <v>0.77192982456140302</v>
      </c>
      <c r="W1610" s="13">
        <v>0.54545454545454497</v>
      </c>
      <c r="X1610" s="13">
        <v>0.6875</v>
      </c>
      <c r="Y1610" s="13"/>
      <c r="Z1610" s="13">
        <v>0.64285714285714302</v>
      </c>
      <c r="AA1610" s="13">
        <v>0.76056338028169002</v>
      </c>
      <c r="AB1610" s="13"/>
      <c r="AC1610" s="13">
        <v>0.65048543689320404</v>
      </c>
      <c r="AD1610" s="13">
        <v>0.69172932330827097</v>
      </c>
    </row>
    <row r="1611" spans="2:30" x14ac:dyDescent="0.3">
      <c r="B1611" t="s">
        <v>166</v>
      </c>
      <c r="C1611" s="13">
        <v>0.158102766798419</v>
      </c>
      <c r="D1611" s="13">
        <v>0.17599999999999999</v>
      </c>
      <c r="E1611" s="13">
        <v>0.140625</v>
      </c>
      <c r="F1611" s="13"/>
      <c r="G1611" s="13">
        <v>0</v>
      </c>
      <c r="H1611" s="13">
        <v>0.24</v>
      </c>
      <c r="I1611" s="13">
        <v>8.5714285714285701E-2</v>
      </c>
      <c r="J1611" s="13">
        <v>0.17948717948717899</v>
      </c>
      <c r="K1611" s="13">
        <v>0.24561403508771901</v>
      </c>
      <c r="L1611" s="13">
        <v>0.10752688172043</v>
      </c>
      <c r="M1611" s="13"/>
      <c r="N1611" s="13">
        <v>0.22429906542056099</v>
      </c>
      <c r="O1611" s="13">
        <v>9.8360655737704902E-2</v>
      </c>
      <c r="P1611" s="13">
        <v>0.19230769230769201</v>
      </c>
      <c r="Q1611" s="13">
        <v>8.4745762711864403E-2</v>
      </c>
      <c r="R1611" s="13"/>
      <c r="S1611" s="13">
        <v>0.146666666666667</v>
      </c>
      <c r="T1611" s="13">
        <v>0.186046511627907</v>
      </c>
      <c r="U1611" s="13">
        <v>0.20833333333333301</v>
      </c>
      <c r="V1611" s="13">
        <v>0.12280701754386</v>
      </c>
      <c r="W1611" s="13">
        <v>0.18181818181818199</v>
      </c>
      <c r="X1611" s="13">
        <v>6.25E-2</v>
      </c>
      <c r="Y1611" s="13"/>
      <c r="Z1611" s="13">
        <v>0.164835164835165</v>
      </c>
      <c r="AA1611" s="13">
        <v>0.140845070422535</v>
      </c>
      <c r="AB1611" s="13"/>
      <c r="AC1611" s="13">
        <v>0.17475728155339801</v>
      </c>
      <c r="AD1611" s="13">
        <v>0.150375939849624</v>
      </c>
    </row>
    <row r="1612" spans="2:30" x14ac:dyDescent="0.3">
      <c r="B1612" t="s">
        <v>167</v>
      </c>
      <c r="C1612" s="13">
        <v>0.51778656126482203</v>
      </c>
      <c r="D1612" s="13">
        <v>0.52</v>
      </c>
      <c r="E1612" s="13">
        <v>0.515625</v>
      </c>
      <c r="F1612" s="13"/>
      <c r="G1612" s="13">
        <v>1</v>
      </c>
      <c r="H1612" s="13">
        <v>0.24</v>
      </c>
      <c r="I1612" s="13">
        <v>0.6</v>
      </c>
      <c r="J1612" s="13">
        <v>0.46153846153846101</v>
      </c>
      <c r="K1612" s="13">
        <v>0.29824561403508798</v>
      </c>
      <c r="L1612" s="13">
        <v>0.69892473118279597</v>
      </c>
      <c r="M1612" s="13"/>
      <c r="N1612" s="13">
        <v>0.37383177570093501</v>
      </c>
      <c r="O1612" s="13">
        <v>0.63934426229508201</v>
      </c>
      <c r="P1612" s="13">
        <v>0.46153846153846201</v>
      </c>
      <c r="Q1612" s="13">
        <v>0.677966101694915</v>
      </c>
      <c r="R1612" s="13"/>
      <c r="S1612" s="13">
        <v>0.56000000000000005</v>
      </c>
      <c r="T1612" s="13">
        <v>0.48837209302325602</v>
      </c>
      <c r="U1612" s="13">
        <v>0.29166666666666702</v>
      </c>
      <c r="V1612" s="13">
        <v>0.64912280701754399</v>
      </c>
      <c r="W1612" s="13">
        <v>0.36363636363636398</v>
      </c>
      <c r="X1612" s="13">
        <v>0.625</v>
      </c>
      <c r="Y1612" s="13"/>
      <c r="Z1612" s="13">
        <v>0.47802197802197799</v>
      </c>
      <c r="AA1612" s="13">
        <v>0.61971830985915499</v>
      </c>
      <c r="AB1612" s="13"/>
      <c r="AC1612" s="13">
        <v>0.475728155339806</v>
      </c>
      <c r="AD1612" s="13">
        <v>0.54135338345864703</v>
      </c>
    </row>
    <row r="1613" spans="2:30" x14ac:dyDescent="0.3">
      <c r="C1613" s="13"/>
      <c r="D1613" s="13"/>
      <c r="E1613" s="13"/>
      <c r="F1613" s="13"/>
      <c r="G1613" s="13"/>
      <c r="H1613" s="13"/>
      <c r="I1613" s="13"/>
      <c r="J1613" s="13"/>
      <c r="K1613" s="13"/>
      <c r="L1613" s="13"/>
      <c r="M1613" s="13"/>
      <c r="N1613" s="13"/>
      <c r="O1613" s="13"/>
      <c r="P1613" s="13"/>
      <c r="Q1613" s="13"/>
      <c r="R1613" s="13"/>
      <c r="S1613" s="13"/>
      <c r="T1613" s="13"/>
      <c r="U1613" s="13"/>
      <c r="V1613" s="13"/>
      <c r="W1613" s="13"/>
      <c r="X1613" s="13"/>
      <c r="Y1613" s="13"/>
      <c r="Z1613" s="13"/>
      <c r="AA1613" s="13"/>
      <c r="AB1613" s="13"/>
      <c r="AC1613" s="13"/>
      <c r="AD1613" s="13"/>
    </row>
    <row r="1614" spans="2:30" x14ac:dyDescent="0.3">
      <c r="B1614" s="6" t="s">
        <v>531</v>
      </c>
      <c r="C1614" s="13"/>
      <c r="D1614" s="13"/>
      <c r="E1614" s="13"/>
      <c r="F1614" s="13"/>
      <c r="G1614" s="13"/>
      <c r="H1614" s="13"/>
      <c r="I1614" s="13"/>
      <c r="J1614" s="13"/>
      <c r="K1614" s="13"/>
      <c r="L1614" s="13"/>
      <c r="M1614" s="13"/>
      <c r="N1614" s="13"/>
      <c r="O1614" s="13"/>
      <c r="P1614" s="13"/>
      <c r="Q1614" s="13"/>
      <c r="R1614" s="13"/>
      <c r="S1614" s="13"/>
      <c r="T1614" s="13"/>
      <c r="U1614" s="13"/>
      <c r="V1614" s="13"/>
      <c r="W1614" s="13"/>
      <c r="X1614" s="13"/>
      <c r="Y1614" s="13"/>
      <c r="Z1614" s="13"/>
      <c r="AA1614" s="13"/>
      <c r="AB1614" s="13"/>
      <c r="AC1614" s="13"/>
      <c r="AD1614" s="13"/>
    </row>
    <row r="1615" spans="2:30" x14ac:dyDescent="0.3">
      <c r="B1615" s="23" t="s">
        <v>52</v>
      </c>
      <c r="C1615" s="13"/>
      <c r="D1615" s="13"/>
      <c r="E1615" s="13"/>
      <c r="F1615" s="13"/>
      <c r="G1615" s="13"/>
      <c r="H1615" s="13"/>
      <c r="I1615" s="13"/>
      <c r="J1615" s="13"/>
      <c r="K1615" s="13"/>
      <c r="L1615" s="13"/>
      <c r="M1615" s="13"/>
      <c r="N1615" s="13"/>
      <c r="O1615" s="13"/>
      <c r="P1615" s="13"/>
      <c r="Q1615" s="13"/>
      <c r="R1615" s="13"/>
      <c r="S1615" s="13"/>
      <c r="T1615" s="13"/>
      <c r="U1615" s="13"/>
      <c r="V1615" s="13"/>
      <c r="W1615" s="13"/>
      <c r="X1615" s="13"/>
      <c r="Y1615" s="13"/>
      <c r="Z1615" s="13"/>
      <c r="AA1615" s="13"/>
      <c r="AB1615" s="13"/>
      <c r="AC1615" s="13"/>
      <c r="AD1615" s="13"/>
    </row>
    <row r="1616" spans="2:30" x14ac:dyDescent="0.3">
      <c r="B1616" t="s">
        <v>160</v>
      </c>
      <c r="C1616" s="13">
        <v>0.26086956521739102</v>
      </c>
      <c r="D1616" s="13">
        <v>0.26400000000000001</v>
      </c>
      <c r="E1616" s="13">
        <v>0.2578125</v>
      </c>
      <c r="F1616" s="13"/>
      <c r="G1616" s="13">
        <v>0</v>
      </c>
      <c r="H1616" s="13">
        <v>0.2</v>
      </c>
      <c r="I1616" s="13">
        <v>0.34285714285714303</v>
      </c>
      <c r="J1616" s="13">
        <v>0.20512820512820501</v>
      </c>
      <c r="K1616" s="13">
        <v>0.21052631578947401</v>
      </c>
      <c r="L1616" s="13">
        <v>0.31182795698924698</v>
      </c>
      <c r="M1616" s="13"/>
      <c r="N1616" s="13">
        <v>0.19626168224299101</v>
      </c>
      <c r="O1616" s="13">
        <v>0.34426229508196698</v>
      </c>
      <c r="P1616" s="13">
        <v>0.38461538461538503</v>
      </c>
      <c r="Q1616" s="13">
        <v>0.23728813559322001</v>
      </c>
      <c r="R1616" s="13"/>
      <c r="S1616" s="13">
        <v>0.266666666666667</v>
      </c>
      <c r="T1616" s="13">
        <v>0.186046511627907</v>
      </c>
      <c r="U1616" s="13">
        <v>0.20833333333333301</v>
      </c>
      <c r="V1616" s="13">
        <v>0.42105263157894701</v>
      </c>
      <c r="W1616" s="13">
        <v>9.0909090909090898E-2</v>
      </c>
      <c r="X1616" s="13">
        <v>0.25</v>
      </c>
      <c r="Y1616" s="13"/>
      <c r="Z1616" s="13">
        <v>0.25824175824175799</v>
      </c>
      <c r="AA1616" s="13">
        <v>0.26760563380281699</v>
      </c>
      <c r="AB1616" s="13"/>
      <c r="AC1616" s="13">
        <v>0.27184466019417503</v>
      </c>
      <c r="AD1616" s="13">
        <v>0.255639097744361</v>
      </c>
    </row>
    <row r="1617" spans="2:30" x14ac:dyDescent="0.3">
      <c r="B1617" t="s">
        <v>161</v>
      </c>
      <c r="C1617" s="13">
        <v>0.438735177865613</v>
      </c>
      <c r="D1617" s="13">
        <v>0.44</v>
      </c>
      <c r="E1617" s="13">
        <v>0.4375</v>
      </c>
      <c r="F1617" s="13"/>
      <c r="G1617" s="13">
        <v>0.5</v>
      </c>
      <c r="H1617" s="13">
        <v>0.36</v>
      </c>
      <c r="I1617" s="13">
        <v>0.371428571428571</v>
      </c>
      <c r="J1617" s="13">
        <v>0.46153846153846201</v>
      </c>
      <c r="K1617" s="13">
        <v>0.50877192982456099</v>
      </c>
      <c r="L1617" s="13">
        <v>0.43010752688171999</v>
      </c>
      <c r="M1617" s="13"/>
      <c r="N1617" s="13">
        <v>0.47663551401869197</v>
      </c>
      <c r="O1617" s="13">
        <v>0.36065573770491799</v>
      </c>
      <c r="P1617" s="13">
        <v>0.34615384615384598</v>
      </c>
      <c r="Q1617" s="13">
        <v>0.49152542372881403</v>
      </c>
      <c r="R1617" s="13"/>
      <c r="S1617" s="13">
        <v>0.42666666666666703</v>
      </c>
      <c r="T1617" s="13">
        <v>0.51162790697674398</v>
      </c>
      <c r="U1617" s="13">
        <v>0.45833333333333298</v>
      </c>
      <c r="V1617" s="13">
        <v>0.31578947368421101</v>
      </c>
      <c r="W1617" s="13">
        <v>0.40909090909090901</v>
      </c>
      <c r="X1617" s="13">
        <v>0.5</v>
      </c>
      <c r="Y1617" s="13"/>
      <c r="Z1617" s="13">
        <v>0.42857142857142899</v>
      </c>
      <c r="AA1617" s="13">
        <v>0.46478873239436602</v>
      </c>
      <c r="AB1617" s="13"/>
      <c r="AC1617" s="13">
        <v>0.41747572815534001</v>
      </c>
      <c r="AD1617" s="13">
        <v>0.47368421052631599</v>
      </c>
    </row>
    <row r="1618" spans="2:30" x14ac:dyDescent="0.3">
      <c r="B1618" t="s">
        <v>162</v>
      </c>
      <c r="C1618" s="13">
        <v>0.138339920948617</v>
      </c>
      <c r="D1618" s="13">
        <v>0.152</v>
      </c>
      <c r="E1618" s="13">
        <v>0.125</v>
      </c>
      <c r="F1618" s="13"/>
      <c r="G1618" s="13">
        <v>0.25</v>
      </c>
      <c r="H1618" s="13">
        <v>0.12</v>
      </c>
      <c r="I1618" s="13">
        <v>0.17142857142857101</v>
      </c>
      <c r="J1618" s="13">
        <v>0.20512820512820501</v>
      </c>
      <c r="K1618" s="13">
        <v>8.7719298245614002E-2</v>
      </c>
      <c r="L1618" s="13">
        <v>0.12903225806451599</v>
      </c>
      <c r="M1618" s="13"/>
      <c r="N1618" s="13">
        <v>0.13084112149532701</v>
      </c>
      <c r="O1618" s="13">
        <v>0.14754098360655701</v>
      </c>
      <c r="P1618" s="13">
        <v>0.19230769230769201</v>
      </c>
      <c r="Q1618" s="13">
        <v>0.11864406779661001</v>
      </c>
      <c r="R1618" s="13"/>
      <c r="S1618" s="13">
        <v>0.133333333333333</v>
      </c>
      <c r="T1618" s="13">
        <v>6.9767441860465101E-2</v>
      </c>
      <c r="U1618" s="13">
        <v>0.16666666666666699</v>
      </c>
      <c r="V1618" s="13">
        <v>0.12280701754386</v>
      </c>
      <c r="W1618" s="13">
        <v>0.36363636363636398</v>
      </c>
      <c r="X1618" s="13">
        <v>0.125</v>
      </c>
      <c r="Y1618" s="13"/>
      <c r="Z1618" s="13">
        <v>0.13736263736263701</v>
      </c>
      <c r="AA1618" s="13">
        <v>0.140845070422535</v>
      </c>
      <c r="AB1618" s="13"/>
      <c r="AC1618" s="13">
        <v>0.16504854368932001</v>
      </c>
      <c r="AD1618" s="13">
        <v>0.112781954887218</v>
      </c>
    </row>
    <row r="1619" spans="2:30" x14ac:dyDescent="0.3">
      <c r="B1619" t="s">
        <v>163</v>
      </c>
      <c r="C1619" s="13">
        <v>0.110671936758893</v>
      </c>
      <c r="D1619" s="13">
        <v>0.104</v>
      </c>
      <c r="E1619" s="13">
        <v>0.1171875</v>
      </c>
      <c r="F1619" s="13"/>
      <c r="G1619" s="13">
        <v>0.25</v>
      </c>
      <c r="H1619" s="13">
        <v>0.24</v>
      </c>
      <c r="I1619" s="13">
        <v>0.114285714285714</v>
      </c>
      <c r="J1619" s="13">
        <v>7.69230769230769E-2</v>
      </c>
      <c r="K1619" s="13">
        <v>0.105263157894737</v>
      </c>
      <c r="L1619" s="13">
        <v>8.6021505376344107E-2</v>
      </c>
      <c r="M1619" s="13"/>
      <c r="N1619" s="13">
        <v>0.14018691588785001</v>
      </c>
      <c r="O1619" s="13">
        <v>9.8360655737704902E-2</v>
      </c>
      <c r="P1619" s="13">
        <v>3.8461538461538498E-2</v>
      </c>
      <c r="Q1619" s="13">
        <v>0.101694915254237</v>
      </c>
      <c r="R1619" s="13"/>
      <c r="S1619" s="13">
        <v>0.12</v>
      </c>
      <c r="T1619" s="13">
        <v>0.186046511627907</v>
      </c>
      <c r="U1619" s="13">
        <v>0.125</v>
      </c>
      <c r="V1619" s="13">
        <v>7.0175438596491196E-2</v>
      </c>
      <c r="W1619" s="13">
        <v>9.0909090909090898E-2</v>
      </c>
      <c r="X1619" s="13">
        <v>6.25E-2</v>
      </c>
      <c r="Y1619" s="13"/>
      <c r="Z1619" s="13">
        <v>0.115384615384615</v>
      </c>
      <c r="AA1619" s="13">
        <v>9.85915492957746E-2</v>
      </c>
      <c r="AB1619" s="13"/>
      <c r="AC1619" s="13">
        <v>0.106796116504854</v>
      </c>
      <c r="AD1619" s="13">
        <v>0.112781954887218</v>
      </c>
    </row>
    <row r="1620" spans="2:30" x14ac:dyDescent="0.3">
      <c r="B1620" t="s">
        <v>164</v>
      </c>
      <c r="C1620" s="13">
        <v>1.58102766798419E-2</v>
      </c>
      <c r="D1620" s="13">
        <v>1.6E-2</v>
      </c>
      <c r="E1620" s="13">
        <v>1.5625E-2</v>
      </c>
      <c r="F1620" s="13"/>
      <c r="G1620" s="13">
        <v>0</v>
      </c>
      <c r="H1620" s="13">
        <v>0</v>
      </c>
      <c r="I1620" s="13">
        <v>0</v>
      </c>
      <c r="J1620" s="13">
        <v>2.5641025641025599E-2</v>
      </c>
      <c r="K1620" s="13">
        <v>3.5087719298245598E-2</v>
      </c>
      <c r="L1620" s="13">
        <v>1.0752688172042999E-2</v>
      </c>
      <c r="M1620" s="13"/>
      <c r="N1620" s="13">
        <v>1.86915887850467E-2</v>
      </c>
      <c r="O1620" s="13">
        <v>0</v>
      </c>
      <c r="P1620" s="13">
        <v>3.8461538461538498E-2</v>
      </c>
      <c r="Q1620" s="13">
        <v>1.6949152542372899E-2</v>
      </c>
      <c r="R1620" s="13"/>
      <c r="S1620" s="13">
        <v>1.3333333333333299E-2</v>
      </c>
      <c r="T1620" s="13">
        <v>0</v>
      </c>
      <c r="U1620" s="13">
        <v>4.1666666666666699E-2</v>
      </c>
      <c r="V1620" s="13">
        <v>3.5087719298245598E-2</v>
      </c>
      <c r="W1620" s="13">
        <v>0</v>
      </c>
      <c r="X1620" s="13">
        <v>0</v>
      </c>
      <c r="Y1620" s="13"/>
      <c r="Z1620" s="13">
        <v>2.1978021978022001E-2</v>
      </c>
      <c r="AA1620" s="13">
        <v>0</v>
      </c>
      <c r="AB1620" s="13"/>
      <c r="AC1620" s="13">
        <v>9.7087378640776708E-3</v>
      </c>
      <c r="AD1620" s="13">
        <v>2.2556390977443601E-2</v>
      </c>
    </row>
    <row r="1621" spans="2:30" x14ac:dyDescent="0.3">
      <c r="B1621" t="s">
        <v>56</v>
      </c>
      <c r="C1621" s="13">
        <v>3.5573122529644299E-2</v>
      </c>
      <c r="D1621" s="13">
        <v>2.4E-2</v>
      </c>
      <c r="E1621" s="13">
        <v>4.6875E-2</v>
      </c>
      <c r="F1621" s="13"/>
      <c r="G1621" s="13">
        <v>0</v>
      </c>
      <c r="H1621" s="13">
        <v>0.08</v>
      </c>
      <c r="I1621" s="13">
        <v>0</v>
      </c>
      <c r="J1621" s="13">
        <v>2.5641025641025599E-2</v>
      </c>
      <c r="K1621" s="13">
        <v>5.2631578947368397E-2</v>
      </c>
      <c r="L1621" s="13">
        <v>3.2258064516128997E-2</v>
      </c>
      <c r="M1621" s="13"/>
      <c r="N1621" s="13">
        <v>3.7383177570093497E-2</v>
      </c>
      <c r="O1621" s="13">
        <v>4.91803278688525E-2</v>
      </c>
      <c r="P1621" s="13">
        <v>0</v>
      </c>
      <c r="Q1621" s="13">
        <v>3.3898305084745797E-2</v>
      </c>
      <c r="R1621" s="13"/>
      <c r="S1621" s="13">
        <v>0.04</v>
      </c>
      <c r="T1621" s="13">
        <v>4.6511627906976702E-2</v>
      </c>
      <c r="U1621" s="13">
        <v>0</v>
      </c>
      <c r="V1621" s="13">
        <v>3.5087719298245598E-2</v>
      </c>
      <c r="W1621" s="13">
        <v>4.5454545454545497E-2</v>
      </c>
      <c r="X1621" s="13">
        <v>6.25E-2</v>
      </c>
      <c r="Y1621" s="13"/>
      <c r="Z1621" s="13">
        <v>3.8461538461538498E-2</v>
      </c>
      <c r="AA1621" s="13">
        <v>2.8169014084507001E-2</v>
      </c>
      <c r="AB1621" s="13"/>
      <c r="AC1621" s="13">
        <v>2.9126213592233E-2</v>
      </c>
      <c r="AD1621" s="13">
        <v>2.2556390977443601E-2</v>
      </c>
    </row>
    <row r="1622" spans="2:30" x14ac:dyDescent="0.3">
      <c r="B1622" t="s">
        <v>165</v>
      </c>
      <c r="C1622" s="13">
        <v>0.69960474308300402</v>
      </c>
      <c r="D1622" s="13">
        <v>0.70399999999999996</v>
      </c>
      <c r="E1622" s="13">
        <v>0.6953125</v>
      </c>
      <c r="F1622" s="13"/>
      <c r="G1622" s="13">
        <v>0.5</v>
      </c>
      <c r="H1622" s="13">
        <v>0.56000000000000005</v>
      </c>
      <c r="I1622" s="13">
        <v>0.71428571428571397</v>
      </c>
      <c r="J1622" s="13">
        <v>0.66666666666666696</v>
      </c>
      <c r="K1622" s="13">
        <v>0.71929824561403499</v>
      </c>
      <c r="L1622" s="13">
        <v>0.74193548387096797</v>
      </c>
      <c r="M1622" s="13"/>
      <c r="N1622" s="13">
        <v>0.67289719626168198</v>
      </c>
      <c r="O1622" s="13">
        <v>0.70491803278688503</v>
      </c>
      <c r="P1622" s="13">
        <v>0.73076923076923095</v>
      </c>
      <c r="Q1622" s="13">
        <v>0.72881355932203395</v>
      </c>
      <c r="R1622" s="13"/>
      <c r="S1622" s="13">
        <v>0.69333333333333302</v>
      </c>
      <c r="T1622" s="13">
        <v>0.69767441860465096</v>
      </c>
      <c r="U1622" s="13">
        <v>0.66666666666666696</v>
      </c>
      <c r="V1622" s="13">
        <v>0.73684210526315796</v>
      </c>
      <c r="W1622" s="13">
        <v>0.5</v>
      </c>
      <c r="X1622" s="13">
        <v>0.75</v>
      </c>
      <c r="Y1622" s="13"/>
      <c r="Z1622" s="13">
        <v>0.68681318681318704</v>
      </c>
      <c r="AA1622" s="13">
        <v>0.73239436619718301</v>
      </c>
      <c r="AB1622" s="13"/>
      <c r="AC1622" s="13">
        <v>0.68932038834951403</v>
      </c>
      <c r="AD1622" s="13">
        <v>0.72932330827067704</v>
      </c>
    </row>
    <row r="1623" spans="2:30" x14ac:dyDescent="0.3">
      <c r="B1623" t="s">
        <v>166</v>
      </c>
      <c r="C1623" s="13">
        <v>0.126482213438735</v>
      </c>
      <c r="D1623" s="13">
        <v>0.12</v>
      </c>
      <c r="E1623" s="13">
        <v>0.1328125</v>
      </c>
      <c r="F1623" s="13"/>
      <c r="G1623" s="13">
        <v>0.25</v>
      </c>
      <c r="H1623" s="13">
        <v>0.24</v>
      </c>
      <c r="I1623" s="13">
        <v>0.114285714285714</v>
      </c>
      <c r="J1623" s="13">
        <v>0.102564102564103</v>
      </c>
      <c r="K1623" s="13">
        <v>0.140350877192982</v>
      </c>
      <c r="L1623" s="13">
        <v>9.6774193548387094E-2</v>
      </c>
      <c r="M1623" s="13"/>
      <c r="N1623" s="13">
        <v>0.15887850467289699</v>
      </c>
      <c r="O1623" s="13">
        <v>9.8360655737704902E-2</v>
      </c>
      <c r="P1623" s="13">
        <v>7.69230769230769E-2</v>
      </c>
      <c r="Q1623" s="13">
        <v>0.11864406779661001</v>
      </c>
      <c r="R1623" s="13"/>
      <c r="S1623" s="13">
        <v>0.133333333333333</v>
      </c>
      <c r="T1623" s="13">
        <v>0.186046511627907</v>
      </c>
      <c r="U1623" s="13">
        <v>0.16666666666666699</v>
      </c>
      <c r="V1623" s="13">
        <v>0.105263157894737</v>
      </c>
      <c r="W1623" s="13">
        <v>9.0909090909090898E-2</v>
      </c>
      <c r="X1623" s="13">
        <v>6.25E-2</v>
      </c>
      <c r="Y1623" s="13"/>
      <c r="Z1623" s="13">
        <v>0.13736263736263701</v>
      </c>
      <c r="AA1623" s="13">
        <v>9.85915492957746E-2</v>
      </c>
      <c r="AB1623" s="13"/>
      <c r="AC1623" s="13">
        <v>0.116504854368932</v>
      </c>
      <c r="AD1623" s="13">
        <v>0.13533834586466201</v>
      </c>
    </row>
    <row r="1624" spans="2:30" x14ac:dyDescent="0.3">
      <c r="B1624" t="s">
        <v>167</v>
      </c>
      <c r="C1624" s="13">
        <v>0.57312252964426902</v>
      </c>
      <c r="D1624" s="13">
        <v>0.58399999999999996</v>
      </c>
      <c r="E1624" s="13">
        <v>0.5625</v>
      </c>
      <c r="F1624" s="13"/>
      <c r="G1624" s="13">
        <v>0.25</v>
      </c>
      <c r="H1624" s="13">
        <v>0.32</v>
      </c>
      <c r="I1624" s="13">
        <v>0.6</v>
      </c>
      <c r="J1624" s="13">
        <v>0.56410256410256399</v>
      </c>
      <c r="K1624" s="13">
        <v>0.57894736842105299</v>
      </c>
      <c r="L1624" s="13">
        <v>0.64516129032258096</v>
      </c>
      <c r="M1624" s="13"/>
      <c r="N1624" s="13">
        <v>0.51401869158878499</v>
      </c>
      <c r="O1624" s="13">
        <v>0.60655737704918</v>
      </c>
      <c r="P1624" s="13">
        <v>0.65384615384615397</v>
      </c>
      <c r="Q1624" s="13">
        <v>0.61016949152542399</v>
      </c>
      <c r="R1624" s="13"/>
      <c r="S1624" s="13">
        <v>0.56000000000000005</v>
      </c>
      <c r="T1624" s="13">
        <v>0.51162790697674398</v>
      </c>
      <c r="U1624" s="13">
        <v>0.5</v>
      </c>
      <c r="V1624" s="13">
        <v>0.63157894736842102</v>
      </c>
      <c r="W1624" s="13">
        <v>0.40909090909090901</v>
      </c>
      <c r="X1624" s="13">
        <v>0.6875</v>
      </c>
      <c r="Y1624" s="13"/>
      <c r="Z1624" s="13">
        <v>0.54945054945054905</v>
      </c>
      <c r="AA1624" s="13">
        <v>0.63380281690140805</v>
      </c>
      <c r="AB1624" s="13"/>
      <c r="AC1624" s="13">
        <v>0.57281553398058205</v>
      </c>
      <c r="AD1624" s="13">
        <v>0.59398496240601495</v>
      </c>
    </row>
    <row r="1625" spans="2:30" x14ac:dyDescent="0.3">
      <c r="C1625" s="13"/>
      <c r="D1625" s="13"/>
      <c r="E1625" s="13"/>
      <c r="F1625" s="13"/>
      <c r="G1625" s="13"/>
      <c r="H1625" s="13"/>
      <c r="I1625" s="13"/>
      <c r="J1625" s="13"/>
      <c r="K1625" s="13"/>
      <c r="L1625" s="13"/>
      <c r="M1625" s="13"/>
      <c r="N1625" s="13"/>
      <c r="O1625" s="13"/>
      <c r="P1625" s="13"/>
      <c r="Q1625" s="13"/>
      <c r="R1625" s="13"/>
      <c r="S1625" s="13"/>
      <c r="T1625" s="13"/>
      <c r="U1625" s="13"/>
      <c r="V1625" s="13"/>
      <c r="W1625" s="13"/>
      <c r="X1625" s="13"/>
      <c r="Y1625" s="13"/>
      <c r="Z1625" s="13"/>
      <c r="AA1625" s="13"/>
      <c r="AB1625" s="13"/>
      <c r="AC1625" s="13"/>
      <c r="AD1625" s="13"/>
    </row>
    <row r="1626" spans="2:30" x14ac:dyDescent="0.3">
      <c r="B1626" s="6" t="s">
        <v>532</v>
      </c>
      <c r="C1626" s="13"/>
      <c r="D1626" s="13"/>
      <c r="E1626" s="13"/>
      <c r="F1626" s="13"/>
      <c r="G1626" s="13"/>
      <c r="H1626" s="13"/>
      <c r="I1626" s="13"/>
      <c r="J1626" s="13"/>
      <c r="K1626" s="13"/>
      <c r="L1626" s="13"/>
      <c r="M1626" s="13"/>
      <c r="N1626" s="13"/>
      <c r="O1626" s="13"/>
      <c r="P1626" s="13"/>
      <c r="Q1626" s="13"/>
      <c r="R1626" s="13"/>
      <c r="S1626" s="13"/>
      <c r="T1626" s="13"/>
      <c r="U1626" s="13"/>
      <c r="V1626" s="13"/>
      <c r="W1626" s="13"/>
      <c r="X1626" s="13"/>
      <c r="Y1626" s="13"/>
      <c r="Z1626" s="13"/>
      <c r="AA1626" s="13"/>
      <c r="AB1626" s="13"/>
      <c r="AC1626" s="13"/>
      <c r="AD1626" s="13"/>
    </row>
    <row r="1627" spans="2:30" x14ac:dyDescent="0.3">
      <c r="B1627" s="23" t="s">
        <v>52</v>
      </c>
      <c r="C1627" s="13"/>
      <c r="D1627" s="13"/>
      <c r="E1627" s="13"/>
      <c r="F1627" s="13"/>
      <c r="G1627" s="13"/>
      <c r="H1627" s="13"/>
      <c r="I1627" s="13"/>
      <c r="J1627" s="13"/>
      <c r="K1627" s="13"/>
      <c r="L1627" s="13"/>
      <c r="M1627" s="13"/>
      <c r="N1627" s="13"/>
      <c r="O1627" s="13"/>
      <c r="P1627" s="13"/>
      <c r="Q1627" s="13"/>
      <c r="R1627" s="13"/>
      <c r="S1627" s="13"/>
      <c r="T1627" s="13"/>
      <c r="U1627" s="13"/>
      <c r="V1627" s="13"/>
      <c r="W1627" s="13"/>
      <c r="X1627" s="13"/>
      <c r="Y1627" s="13"/>
      <c r="Z1627" s="13"/>
      <c r="AA1627" s="13"/>
      <c r="AB1627" s="13"/>
      <c r="AC1627" s="13"/>
      <c r="AD1627" s="13"/>
    </row>
    <row r="1628" spans="2:30" x14ac:dyDescent="0.3">
      <c r="B1628" t="s">
        <v>160</v>
      </c>
      <c r="C1628" s="13">
        <v>4.3478260869565202E-2</v>
      </c>
      <c r="D1628" s="13">
        <v>5.6000000000000001E-2</v>
      </c>
      <c r="E1628" s="13">
        <v>3.125E-2</v>
      </c>
      <c r="F1628" s="13"/>
      <c r="G1628" s="13">
        <v>0</v>
      </c>
      <c r="H1628" s="13">
        <v>0.12</v>
      </c>
      <c r="I1628" s="13">
        <v>8.5714285714285701E-2</v>
      </c>
      <c r="J1628" s="13">
        <v>2.5641025641025599E-2</v>
      </c>
      <c r="K1628" s="13">
        <v>1.7543859649122799E-2</v>
      </c>
      <c r="L1628" s="13">
        <v>3.2258064516128997E-2</v>
      </c>
      <c r="M1628" s="13"/>
      <c r="N1628" s="13">
        <v>1.86915887850467E-2</v>
      </c>
      <c r="O1628" s="13">
        <v>8.1967213114754106E-2</v>
      </c>
      <c r="P1628" s="13">
        <v>3.8461538461538498E-2</v>
      </c>
      <c r="Q1628" s="13">
        <v>5.0847457627118599E-2</v>
      </c>
      <c r="R1628" s="13"/>
      <c r="S1628" s="13">
        <v>5.3333333333333302E-2</v>
      </c>
      <c r="T1628" s="13">
        <v>0</v>
      </c>
      <c r="U1628" s="13">
        <v>0.125</v>
      </c>
      <c r="V1628" s="13">
        <v>7.0175438596491196E-2</v>
      </c>
      <c r="W1628" s="13">
        <v>0</v>
      </c>
      <c r="X1628" s="13">
        <v>0</v>
      </c>
      <c r="Y1628" s="13"/>
      <c r="Z1628" s="13">
        <v>4.94505494505494E-2</v>
      </c>
      <c r="AA1628" s="13">
        <v>2.8169014084507001E-2</v>
      </c>
      <c r="AB1628" s="13"/>
      <c r="AC1628" s="13">
        <v>5.8252427184466E-2</v>
      </c>
      <c r="AD1628" s="13">
        <v>2.2556390977443601E-2</v>
      </c>
    </row>
    <row r="1629" spans="2:30" x14ac:dyDescent="0.3">
      <c r="B1629" t="s">
        <v>161</v>
      </c>
      <c r="C1629" s="13">
        <v>7.5098814229248995E-2</v>
      </c>
      <c r="D1629" s="13">
        <v>5.6000000000000001E-2</v>
      </c>
      <c r="E1629" s="13">
        <v>9.375E-2</v>
      </c>
      <c r="F1629" s="13"/>
      <c r="G1629" s="13">
        <v>0</v>
      </c>
      <c r="H1629" s="13">
        <v>0.28000000000000003</v>
      </c>
      <c r="I1629" s="13">
        <v>0.114285714285714</v>
      </c>
      <c r="J1629" s="13">
        <v>5.1282051282051301E-2</v>
      </c>
      <c r="K1629" s="13">
        <v>3.5087719298245598E-2</v>
      </c>
      <c r="L1629" s="13">
        <v>4.3010752688171998E-2</v>
      </c>
      <c r="M1629" s="13"/>
      <c r="N1629" s="13">
        <v>5.60747663551402E-2</v>
      </c>
      <c r="O1629" s="13">
        <v>9.8360655737704902E-2</v>
      </c>
      <c r="P1629" s="13">
        <v>3.8461538461538498E-2</v>
      </c>
      <c r="Q1629" s="13">
        <v>0.101694915254237</v>
      </c>
      <c r="R1629" s="13"/>
      <c r="S1629" s="13">
        <v>2.66666666666667E-2</v>
      </c>
      <c r="T1629" s="13">
        <v>0.116279069767442</v>
      </c>
      <c r="U1629" s="13">
        <v>4.1666666666666699E-2</v>
      </c>
      <c r="V1629" s="13">
        <v>0.105263157894737</v>
      </c>
      <c r="W1629" s="13">
        <v>0</v>
      </c>
      <c r="X1629" s="13">
        <v>0.125</v>
      </c>
      <c r="Y1629" s="13"/>
      <c r="Z1629" s="13">
        <v>8.2417582417582402E-2</v>
      </c>
      <c r="AA1629" s="13">
        <v>5.63380281690141E-2</v>
      </c>
      <c r="AB1629" s="13"/>
      <c r="AC1629" s="13">
        <v>9.7087378640776698E-2</v>
      </c>
      <c r="AD1629" s="13">
        <v>6.01503759398496E-2</v>
      </c>
    </row>
    <row r="1630" spans="2:30" x14ac:dyDescent="0.3">
      <c r="B1630" t="s">
        <v>162</v>
      </c>
      <c r="C1630" s="13">
        <v>0.138339920948617</v>
      </c>
      <c r="D1630" s="13">
        <v>0.128</v>
      </c>
      <c r="E1630" s="13">
        <v>0.1484375</v>
      </c>
      <c r="F1630" s="13"/>
      <c r="G1630" s="13">
        <v>0</v>
      </c>
      <c r="H1630" s="13">
        <v>0.12</v>
      </c>
      <c r="I1630" s="13">
        <v>0.17142857142857101</v>
      </c>
      <c r="J1630" s="13">
        <v>0.15384615384615399</v>
      </c>
      <c r="K1630" s="13">
        <v>0.105263157894737</v>
      </c>
      <c r="L1630" s="13">
        <v>0.15053763440860199</v>
      </c>
      <c r="M1630" s="13"/>
      <c r="N1630" s="13">
        <v>0.14018691588785001</v>
      </c>
      <c r="O1630" s="13">
        <v>9.8360655737704902E-2</v>
      </c>
      <c r="P1630" s="13">
        <v>0.115384615384615</v>
      </c>
      <c r="Q1630" s="13">
        <v>0.186440677966102</v>
      </c>
      <c r="R1630" s="13"/>
      <c r="S1630" s="13">
        <v>6.6666666666666693E-2</v>
      </c>
      <c r="T1630" s="13">
        <v>0.27906976744186002</v>
      </c>
      <c r="U1630" s="13">
        <v>0.125</v>
      </c>
      <c r="V1630" s="13">
        <v>0.105263157894737</v>
      </c>
      <c r="W1630" s="13">
        <v>0.22727272727272699</v>
      </c>
      <c r="X1630" s="13">
        <v>6.25E-2</v>
      </c>
      <c r="Y1630" s="13"/>
      <c r="Z1630" s="13">
        <v>0.120879120879121</v>
      </c>
      <c r="AA1630" s="13">
        <v>0.183098591549296</v>
      </c>
      <c r="AB1630" s="13"/>
      <c r="AC1630" s="13">
        <v>0.12621359223301001</v>
      </c>
      <c r="AD1630" s="13">
        <v>0.16541353383458601</v>
      </c>
    </row>
    <row r="1631" spans="2:30" x14ac:dyDescent="0.3">
      <c r="B1631" t="s">
        <v>163</v>
      </c>
      <c r="C1631" s="13">
        <v>0.20948616600790501</v>
      </c>
      <c r="D1631" s="13">
        <v>0.23200000000000001</v>
      </c>
      <c r="E1631" s="13">
        <v>0.1875</v>
      </c>
      <c r="F1631" s="13"/>
      <c r="G1631" s="13">
        <v>0.5</v>
      </c>
      <c r="H1631" s="13">
        <v>0.08</v>
      </c>
      <c r="I1631" s="13">
        <v>0.22857142857142901</v>
      </c>
      <c r="J1631" s="13">
        <v>0.20512820512820501</v>
      </c>
      <c r="K1631" s="13">
        <v>0.24561403508771901</v>
      </c>
      <c r="L1631" s="13">
        <v>0.204301075268817</v>
      </c>
      <c r="M1631" s="13"/>
      <c r="N1631" s="13">
        <v>0.21495327102803699</v>
      </c>
      <c r="O1631" s="13">
        <v>0.26229508196721302</v>
      </c>
      <c r="P1631" s="13">
        <v>0.30769230769230799</v>
      </c>
      <c r="Q1631" s="13">
        <v>0.101694915254237</v>
      </c>
      <c r="R1631" s="13"/>
      <c r="S1631" s="13">
        <v>0.266666666666667</v>
      </c>
      <c r="T1631" s="13">
        <v>0.186046511627907</v>
      </c>
      <c r="U1631" s="13">
        <v>0.20833333333333301</v>
      </c>
      <c r="V1631" s="13">
        <v>0.157894736842105</v>
      </c>
      <c r="W1631" s="13">
        <v>0.13636363636363599</v>
      </c>
      <c r="X1631" s="13">
        <v>0.1875</v>
      </c>
      <c r="Y1631" s="13"/>
      <c r="Z1631" s="13">
        <v>0.23626373626373601</v>
      </c>
      <c r="AA1631" s="13">
        <v>0.140845070422535</v>
      </c>
      <c r="AB1631" s="13"/>
      <c r="AC1631" s="13">
        <v>0.20388349514563101</v>
      </c>
      <c r="AD1631" s="13">
        <v>0.21804511278195499</v>
      </c>
    </row>
    <row r="1632" spans="2:30" x14ac:dyDescent="0.3">
      <c r="B1632" t="s">
        <v>164</v>
      </c>
      <c r="C1632" s="13">
        <v>0.50592885375494101</v>
      </c>
      <c r="D1632" s="13">
        <v>0.51200000000000001</v>
      </c>
      <c r="E1632" s="13">
        <v>0.5</v>
      </c>
      <c r="F1632" s="13"/>
      <c r="G1632" s="13">
        <v>0.5</v>
      </c>
      <c r="H1632" s="13">
        <v>0.32</v>
      </c>
      <c r="I1632" s="13">
        <v>0.371428571428571</v>
      </c>
      <c r="J1632" s="13">
        <v>0.56410256410256399</v>
      </c>
      <c r="K1632" s="13">
        <v>0.56140350877193002</v>
      </c>
      <c r="L1632" s="13">
        <v>0.54838709677419395</v>
      </c>
      <c r="M1632" s="13"/>
      <c r="N1632" s="13">
        <v>0.55140186915887801</v>
      </c>
      <c r="O1632" s="13">
        <v>0.409836065573771</v>
      </c>
      <c r="P1632" s="13">
        <v>0.5</v>
      </c>
      <c r="Q1632" s="13">
        <v>0.52542372881355903</v>
      </c>
      <c r="R1632" s="13"/>
      <c r="S1632" s="13">
        <v>0.56000000000000005</v>
      </c>
      <c r="T1632" s="13">
        <v>0.372093023255814</v>
      </c>
      <c r="U1632" s="13">
        <v>0.45833333333333298</v>
      </c>
      <c r="V1632" s="13">
        <v>0.56140350877193002</v>
      </c>
      <c r="W1632" s="13">
        <v>0.59090909090909105</v>
      </c>
      <c r="X1632" s="13">
        <v>0.5625</v>
      </c>
      <c r="Y1632" s="13"/>
      <c r="Z1632" s="13">
        <v>0.48351648351648402</v>
      </c>
      <c r="AA1632" s="13">
        <v>0.56338028169014098</v>
      </c>
      <c r="AB1632" s="13"/>
      <c r="AC1632" s="13">
        <v>0.495145631067961</v>
      </c>
      <c r="AD1632" s="13">
        <v>0.51879699248120303</v>
      </c>
    </row>
    <row r="1633" spans="2:30" x14ac:dyDescent="0.3">
      <c r="B1633" t="s">
        <v>56</v>
      </c>
      <c r="C1633" s="13">
        <v>2.7667984189723299E-2</v>
      </c>
      <c r="D1633" s="13">
        <v>1.6E-2</v>
      </c>
      <c r="E1633" s="13">
        <v>3.90625E-2</v>
      </c>
      <c r="F1633" s="13"/>
      <c r="G1633" s="13">
        <v>0</v>
      </c>
      <c r="H1633" s="13">
        <v>0.08</v>
      </c>
      <c r="I1633" s="13">
        <v>2.8571428571428598E-2</v>
      </c>
      <c r="J1633" s="13">
        <v>0</v>
      </c>
      <c r="K1633" s="13">
        <v>3.5087719298245598E-2</v>
      </c>
      <c r="L1633" s="13">
        <v>2.1505376344085999E-2</v>
      </c>
      <c r="M1633" s="13"/>
      <c r="N1633" s="13">
        <v>1.86915887850467E-2</v>
      </c>
      <c r="O1633" s="13">
        <v>4.91803278688525E-2</v>
      </c>
      <c r="P1633" s="13">
        <v>0</v>
      </c>
      <c r="Q1633" s="13">
        <v>3.3898305084745797E-2</v>
      </c>
      <c r="R1633" s="13"/>
      <c r="S1633" s="13">
        <v>2.66666666666667E-2</v>
      </c>
      <c r="T1633" s="13">
        <v>4.6511627906976702E-2</v>
      </c>
      <c r="U1633" s="13">
        <v>4.1666666666666699E-2</v>
      </c>
      <c r="V1633" s="13">
        <v>0</v>
      </c>
      <c r="W1633" s="13">
        <v>4.5454545454545497E-2</v>
      </c>
      <c r="X1633" s="13">
        <v>6.25E-2</v>
      </c>
      <c r="Y1633" s="13"/>
      <c r="Z1633" s="13">
        <v>2.74725274725275E-2</v>
      </c>
      <c r="AA1633" s="13">
        <v>2.8169014084507001E-2</v>
      </c>
      <c r="AB1633" s="13"/>
      <c r="AC1633" s="13">
        <v>1.94174757281553E-2</v>
      </c>
      <c r="AD1633" s="13">
        <v>1.50375939849624E-2</v>
      </c>
    </row>
    <row r="1634" spans="2:30" x14ac:dyDescent="0.3">
      <c r="B1634" t="s">
        <v>165</v>
      </c>
      <c r="C1634" s="13">
        <v>0.118577075098814</v>
      </c>
      <c r="D1634" s="13">
        <v>0.112</v>
      </c>
      <c r="E1634" s="13">
        <v>0.125</v>
      </c>
      <c r="F1634" s="13"/>
      <c r="G1634" s="13">
        <v>0</v>
      </c>
      <c r="H1634" s="13">
        <v>0.4</v>
      </c>
      <c r="I1634" s="13">
        <v>0.2</v>
      </c>
      <c r="J1634" s="13">
        <v>7.69230769230769E-2</v>
      </c>
      <c r="K1634" s="13">
        <v>5.2631578947368397E-2</v>
      </c>
      <c r="L1634" s="13">
        <v>7.5268817204301106E-2</v>
      </c>
      <c r="M1634" s="13"/>
      <c r="N1634" s="13">
        <v>7.4766355140186896E-2</v>
      </c>
      <c r="O1634" s="13">
        <v>0.18032786885245899</v>
      </c>
      <c r="P1634" s="13">
        <v>7.69230769230769E-2</v>
      </c>
      <c r="Q1634" s="13">
        <v>0.152542372881356</v>
      </c>
      <c r="R1634" s="13"/>
      <c r="S1634" s="13">
        <v>0.08</v>
      </c>
      <c r="T1634" s="13">
        <v>0.116279069767442</v>
      </c>
      <c r="U1634" s="13">
        <v>0.16666666666666699</v>
      </c>
      <c r="V1634" s="13">
        <v>0.175438596491228</v>
      </c>
      <c r="W1634" s="13">
        <v>0</v>
      </c>
      <c r="X1634" s="13">
        <v>0.125</v>
      </c>
      <c r="Y1634" s="13"/>
      <c r="Z1634" s="13">
        <v>0.13186813186813201</v>
      </c>
      <c r="AA1634" s="13">
        <v>8.4507042253521097E-2</v>
      </c>
      <c r="AB1634" s="13"/>
      <c r="AC1634" s="13">
        <v>0.15533980582524301</v>
      </c>
      <c r="AD1634" s="13">
        <v>8.2706766917293201E-2</v>
      </c>
    </row>
    <row r="1635" spans="2:30" x14ac:dyDescent="0.3">
      <c r="B1635" t="s">
        <v>166</v>
      </c>
      <c r="C1635" s="13">
        <v>0.71541501976284605</v>
      </c>
      <c r="D1635" s="13">
        <v>0.74399999999999999</v>
      </c>
      <c r="E1635" s="13">
        <v>0.6875</v>
      </c>
      <c r="F1635" s="13"/>
      <c r="G1635" s="13">
        <v>1</v>
      </c>
      <c r="H1635" s="13">
        <v>0.4</v>
      </c>
      <c r="I1635" s="13">
        <v>0.6</v>
      </c>
      <c r="J1635" s="13">
        <v>0.76923076923076905</v>
      </c>
      <c r="K1635" s="13">
        <v>0.80701754385964897</v>
      </c>
      <c r="L1635" s="13">
        <v>0.75268817204301097</v>
      </c>
      <c r="M1635" s="13"/>
      <c r="N1635" s="13">
        <v>0.76635514018691597</v>
      </c>
      <c r="O1635" s="13">
        <v>0.67213114754098402</v>
      </c>
      <c r="P1635" s="13">
        <v>0.80769230769230804</v>
      </c>
      <c r="Q1635" s="13">
        <v>0.62711864406779705</v>
      </c>
      <c r="R1635" s="13"/>
      <c r="S1635" s="13">
        <v>0.82666666666666699</v>
      </c>
      <c r="T1635" s="13">
        <v>0.55813953488372103</v>
      </c>
      <c r="U1635" s="13">
        <v>0.66666666666666696</v>
      </c>
      <c r="V1635" s="13">
        <v>0.71929824561403499</v>
      </c>
      <c r="W1635" s="13">
        <v>0.72727272727272696</v>
      </c>
      <c r="X1635" s="13">
        <v>0.75</v>
      </c>
      <c r="Y1635" s="13"/>
      <c r="Z1635" s="13">
        <v>0.71978021978022</v>
      </c>
      <c r="AA1635" s="13">
        <v>0.70422535211267601</v>
      </c>
      <c r="AB1635" s="13"/>
      <c r="AC1635" s="13">
        <v>0.69902912621359203</v>
      </c>
      <c r="AD1635" s="13">
        <v>0.73684210526315796</v>
      </c>
    </row>
    <row r="1636" spans="2:30" x14ac:dyDescent="0.3">
      <c r="B1636" t="s">
        <v>167</v>
      </c>
      <c r="C1636" s="13">
        <v>-0.59683794466403195</v>
      </c>
      <c r="D1636" s="13">
        <v>-0.63200000000000001</v>
      </c>
      <c r="E1636" s="13">
        <v>-0.5625</v>
      </c>
      <c r="F1636" s="13"/>
      <c r="G1636" s="13">
        <v>-1</v>
      </c>
      <c r="H1636" s="13">
        <v>0</v>
      </c>
      <c r="I1636" s="13">
        <v>-0.4</v>
      </c>
      <c r="J1636" s="13">
        <v>-0.69230769230769196</v>
      </c>
      <c r="K1636" s="13">
        <v>-0.75438596491228105</v>
      </c>
      <c r="L1636" s="13">
        <v>-0.67741935483870996</v>
      </c>
      <c r="M1636" s="13"/>
      <c r="N1636" s="13">
        <v>-0.69158878504672905</v>
      </c>
      <c r="O1636" s="13">
        <v>-0.49180327868852503</v>
      </c>
      <c r="P1636" s="13">
        <v>-0.73076923076923095</v>
      </c>
      <c r="Q1636" s="13">
        <v>-0.47457627118644102</v>
      </c>
      <c r="R1636" s="13"/>
      <c r="S1636" s="13">
        <v>-0.74666666666666703</v>
      </c>
      <c r="T1636" s="13">
        <v>-0.44186046511627902</v>
      </c>
      <c r="U1636" s="13">
        <v>-0.5</v>
      </c>
      <c r="V1636" s="13">
        <v>-0.54385964912280704</v>
      </c>
      <c r="W1636" s="13">
        <v>-0.72727272727272696</v>
      </c>
      <c r="X1636" s="13">
        <v>-0.625</v>
      </c>
      <c r="Y1636" s="13"/>
      <c r="Z1636" s="13">
        <v>-0.58791208791208804</v>
      </c>
      <c r="AA1636" s="13">
        <v>-0.61971830985915499</v>
      </c>
      <c r="AB1636" s="13"/>
      <c r="AC1636" s="13">
        <v>-0.54368932038834905</v>
      </c>
      <c r="AD1636" s="13">
        <v>-0.65413533834586501</v>
      </c>
    </row>
    <row r="1637" spans="2:30" x14ac:dyDescent="0.3">
      <c r="C1637" s="13"/>
      <c r="D1637" s="13"/>
      <c r="E1637" s="13"/>
      <c r="F1637" s="13"/>
      <c r="G1637" s="13"/>
      <c r="H1637" s="13"/>
      <c r="I1637" s="13"/>
      <c r="J1637" s="13"/>
      <c r="K1637" s="13"/>
      <c r="L1637" s="13"/>
      <c r="M1637" s="13"/>
      <c r="N1637" s="13"/>
      <c r="O1637" s="13"/>
      <c r="P1637" s="13"/>
      <c r="Q1637" s="13"/>
      <c r="R1637" s="13"/>
      <c r="S1637" s="13"/>
      <c r="T1637" s="13"/>
      <c r="U1637" s="13"/>
      <c r="V1637" s="13"/>
      <c r="W1637" s="13"/>
      <c r="X1637" s="13"/>
      <c r="Y1637" s="13"/>
      <c r="Z1637" s="13"/>
      <c r="AA1637" s="13"/>
      <c r="AB1637" s="13"/>
      <c r="AC1637" s="13"/>
      <c r="AD1637" s="13"/>
    </row>
    <row r="1638" spans="2:30" x14ac:dyDescent="0.3">
      <c r="B1638" s="6" t="s">
        <v>536</v>
      </c>
      <c r="C1638" s="13"/>
      <c r="D1638" s="13"/>
      <c r="E1638" s="13"/>
      <c r="F1638" s="13"/>
      <c r="G1638" s="13"/>
      <c r="H1638" s="13"/>
      <c r="I1638" s="13"/>
      <c r="J1638" s="13"/>
      <c r="K1638" s="13"/>
      <c r="L1638" s="13"/>
      <c r="M1638" s="13"/>
      <c r="N1638" s="13"/>
      <c r="O1638" s="13"/>
      <c r="P1638" s="13"/>
      <c r="Q1638" s="13"/>
      <c r="R1638" s="13"/>
      <c r="S1638" s="13"/>
      <c r="T1638" s="13"/>
      <c r="U1638" s="13"/>
      <c r="V1638" s="13"/>
      <c r="W1638" s="13"/>
      <c r="X1638" s="13"/>
      <c r="Y1638" s="13"/>
      <c r="Z1638" s="13"/>
      <c r="AA1638" s="13"/>
      <c r="AB1638" s="13"/>
      <c r="AC1638" s="13"/>
      <c r="AD1638" s="13"/>
    </row>
    <row r="1639" spans="2:30" x14ac:dyDescent="0.3">
      <c r="B1639" s="23" t="s">
        <v>52</v>
      </c>
      <c r="C1639" s="13"/>
      <c r="D1639" s="13"/>
      <c r="E1639" s="13"/>
      <c r="F1639" s="13"/>
      <c r="G1639" s="13"/>
      <c r="H1639" s="13"/>
      <c r="I1639" s="13"/>
      <c r="J1639" s="13"/>
      <c r="K1639" s="13"/>
      <c r="L1639" s="13"/>
      <c r="M1639" s="13"/>
      <c r="N1639" s="13"/>
      <c r="O1639" s="13"/>
      <c r="P1639" s="13"/>
      <c r="Q1639" s="13"/>
      <c r="R1639" s="13"/>
      <c r="S1639" s="13"/>
      <c r="T1639" s="13"/>
      <c r="U1639" s="13"/>
      <c r="V1639" s="13"/>
      <c r="W1639" s="13"/>
      <c r="X1639" s="13"/>
      <c r="Y1639" s="13"/>
      <c r="Z1639" s="13"/>
      <c r="AA1639" s="13"/>
      <c r="AB1639" s="13"/>
      <c r="AC1639" s="13"/>
      <c r="AD1639" s="13"/>
    </row>
    <row r="1640" spans="2:30" x14ac:dyDescent="0.3">
      <c r="B1640" t="s">
        <v>160</v>
      </c>
      <c r="C1640" s="13">
        <v>9.0909090909090898E-2</v>
      </c>
      <c r="D1640" s="13">
        <v>0.08</v>
      </c>
      <c r="E1640" s="13">
        <v>0.1015625</v>
      </c>
      <c r="F1640" s="13"/>
      <c r="G1640" s="13">
        <v>0</v>
      </c>
      <c r="H1640" s="13">
        <v>0.04</v>
      </c>
      <c r="I1640" s="13">
        <v>0.2</v>
      </c>
      <c r="J1640" s="13">
        <v>0.128205128205128</v>
      </c>
      <c r="K1640" s="13">
        <v>8.7719298245614002E-2</v>
      </c>
      <c r="L1640" s="13">
        <v>5.3763440860215103E-2</v>
      </c>
      <c r="M1640" s="13"/>
      <c r="N1640" s="13">
        <v>4.67289719626168E-2</v>
      </c>
      <c r="O1640" s="13">
        <v>0.13114754098360701</v>
      </c>
      <c r="P1640" s="13">
        <v>7.69230769230769E-2</v>
      </c>
      <c r="Q1640" s="13">
        <v>0.13559322033898299</v>
      </c>
      <c r="R1640" s="13"/>
      <c r="S1640" s="13">
        <v>2.66666666666667E-2</v>
      </c>
      <c r="T1640" s="13">
        <v>9.3023255813953501E-2</v>
      </c>
      <c r="U1640" s="13">
        <v>4.1666666666666699E-2</v>
      </c>
      <c r="V1640" s="13">
        <v>0.28070175438596501</v>
      </c>
      <c r="W1640" s="13">
        <v>0</v>
      </c>
      <c r="X1640" s="13">
        <v>0</v>
      </c>
      <c r="Y1640" s="13"/>
      <c r="Z1640" s="13">
        <v>9.8901098901098897E-2</v>
      </c>
      <c r="AA1640" s="13">
        <v>7.0422535211267595E-2</v>
      </c>
      <c r="AB1640" s="13"/>
      <c r="AC1640" s="13">
        <v>0.106796116504854</v>
      </c>
      <c r="AD1640" s="13">
        <v>6.7669172932330796E-2</v>
      </c>
    </row>
    <row r="1641" spans="2:30" x14ac:dyDescent="0.3">
      <c r="B1641" t="s">
        <v>161</v>
      </c>
      <c r="C1641" s="13">
        <v>0.280632411067194</v>
      </c>
      <c r="D1641" s="13">
        <v>0.26400000000000001</v>
      </c>
      <c r="E1641" s="13">
        <v>0.296875</v>
      </c>
      <c r="F1641" s="13"/>
      <c r="G1641" s="13">
        <v>0</v>
      </c>
      <c r="H1641" s="13">
        <v>0.24</v>
      </c>
      <c r="I1641" s="13">
        <v>0.371428571428571</v>
      </c>
      <c r="J1641" s="13">
        <v>0.17948717948717899</v>
      </c>
      <c r="K1641" s="13">
        <v>0.35087719298245601</v>
      </c>
      <c r="L1641" s="13">
        <v>0.26881720430107497</v>
      </c>
      <c r="M1641" s="13"/>
      <c r="N1641" s="13">
        <v>0.26168224299065401</v>
      </c>
      <c r="O1641" s="13">
        <v>0.27868852459016402</v>
      </c>
      <c r="P1641" s="13">
        <v>0.30769230769230799</v>
      </c>
      <c r="Q1641" s="13">
        <v>0.305084745762712</v>
      </c>
      <c r="R1641" s="13"/>
      <c r="S1641" s="13">
        <v>0.28000000000000003</v>
      </c>
      <c r="T1641" s="13">
        <v>0.30232558139534899</v>
      </c>
      <c r="U1641" s="13">
        <v>0.16666666666666699</v>
      </c>
      <c r="V1641" s="13">
        <v>0.29824561403508798</v>
      </c>
      <c r="W1641" s="13">
        <v>0.13636363636363599</v>
      </c>
      <c r="X1641" s="13">
        <v>0.3125</v>
      </c>
      <c r="Y1641" s="13"/>
      <c r="Z1641" s="13">
        <v>0.29120879120879101</v>
      </c>
      <c r="AA1641" s="13">
        <v>0.25352112676056299</v>
      </c>
      <c r="AB1641" s="13"/>
      <c r="AC1641" s="13">
        <v>0.31067961165048502</v>
      </c>
      <c r="AD1641" s="13">
        <v>0.27067669172932302</v>
      </c>
    </row>
    <row r="1642" spans="2:30" x14ac:dyDescent="0.3">
      <c r="B1642" t="s">
        <v>162</v>
      </c>
      <c r="C1642" s="13">
        <v>0.30830039525691699</v>
      </c>
      <c r="D1642" s="13">
        <v>0.27200000000000002</v>
      </c>
      <c r="E1642" s="13">
        <v>0.34375</v>
      </c>
      <c r="F1642" s="13"/>
      <c r="G1642" s="13">
        <v>0.5</v>
      </c>
      <c r="H1642" s="13">
        <v>0.08</v>
      </c>
      <c r="I1642" s="13">
        <v>0.2</v>
      </c>
      <c r="J1642" s="13">
        <v>0.41025641025641002</v>
      </c>
      <c r="K1642" s="13">
        <v>0.35087719298245601</v>
      </c>
      <c r="L1642" s="13">
        <v>0.33333333333333298</v>
      </c>
      <c r="M1642" s="13"/>
      <c r="N1642" s="13">
        <v>0.33644859813084099</v>
      </c>
      <c r="O1642" s="13">
        <v>0.29508196721311503</v>
      </c>
      <c r="P1642" s="13">
        <v>0.30769230769230799</v>
      </c>
      <c r="Q1642" s="13">
        <v>0.27118644067796599</v>
      </c>
      <c r="R1642" s="13"/>
      <c r="S1642" s="13">
        <v>0.25333333333333302</v>
      </c>
      <c r="T1642" s="13">
        <v>0.372093023255814</v>
      </c>
      <c r="U1642" s="13">
        <v>0.375</v>
      </c>
      <c r="V1642" s="13">
        <v>0.26315789473684198</v>
      </c>
      <c r="W1642" s="13">
        <v>0.40909090909090901</v>
      </c>
      <c r="X1642" s="13">
        <v>0.375</v>
      </c>
      <c r="Y1642" s="13"/>
      <c r="Z1642" s="13">
        <v>0.30219780219780201</v>
      </c>
      <c r="AA1642" s="13">
        <v>0.323943661971831</v>
      </c>
      <c r="AB1642" s="13"/>
      <c r="AC1642" s="13">
        <v>0.31067961165048502</v>
      </c>
      <c r="AD1642" s="13">
        <v>0.33834586466165401</v>
      </c>
    </row>
    <row r="1643" spans="2:30" x14ac:dyDescent="0.3">
      <c r="B1643" t="s">
        <v>163</v>
      </c>
      <c r="C1643" s="13">
        <v>0.173913043478261</v>
      </c>
      <c r="D1643" s="13">
        <v>0.216</v>
      </c>
      <c r="E1643" s="13">
        <v>0.1328125</v>
      </c>
      <c r="F1643" s="13"/>
      <c r="G1643" s="13">
        <v>0.25</v>
      </c>
      <c r="H1643" s="13">
        <v>0.44</v>
      </c>
      <c r="I1643" s="13">
        <v>0.114285714285714</v>
      </c>
      <c r="J1643" s="13">
        <v>0.15384615384615399</v>
      </c>
      <c r="K1643" s="13">
        <v>0.12280701754386</v>
      </c>
      <c r="L1643" s="13">
        <v>0.16129032258064499</v>
      </c>
      <c r="M1643" s="13"/>
      <c r="N1643" s="13">
        <v>0.22429906542056099</v>
      </c>
      <c r="O1643" s="13">
        <v>0.114754098360656</v>
      </c>
      <c r="P1643" s="13">
        <v>0.19230769230769201</v>
      </c>
      <c r="Q1643" s="13">
        <v>0.13559322033898299</v>
      </c>
      <c r="R1643" s="13"/>
      <c r="S1643" s="13">
        <v>0.22666666666666699</v>
      </c>
      <c r="T1643" s="13">
        <v>0.209302325581395</v>
      </c>
      <c r="U1643" s="13">
        <v>0.20833333333333301</v>
      </c>
      <c r="V1643" s="13">
        <v>7.0175438596491196E-2</v>
      </c>
      <c r="W1643" s="13">
        <v>0.18181818181818199</v>
      </c>
      <c r="X1643" s="13">
        <v>0.1875</v>
      </c>
      <c r="Y1643" s="13"/>
      <c r="Z1643" s="13">
        <v>0.15384615384615399</v>
      </c>
      <c r="AA1643" s="13">
        <v>0.22535211267605601</v>
      </c>
      <c r="AB1643" s="13"/>
      <c r="AC1643" s="13">
        <v>0.14563106796116501</v>
      </c>
      <c r="AD1643" s="13">
        <v>0.21052631578947401</v>
      </c>
    </row>
    <row r="1644" spans="2:30" x14ac:dyDescent="0.3">
      <c r="B1644" t="s">
        <v>164</v>
      </c>
      <c r="C1644" s="13">
        <v>6.7193675889328106E-2</v>
      </c>
      <c r="D1644" s="13">
        <v>0.104</v>
      </c>
      <c r="E1644" s="13">
        <v>3.125E-2</v>
      </c>
      <c r="F1644" s="13"/>
      <c r="G1644" s="13">
        <v>0</v>
      </c>
      <c r="H1644" s="13">
        <v>0</v>
      </c>
      <c r="I1644" s="13">
        <v>5.7142857142857099E-2</v>
      </c>
      <c r="J1644" s="13">
        <v>0.128205128205128</v>
      </c>
      <c r="K1644" s="13">
        <v>5.2631578947368397E-2</v>
      </c>
      <c r="L1644" s="13">
        <v>7.5268817204301106E-2</v>
      </c>
      <c r="M1644" s="13"/>
      <c r="N1644" s="13">
        <v>8.4112149532710304E-2</v>
      </c>
      <c r="O1644" s="13">
        <v>8.1967213114754106E-2</v>
      </c>
      <c r="P1644" s="13">
        <v>7.69230769230769E-2</v>
      </c>
      <c r="Q1644" s="13">
        <v>1.6949152542372899E-2</v>
      </c>
      <c r="R1644" s="13"/>
      <c r="S1644" s="13">
        <v>0.12</v>
      </c>
      <c r="T1644" s="13">
        <v>0</v>
      </c>
      <c r="U1644" s="13">
        <v>8.3333333333333301E-2</v>
      </c>
      <c r="V1644" s="13">
        <v>5.2631578947368397E-2</v>
      </c>
      <c r="W1644" s="13">
        <v>0.13636363636363599</v>
      </c>
      <c r="X1644" s="13">
        <v>0</v>
      </c>
      <c r="Y1644" s="13"/>
      <c r="Z1644" s="13">
        <v>4.94505494505494E-2</v>
      </c>
      <c r="AA1644" s="13">
        <v>0.11267605633802801</v>
      </c>
      <c r="AB1644" s="13"/>
      <c r="AC1644" s="13">
        <v>7.7669902912621394E-2</v>
      </c>
      <c r="AD1644" s="13">
        <v>6.01503759398496E-2</v>
      </c>
    </row>
    <row r="1645" spans="2:30" x14ac:dyDescent="0.3">
      <c r="B1645" t="s">
        <v>56</v>
      </c>
      <c r="C1645" s="13">
        <v>7.9051383399209502E-2</v>
      </c>
      <c r="D1645" s="13">
        <v>6.4000000000000001E-2</v>
      </c>
      <c r="E1645" s="13">
        <v>9.375E-2</v>
      </c>
      <c r="F1645" s="13"/>
      <c r="G1645" s="13">
        <v>0.25</v>
      </c>
      <c r="H1645" s="13">
        <v>0.2</v>
      </c>
      <c r="I1645" s="13">
        <v>5.7142857142857099E-2</v>
      </c>
      <c r="J1645" s="13">
        <v>0</v>
      </c>
      <c r="K1645" s="13">
        <v>3.5087719298245598E-2</v>
      </c>
      <c r="L1645" s="13">
        <v>0.10752688172043</v>
      </c>
      <c r="M1645" s="13"/>
      <c r="N1645" s="13">
        <v>4.67289719626168E-2</v>
      </c>
      <c r="O1645" s="13">
        <v>9.8360655737704902E-2</v>
      </c>
      <c r="P1645" s="13">
        <v>3.8461538461538498E-2</v>
      </c>
      <c r="Q1645" s="13">
        <v>0.13559322033898299</v>
      </c>
      <c r="R1645" s="13"/>
      <c r="S1645" s="13">
        <v>9.3333333333333296E-2</v>
      </c>
      <c r="T1645" s="13">
        <v>2.32558139534884E-2</v>
      </c>
      <c r="U1645" s="13">
        <v>0.125</v>
      </c>
      <c r="V1645" s="13">
        <v>3.5087719298245598E-2</v>
      </c>
      <c r="W1645" s="13">
        <v>0.13636363636363599</v>
      </c>
      <c r="X1645" s="13">
        <v>0.125</v>
      </c>
      <c r="Y1645" s="13"/>
      <c r="Z1645" s="13">
        <v>0.104395604395604</v>
      </c>
      <c r="AA1645" s="13">
        <v>1.4084507042253501E-2</v>
      </c>
      <c r="AB1645" s="13"/>
      <c r="AC1645" s="13">
        <v>4.85436893203883E-2</v>
      </c>
      <c r="AD1645" s="13">
        <v>5.2631578947368397E-2</v>
      </c>
    </row>
    <row r="1646" spans="2:30" x14ac:dyDescent="0.3">
      <c r="B1646" t="s">
        <v>165</v>
      </c>
      <c r="C1646" s="13">
        <v>0.37154150197628499</v>
      </c>
      <c r="D1646" s="13">
        <v>0.34399999999999997</v>
      </c>
      <c r="E1646" s="13">
        <v>0.3984375</v>
      </c>
      <c r="F1646" s="13"/>
      <c r="G1646" s="13">
        <v>0</v>
      </c>
      <c r="H1646" s="13">
        <v>0.28000000000000003</v>
      </c>
      <c r="I1646" s="13">
        <v>0.57142857142857095</v>
      </c>
      <c r="J1646" s="13">
        <v>0.30769230769230799</v>
      </c>
      <c r="K1646" s="13">
        <v>0.43859649122806998</v>
      </c>
      <c r="L1646" s="13">
        <v>0.32258064516128998</v>
      </c>
      <c r="M1646" s="13"/>
      <c r="N1646" s="13">
        <v>0.30841121495327101</v>
      </c>
      <c r="O1646" s="13">
        <v>0.409836065573771</v>
      </c>
      <c r="P1646" s="13">
        <v>0.38461538461538503</v>
      </c>
      <c r="Q1646" s="13">
        <v>0.44067796610169502</v>
      </c>
      <c r="R1646" s="13"/>
      <c r="S1646" s="13">
        <v>0.30666666666666698</v>
      </c>
      <c r="T1646" s="13">
        <v>0.39534883720930197</v>
      </c>
      <c r="U1646" s="13">
        <v>0.20833333333333301</v>
      </c>
      <c r="V1646" s="13">
        <v>0.57894736842105299</v>
      </c>
      <c r="W1646" s="13">
        <v>0.13636363636363599</v>
      </c>
      <c r="X1646" s="13">
        <v>0.3125</v>
      </c>
      <c r="Y1646" s="13"/>
      <c r="Z1646" s="13">
        <v>0.39010989010989</v>
      </c>
      <c r="AA1646" s="13">
        <v>0.323943661971831</v>
      </c>
      <c r="AB1646" s="13"/>
      <c r="AC1646" s="13">
        <v>0.41747572815534001</v>
      </c>
      <c r="AD1646" s="13">
        <v>0.33834586466165401</v>
      </c>
    </row>
    <row r="1647" spans="2:30" x14ac:dyDescent="0.3">
      <c r="B1647" t="s">
        <v>166</v>
      </c>
      <c r="C1647" s="13">
        <v>0.24110671936758901</v>
      </c>
      <c r="D1647" s="13">
        <v>0.32</v>
      </c>
      <c r="E1647" s="13">
        <v>0.1640625</v>
      </c>
      <c r="F1647" s="13"/>
      <c r="G1647" s="13">
        <v>0.25</v>
      </c>
      <c r="H1647" s="13">
        <v>0.44</v>
      </c>
      <c r="I1647" s="13">
        <v>0.17142857142857101</v>
      </c>
      <c r="J1647" s="13">
        <v>0.28205128205128199</v>
      </c>
      <c r="K1647" s="13">
        <v>0.175438596491228</v>
      </c>
      <c r="L1647" s="13">
        <v>0.236559139784946</v>
      </c>
      <c r="M1647" s="13"/>
      <c r="N1647" s="13">
        <v>0.30841121495327101</v>
      </c>
      <c r="O1647" s="13">
        <v>0.19672131147541</v>
      </c>
      <c r="P1647" s="13">
        <v>0.269230769230769</v>
      </c>
      <c r="Q1647" s="13">
        <v>0.152542372881356</v>
      </c>
      <c r="R1647" s="13"/>
      <c r="S1647" s="13">
        <v>0.34666666666666701</v>
      </c>
      <c r="T1647" s="13">
        <v>0.209302325581395</v>
      </c>
      <c r="U1647" s="13">
        <v>0.29166666666666702</v>
      </c>
      <c r="V1647" s="13">
        <v>0.12280701754386</v>
      </c>
      <c r="W1647" s="13">
        <v>0.31818181818181801</v>
      </c>
      <c r="X1647" s="13">
        <v>0.1875</v>
      </c>
      <c r="Y1647" s="13"/>
      <c r="Z1647" s="13">
        <v>0.20329670329670299</v>
      </c>
      <c r="AA1647" s="13">
        <v>0.338028169014085</v>
      </c>
      <c r="AB1647" s="13"/>
      <c r="AC1647" s="13">
        <v>0.223300970873786</v>
      </c>
      <c r="AD1647" s="13">
        <v>0.27067669172932302</v>
      </c>
    </row>
    <row r="1648" spans="2:30" x14ac:dyDescent="0.3">
      <c r="B1648" t="s">
        <v>167</v>
      </c>
      <c r="C1648" s="13">
        <v>0.13043478260869601</v>
      </c>
      <c r="D1648" s="13">
        <v>2.4E-2</v>
      </c>
      <c r="E1648" s="13">
        <v>0.234375</v>
      </c>
      <c r="F1648" s="13"/>
      <c r="G1648" s="13">
        <v>-0.25</v>
      </c>
      <c r="H1648" s="13">
        <v>-0.16</v>
      </c>
      <c r="I1648" s="13">
        <v>0.4</v>
      </c>
      <c r="J1648" s="13">
        <v>2.5641025641025699E-2</v>
      </c>
      <c r="K1648" s="13">
        <v>0.26315789473684198</v>
      </c>
      <c r="L1648" s="13">
        <v>8.6021505376344107E-2</v>
      </c>
      <c r="M1648" s="13"/>
      <c r="N1648" s="13">
        <v>0</v>
      </c>
      <c r="O1648" s="13">
        <v>0.213114754098361</v>
      </c>
      <c r="P1648" s="13">
        <v>0.115384615384615</v>
      </c>
      <c r="Q1648" s="13">
        <v>0.28813559322033899</v>
      </c>
      <c r="R1648" s="13"/>
      <c r="S1648" s="13">
        <v>-0.04</v>
      </c>
      <c r="T1648" s="13">
        <v>0.186046511627907</v>
      </c>
      <c r="U1648" s="13">
        <v>-8.3333333333333398E-2</v>
      </c>
      <c r="V1648" s="13">
        <v>0.45614035087719301</v>
      </c>
      <c r="W1648" s="13">
        <v>-0.18181818181818199</v>
      </c>
      <c r="X1648" s="13">
        <v>0.125</v>
      </c>
      <c r="Y1648" s="13"/>
      <c r="Z1648" s="13">
        <v>0.18681318681318701</v>
      </c>
      <c r="AA1648" s="13">
        <v>-1.4084507042253501E-2</v>
      </c>
      <c r="AB1648" s="13"/>
      <c r="AC1648" s="13">
        <v>0.19417475728155301</v>
      </c>
      <c r="AD1648" s="13">
        <v>6.7669172932330796E-2</v>
      </c>
    </row>
    <row r="1649" spans="2:30" x14ac:dyDescent="0.3">
      <c r="C1649" s="13"/>
      <c r="D1649" s="13"/>
      <c r="E1649" s="13"/>
      <c r="F1649" s="13"/>
      <c r="G1649" s="13"/>
      <c r="H1649" s="13"/>
      <c r="I1649" s="13"/>
      <c r="J1649" s="13"/>
      <c r="K1649" s="13"/>
      <c r="L1649" s="13"/>
      <c r="M1649" s="13"/>
      <c r="N1649" s="13"/>
      <c r="O1649" s="13"/>
      <c r="P1649" s="13"/>
      <c r="Q1649" s="13"/>
      <c r="R1649" s="13"/>
      <c r="S1649" s="13"/>
      <c r="T1649" s="13"/>
      <c r="U1649" s="13"/>
      <c r="V1649" s="13"/>
      <c r="W1649" s="13"/>
      <c r="X1649" s="13"/>
      <c r="Y1649" s="13"/>
      <c r="Z1649" s="13"/>
      <c r="AA1649" s="13"/>
      <c r="AB1649" s="13"/>
      <c r="AC1649" s="13"/>
      <c r="AD1649" s="13"/>
    </row>
    <row r="1650" spans="2:30" x14ac:dyDescent="0.3">
      <c r="B1650" s="6" t="s">
        <v>537</v>
      </c>
      <c r="C1650" s="13"/>
      <c r="D1650" s="13"/>
      <c r="E1650" s="13"/>
      <c r="F1650" s="13"/>
      <c r="G1650" s="13"/>
      <c r="H1650" s="13"/>
      <c r="I1650" s="13"/>
      <c r="J1650" s="13"/>
      <c r="K1650" s="13"/>
      <c r="L1650" s="13"/>
      <c r="M1650" s="13"/>
      <c r="N1650" s="13"/>
      <c r="O1650" s="13"/>
      <c r="P1650" s="13"/>
      <c r="Q1650" s="13"/>
      <c r="R1650" s="13"/>
      <c r="S1650" s="13"/>
      <c r="T1650" s="13"/>
      <c r="U1650" s="13"/>
      <c r="V1650" s="13"/>
      <c r="W1650" s="13"/>
      <c r="X1650" s="13"/>
      <c r="Y1650" s="13"/>
      <c r="Z1650" s="13"/>
      <c r="AA1650" s="13"/>
      <c r="AB1650" s="13"/>
      <c r="AC1650" s="13"/>
      <c r="AD1650" s="13"/>
    </row>
    <row r="1651" spans="2:30" x14ac:dyDescent="0.3">
      <c r="B1651" s="23" t="s">
        <v>52</v>
      </c>
      <c r="C1651" s="13"/>
      <c r="D1651" s="13"/>
      <c r="E1651" s="13"/>
      <c r="F1651" s="13"/>
      <c r="G1651" s="13"/>
      <c r="H1651" s="13"/>
      <c r="I1651" s="13"/>
      <c r="J1651" s="13"/>
      <c r="K1651" s="13"/>
      <c r="L1651" s="13"/>
      <c r="M1651" s="13"/>
      <c r="N1651" s="13"/>
      <c r="O1651" s="13"/>
      <c r="P1651" s="13"/>
      <c r="Q1651" s="13"/>
      <c r="R1651" s="13"/>
      <c r="S1651" s="13"/>
      <c r="T1651" s="13"/>
      <c r="U1651" s="13"/>
      <c r="V1651" s="13"/>
      <c r="W1651" s="13"/>
      <c r="X1651" s="13"/>
      <c r="Y1651" s="13"/>
      <c r="Z1651" s="13"/>
      <c r="AA1651" s="13"/>
      <c r="AB1651" s="13"/>
      <c r="AC1651" s="13"/>
      <c r="AD1651" s="13"/>
    </row>
    <row r="1652" spans="2:30" x14ac:dyDescent="0.3">
      <c r="B1652" t="s">
        <v>160</v>
      </c>
      <c r="C1652" s="13">
        <v>3.9525691699604702E-2</v>
      </c>
      <c r="D1652" s="13">
        <v>5.6000000000000001E-2</v>
      </c>
      <c r="E1652" s="13">
        <v>2.34375E-2</v>
      </c>
      <c r="F1652" s="13"/>
      <c r="G1652" s="13">
        <v>0</v>
      </c>
      <c r="H1652" s="13">
        <v>0</v>
      </c>
      <c r="I1652" s="13">
        <v>2.8571428571428598E-2</v>
      </c>
      <c r="J1652" s="13">
        <v>0.102564102564103</v>
      </c>
      <c r="K1652" s="13">
        <v>3.5087719298245598E-2</v>
      </c>
      <c r="L1652" s="13">
        <v>3.2258064516128997E-2</v>
      </c>
      <c r="M1652" s="13"/>
      <c r="N1652" s="13">
        <v>2.80373831775701E-2</v>
      </c>
      <c r="O1652" s="13">
        <v>8.1967213114754106E-2</v>
      </c>
      <c r="P1652" s="13">
        <v>0</v>
      </c>
      <c r="Q1652" s="13">
        <v>3.3898305084745797E-2</v>
      </c>
      <c r="R1652" s="13"/>
      <c r="S1652" s="13">
        <v>0</v>
      </c>
      <c r="T1652" s="13">
        <v>2.32558139534884E-2</v>
      </c>
      <c r="U1652" s="13">
        <v>0</v>
      </c>
      <c r="V1652" s="13">
        <v>0.157894736842105</v>
      </c>
      <c r="W1652" s="13">
        <v>0</v>
      </c>
      <c r="X1652" s="13">
        <v>0</v>
      </c>
      <c r="Y1652" s="13"/>
      <c r="Z1652" s="13">
        <v>4.3956043956044001E-2</v>
      </c>
      <c r="AA1652" s="13">
        <v>2.8169014084507001E-2</v>
      </c>
      <c r="AB1652" s="13"/>
      <c r="AC1652" s="13">
        <v>4.85436893203883E-2</v>
      </c>
      <c r="AD1652" s="13">
        <v>3.7593984962405999E-2</v>
      </c>
    </row>
    <row r="1653" spans="2:30" x14ac:dyDescent="0.3">
      <c r="B1653" t="s">
        <v>161</v>
      </c>
      <c r="C1653" s="13">
        <v>9.4861660079051405E-2</v>
      </c>
      <c r="D1653" s="13">
        <v>0.08</v>
      </c>
      <c r="E1653" s="13">
        <v>0.109375</v>
      </c>
      <c r="F1653" s="13"/>
      <c r="G1653" s="13">
        <v>0</v>
      </c>
      <c r="H1653" s="13">
        <v>0.12</v>
      </c>
      <c r="I1653" s="13">
        <v>0.2</v>
      </c>
      <c r="J1653" s="13">
        <v>0.128205128205128</v>
      </c>
      <c r="K1653" s="13">
        <v>8.7719298245614002E-2</v>
      </c>
      <c r="L1653" s="13">
        <v>4.3010752688171998E-2</v>
      </c>
      <c r="M1653" s="13"/>
      <c r="N1653" s="13">
        <v>6.5420560747663503E-2</v>
      </c>
      <c r="O1653" s="13">
        <v>0.13114754098360701</v>
      </c>
      <c r="P1653" s="13">
        <v>0.115384615384615</v>
      </c>
      <c r="Q1653" s="13">
        <v>0.101694915254237</v>
      </c>
      <c r="R1653" s="13"/>
      <c r="S1653" s="13">
        <v>0.04</v>
      </c>
      <c r="T1653" s="13">
        <v>9.3023255813953501E-2</v>
      </c>
      <c r="U1653" s="13">
        <v>4.1666666666666699E-2</v>
      </c>
      <c r="V1653" s="13">
        <v>0.22807017543859601</v>
      </c>
      <c r="W1653" s="13">
        <v>0</v>
      </c>
      <c r="X1653" s="13">
        <v>6.25E-2</v>
      </c>
      <c r="Y1653" s="13"/>
      <c r="Z1653" s="13">
        <v>9.3406593406593394E-2</v>
      </c>
      <c r="AA1653" s="13">
        <v>9.85915492957746E-2</v>
      </c>
      <c r="AB1653" s="13"/>
      <c r="AC1653" s="13">
        <v>9.7087378640776698E-2</v>
      </c>
      <c r="AD1653" s="13">
        <v>8.2706766917293201E-2</v>
      </c>
    </row>
    <row r="1654" spans="2:30" x14ac:dyDescent="0.3">
      <c r="B1654" t="s">
        <v>162</v>
      </c>
      <c r="C1654" s="13">
        <v>0.24901185770751</v>
      </c>
      <c r="D1654" s="13">
        <v>0.24</v>
      </c>
      <c r="E1654" s="13">
        <v>0.2578125</v>
      </c>
      <c r="F1654" s="13"/>
      <c r="G1654" s="13">
        <v>0.25</v>
      </c>
      <c r="H1654" s="13">
        <v>0.16</v>
      </c>
      <c r="I1654" s="13">
        <v>0.42857142857142899</v>
      </c>
      <c r="J1654" s="13">
        <v>0.17948717948717899</v>
      </c>
      <c r="K1654" s="13">
        <v>0.19298245614035101</v>
      </c>
      <c r="L1654" s="13">
        <v>0.26881720430107497</v>
      </c>
      <c r="M1654" s="13"/>
      <c r="N1654" s="13">
        <v>0.177570093457944</v>
      </c>
      <c r="O1654" s="13">
        <v>0.26229508196721302</v>
      </c>
      <c r="P1654" s="13">
        <v>0.269230769230769</v>
      </c>
      <c r="Q1654" s="13">
        <v>0.355932203389831</v>
      </c>
      <c r="R1654" s="13"/>
      <c r="S1654" s="13">
        <v>0.18666666666666701</v>
      </c>
      <c r="T1654" s="13">
        <v>0.34883720930232598</v>
      </c>
      <c r="U1654" s="13">
        <v>8.3333333333333301E-2</v>
      </c>
      <c r="V1654" s="13">
        <v>0.26315789473684198</v>
      </c>
      <c r="W1654" s="13">
        <v>0.31818181818181801</v>
      </c>
      <c r="X1654" s="13">
        <v>0.25</v>
      </c>
      <c r="Y1654" s="13"/>
      <c r="Z1654" s="13">
        <v>0.28021978021978</v>
      </c>
      <c r="AA1654" s="13">
        <v>0.169014084507042</v>
      </c>
      <c r="AB1654" s="13"/>
      <c r="AC1654" s="13">
        <v>0.25242718446601897</v>
      </c>
      <c r="AD1654" s="13">
        <v>0.26315789473684198</v>
      </c>
    </row>
    <row r="1655" spans="2:30" x14ac:dyDescent="0.3">
      <c r="B1655" t="s">
        <v>163</v>
      </c>
      <c r="C1655" s="13">
        <v>0.26877470355731198</v>
      </c>
      <c r="D1655" s="13">
        <v>0.248</v>
      </c>
      <c r="E1655" s="13">
        <v>0.2890625</v>
      </c>
      <c r="F1655" s="13"/>
      <c r="G1655" s="13">
        <v>0</v>
      </c>
      <c r="H1655" s="13">
        <v>0.16</v>
      </c>
      <c r="I1655" s="13">
        <v>8.5714285714285701E-2</v>
      </c>
      <c r="J1655" s="13">
        <v>0.20512820512820501</v>
      </c>
      <c r="K1655" s="13">
        <v>0.38596491228070201</v>
      </c>
      <c r="L1655" s="13">
        <v>0.33333333333333298</v>
      </c>
      <c r="M1655" s="13"/>
      <c r="N1655" s="13">
        <v>0.30841121495327101</v>
      </c>
      <c r="O1655" s="13">
        <v>0.24590163934426201</v>
      </c>
      <c r="P1655" s="13">
        <v>0.30769230769230799</v>
      </c>
      <c r="Q1655" s="13">
        <v>0.20338983050847501</v>
      </c>
      <c r="R1655" s="13"/>
      <c r="S1655" s="13">
        <v>0.33333333333333298</v>
      </c>
      <c r="T1655" s="13">
        <v>0.32558139534883701</v>
      </c>
      <c r="U1655" s="13">
        <v>0.41666666666666702</v>
      </c>
      <c r="V1655" s="13">
        <v>0.175438596491228</v>
      </c>
      <c r="W1655" s="13">
        <v>4.5454545454545497E-2</v>
      </c>
      <c r="X1655" s="13">
        <v>0.125</v>
      </c>
      <c r="Y1655" s="13"/>
      <c r="Z1655" s="13">
        <v>0.25824175824175799</v>
      </c>
      <c r="AA1655" s="13">
        <v>0.29577464788732399</v>
      </c>
      <c r="AB1655" s="13"/>
      <c r="AC1655" s="13">
        <v>0.26213592233009703</v>
      </c>
      <c r="AD1655" s="13">
        <v>0.30075187969924799</v>
      </c>
    </row>
    <row r="1656" spans="2:30" x14ac:dyDescent="0.3">
      <c r="B1656" t="s">
        <v>164</v>
      </c>
      <c r="C1656" s="13">
        <v>0.31620553359683801</v>
      </c>
      <c r="D1656" s="13">
        <v>0.36799999999999999</v>
      </c>
      <c r="E1656" s="13">
        <v>0.265625</v>
      </c>
      <c r="F1656" s="13"/>
      <c r="G1656" s="13">
        <v>0.75</v>
      </c>
      <c r="H1656" s="13">
        <v>0.48</v>
      </c>
      <c r="I1656" s="13">
        <v>0.25714285714285701</v>
      </c>
      <c r="J1656" s="13">
        <v>0.35897435897435898</v>
      </c>
      <c r="K1656" s="13">
        <v>0.26315789473684198</v>
      </c>
      <c r="L1656" s="13">
        <v>0.29032258064516098</v>
      </c>
      <c r="M1656" s="13"/>
      <c r="N1656" s="13">
        <v>0.41121495327102803</v>
      </c>
      <c r="O1656" s="13">
        <v>0.22950819672131101</v>
      </c>
      <c r="P1656" s="13">
        <v>0.269230769230769</v>
      </c>
      <c r="Q1656" s="13">
        <v>0.25423728813559299</v>
      </c>
      <c r="R1656" s="13"/>
      <c r="S1656" s="13">
        <v>0.42666666666666703</v>
      </c>
      <c r="T1656" s="13">
        <v>0.186046511627907</v>
      </c>
      <c r="U1656" s="13">
        <v>0.41666666666666702</v>
      </c>
      <c r="V1656" s="13">
        <v>0.140350877192982</v>
      </c>
      <c r="W1656" s="13">
        <v>0.59090909090909105</v>
      </c>
      <c r="X1656" s="13">
        <v>0.4375</v>
      </c>
      <c r="Y1656" s="13"/>
      <c r="Z1656" s="13">
        <v>0.29120879120879101</v>
      </c>
      <c r="AA1656" s="13">
        <v>0.38028169014084501</v>
      </c>
      <c r="AB1656" s="13"/>
      <c r="AC1656" s="13">
        <v>0.31067961165048502</v>
      </c>
      <c r="AD1656" s="13">
        <v>0.30827067669172897</v>
      </c>
    </row>
    <row r="1657" spans="2:30" x14ac:dyDescent="0.3">
      <c r="B1657" t="s">
        <v>56</v>
      </c>
      <c r="C1657" s="13">
        <v>3.1620553359683799E-2</v>
      </c>
      <c r="D1657" s="13">
        <v>8.0000000000000002E-3</v>
      </c>
      <c r="E1657" s="13">
        <v>5.46875E-2</v>
      </c>
      <c r="F1657" s="13"/>
      <c r="G1657" s="13">
        <v>0</v>
      </c>
      <c r="H1657" s="13">
        <v>0.08</v>
      </c>
      <c r="I1657" s="13">
        <v>0</v>
      </c>
      <c r="J1657" s="13">
        <v>2.5641025641025599E-2</v>
      </c>
      <c r="K1657" s="13">
        <v>3.5087719298245598E-2</v>
      </c>
      <c r="L1657" s="13">
        <v>3.2258064516128997E-2</v>
      </c>
      <c r="M1657" s="13"/>
      <c r="N1657" s="13">
        <v>9.3457943925233603E-3</v>
      </c>
      <c r="O1657" s="13">
        <v>4.91803278688525E-2</v>
      </c>
      <c r="P1657" s="13">
        <v>3.8461538461538498E-2</v>
      </c>
      <c r="Q1657" s="13">
        <v>5.0847457627118599E-2</v>
      </c>
      <c r="R1657" s="13"/>
      <c r="S1657" s="13">
        <v>1.3333333333333299E-2</v>
      </c>
      <c r="T1657" s="13">
        <v>2.32558139534884E-2</v>
      </c>
      <c r="U1657" s="13">
        <v>4.1666666666666699E-2</v>
      </c>
      <c r="V1657" s="13">
        <v>3.5087719298245598E-2</v>
      </c>
      <c r="W1657" s="13">
        <v>4.5454545454545497E-2</v>
      </c>
      <c r="X1657" s="13">
        <v>0.125</v>
      </c>
      <c r="Y1657" s="13"/>
      <c r="Z1657" s="13">
        <v>3.2967032967033003E-2</v>
      </c>
      <c r="AA1657" s="13">
        <v>2.8169014084507001E-2</v>
      </c>
      <c r="AB1657" s="13"/>
      <c r="AC1657" s="13">
        <v>2.9126213592233E-2</v>
      </c>
      <c r="AD1657" s="13">
        <v>7.5187969924812E-3</v>
      </c>
    </row>
    <row r="1658" spans="2:30" x14ac:dyDescent="0.3">
      <c r="B1658" t="s">
        <v>165</v>
      </c>
      <c r="C1658" s="13">
        <v>0.13438735177865599</v>
      </c>
      <c r="D1658" s="13">
        <v>0.13600000000000001</v>
      </c>
      <c r="E1658" s="13">
        <v>0.1328125</v>
      </c>
      <c r="F1658" s="13"/>
      <c r="G1658" s="13">
        <v>0</v>
      </c>
      <c r="H1658" s="13">
        <v>0.12</v>
      </c>
      <c r="I1658" s="13">
        <v>0.22857142857142901</v>
      </c>
      <c r="J1658" s="13">
        <v>0.230769230769231</v>
      </c>
      <c r="K1658" s="13">
        <v>0.12280701754386</v>
      </c>
      <c r="L1658" s="13">
        <v>7.5268817204301106E-2</v>
      </c>
      <c r="M1658" s="13"/>
      <c r="N1658" s="13">
        <v>9.34579439252336E-2</v>
      </c>
      <c r="O1658" s="13">
        <v>0.213114754098361</v>
      </c>
      <c r="P1658" s="13">
        <v>0.115384615384615</v>
      </c>
      <c r="Q1658" s="13">
        <v>0.13559322033898299</v>
      </c>
      <c r="R1658" s="13"/>
      <c r="S1658" s="13">
        <v>0.04</v>
      </c>
      <c r="T1658" s="13">
        <v>0.116279069767442</v>
      </c>
      <c r="U1658" s="13">
        <v>4.1666666666666699E-2</v>
      </c>
      <c r="V1658" s="13">
        <v>0.38596491228070201</v>
      </c>
      <c r="W1658" s="13">
        <v>0</v>
      </c>
      <c r="X1658" s="13">
        <v>6.25E-2</v>
      </c>
      <c r="Y1658" s="13"/>
      <c r="Z1658" s="13">
        <v>0.13736263736263701</v>
      </c>
      <c r="AA1658" s="13">
        <v>0.12676056338028199</v>
      </c>
      <c r="AB1658" s="13"/>
      <c r="AC1658" s="13">
        <v>0.14563106796116501</v>
      </c>
      <c r="AD1658" s="13">
        <v>0.12030075187969901</v>
      </c>
    </row>
    <row r="1659" spans="2:30" x14ac:dyDescent="0.3">
      <c r="B1659" t="s">
        <v>166</v>
      </c>
      <c r="C1659" s="13">
        <v>0.58498023715415004</v>
      </c>
      <c r="D1659" s="13">
        <v>0.61599999999999999</v>
      </c>
      <c r="E1659" s="13">
        <v>0.5546875</v>
      </c>
      <c r="F1659" s="13"/>
      <c r="G1659" s="13">
        <v>0.75</v>
      </c>
      <c r="H1659" s="13">
        <v>0.64</v>
      </c>
      <c r="I1659" s="13">
        <v>0.34285714285714303</v>
      </c>
      <c r="J1659" s="13">
        <v>0.56410256410256399</v>
      </c>
      <c r="K1659" s="13">
        <v>0.64912280701754399</v>
      </c>
      <c r="L1659" s="13">
        <v>0.62365591397849496</v>
      </c>
      <c r="M1659" s="13"/>
      <c r="N1659" s="13">
        <v>0.71962616822429903</v>
      </c>
      <c r="O1659" s="13">
        <v>0.47540983606557402</v>
      </c>
      <c r="P1659" s="13">
        <v>0.57692307692307698</v>
      </c>
      <c r="Q1659" s="13">
        <v>0.45762711864406802</v>
      </c>
      <c r="R1659" s="13"/>
      <c r="S1659" s="13">
        <v>0.76</v>
      </c>
      <c r="T1659" s="13">
        <v>0.51162790697674398</v>
      </c>
      <c r="U1659" s="13">
        <v>0.83333333333333304</v>
      </c>
      <c r="V1659" s="13">
        <v>0.31578947368421101</v>
      </c>
      <c r="W1659" s="13">
        <v>0.63636363636363602</v>
      </c>
      <c r="X1659" s="13">
        <v>0.5625</v>
      </c>
      <c r="Y1659" s="13"/>
      <c r="Z1659" s="13">
        <v>0.54945054945054905</v>
      </c>
      <c r="AA1659" s="13">
        <v>0.676056338028169</v>
      </c>
      <c r="AB1659" s="13"/>
      <c r="AC1659" s="13">
        <v>0.57281553398058205</v>
      </c>
      <c r="AD1659" s="13">
        <v>0.60902255639097702</v>
      </c>
    </row>
    <row r="1660" spans="2:30" x14ac:dyDescent="0.3">
      <c r="B1660" t="s">
        <v>167</v>
      </c>
      <c r="C1660" s="13">
        <v>-0.45059288537549402</v>
      </c>
      <c r="D1660" s="13">
        <v>-0.48</v>
      </c>
      <c r="E1660" s="13">
        <v>-0.421875</v>
      </c>
      <c r="F1660" s="13"/>
      <c r="G1660" s="13">
        <v>-0.75</v>
      </c>
      <c r="H1660" s="13">
        <v>-0.52</v>
      </c>
      <c r="I1660" s="13">
        <v>-0.114285714285714</v>
      </c>
      <c r="J1660" s="13">
        <v>-0.33333333333333298</v>
      </c>
      <c r="K1660" s="13">
        <v>-0.52631578947368396</v>
      </c>
      <c r="L1660" s="13">
        <v>-0.54838709677419395</v>
      </c>
      <c r="M1660" s="13"/>
      <c r="N1660" s="13">
        <v>-0.62616822429906505</v>
      </c>
      <c r="O1660" s="13">
        <v>-0.26229508196721302</v>
      </c>
      <c r="P1660" s="13">
        <v>-0.46153846153846101</v>
      </c>
      <c r="Q1660" s="13">
        <v>-0.322033898305085</v>
      </c>
      <c r="R1660" s="13"/>
      <c r="S1660" s="13">
        <v>-0.72</v>
      </c>
      <c r="T1660" s="13">
        <v>-0.39534883720930197</v>
      </c>
      <c r="U1660" s="13">
        <v>-0.79166666666666696</v>
      </c>
      <c r="V1660" s="13">
        <v>7.0175438596491196E-2</v>
      </c>
      <c r="W1660" s="13">
        <v>-0.63636363636363602</v>
      </c>
      <c r="X1660" s="13">
        <v>-0.5</v>
      </c>
      <c r="Y1660" s="13"/>
      <c r="Z1660" s="13">
        <v>-0.41208791208791201</v>
      </c>
      <c r="AA1660" s="13">
        <v>-0.54929577464788704</v>
      </c>
      <c r="AB1660" s="13"/>
      <c r="AC1660" s="13">
        <v>-0.42718446601941701</v>
      </c>
      <c r="AD1660" s="13">
        <v>-0.488721804511278</v>
      </c>
    </row>
    <row r="1661" spans="2:30" x14ac:dyDescent="0.3">
      <c r="C1661" s="13"/>
      <c r="D1661" s="13"/>
      <c r="E1661" s="13"/>
      <c r="F1661" s="13"/>
      <c r="G1661" s="13"/>
      <c r="H1661" s="13"/>
      <c r="I1661" s="13"/>
      <c r="J1661" s="13"/>
      <c r="K1661" s="13"/>
      <c r="L1661" s="13"/>
      <c r="M1661" s="13"/>
      <c r="N1661" s="13"/>
      <c r="O1661" s="13"/>
      <c r="P1661" s="13"/>
      <c r="Q1661" s="13"/>
      <c r="R1661" s="13"/>
      <c r="S1661" s="13"/>
      <c r="T1661" s="13"/>
      <c r="U1661" s="13"/>
      <c r="V1661" s="13"/>
      <c r="W1661" s="13"/>
      <c r="X1661" s="13"/>
      <c r="Y1661" s="13"/>
      <c r="Z1661" s="13"/>
      <c r="AA1661" s="13"/>
      <c r="AB1661" s="13"/>
      <c r="AC1661" s="13"/>
      <c r="AD1661" s="13"/>
    </row>
    <row r="1662" spans="2:30" x14ac:dyDescent="0.3">
      <c r="B1662" s="6" t="s">
        <v>538</v>
      </c>
      <c r="C1662" s="13"/>
      <c r="D1662" s="13"/>
      <c r="E1662" s="13"/>
      <c r="F1662" s="13"/>
      <c r="G1662" s="13"/>
      <c r="H1662" s="13"/>
      <c r="I1662" s="13"/>
      <c r="J1662" s="13"/>
      <c r="K1662" s="13"/>
      <c r="L1662" s="13"/>
      <c r="M1662" s="13"/>
      <c r="N1662" s="13"/>
      <c r="O1662" s="13"/>
      <c r="P1662" s="13"/>
      <c r="Q1662" s="13"/>
      <c r="R1662" s="13"/>
      <c r="S1662" s="13"/>
      <c r="T1662" s="13"/>
      <c r="U1662" s="13"/>
      <c r="V1662" s="13"/>
      <c r="W1662" s="13"/>
      <c r="X1662" s="13"/>
      <c r="Y1662" s="13"/>
      <c r="Z1662" s="13"/>
      <c r="AA1662" s="13"/>
      <c r="AB1662" s="13"/>
      <c r="AC1662" s="13"/>
      <c r="AD1662" s="13"/>
    </row>
    <row r="1663" spans="2:30" x14ac:dyDescent="0.3">
      <c r="B1663" s="23" t="s">
        <v>52</v>
      </c>
      <c r="C1663" s="13"/>
      <c r="D1663" s="13"/>
      <c r="E1663" s="13"/>
      <c r="F1663" s="13"/>
      <c r="G1663" s="13"/>
      <c r="H1663" s="13"/>
      <c r="I1663" s="13"/>
      <c r="J1663" s="13"/>
      <c r="K1663" s="13"/>
      <c r="L1663" s="13"/>
      <c r="M1663" s="13"/>
      <c r="N1663" s="13"/>
      <c r="O1663" s="13"/>
      <c r="P1663" s="13"/>
      <c r="Q1663" s="13"/>
      <c r="R1663" s="13"/>
      <c r="S1663" s="13"/>
      <c r="T1663" s="13"/>
      <c r="U1663" s="13"/>
      <c r="V1663" s="13"/>
      <c r="W1663" s="13"/>
      <c r="X1663" s="13"/>
      <c r="Y1663" s="13"/>
      <c r="Z1663" s="13"/>
      <c r="AA1663" s="13"/>
      <c r="AB1663" s="13"/>
      <c r="AC1663" s="13"/>
      <c r="AD1663" s="13"/>
    </row>
    <row r="1664" spans="2:30" x14ac:dyDescent="0.3">
      <c r="B1664" t="s">
        <v>160</v>
      </c>
      <c r="C1664" s="13">
        <v>3.9525691699604702E-2</v>
      </c>
      <c r="D1664" s="13">
        <v>0.04</v>
      </c>
      <c r="E1664" s="13">
        <v>3.90625E-2</v>
      </c>
      <c r="F1664" s="13"/>
      <c r="G1664" s="13">
        <v>0</v>
      </c>
      <c r="H1664" s="13">
        <v>0.04</v>
      </c>
      <c r="I1664" s="13">
        <v>8.5714285714285701E-2</v>
      </c>
      <c r="J1664" s="13">
        <v>7.69230769230769E-2</v>
      </c>
      <c r="K1664" s="13">
        <v>0</v>
      </c>
      <c r="L1664" s="13">
        <v>3.2258064516128997E-2</v>
      </c>
      <c r="M1664" s="13"/>
      <c r="N1664" s="13">
        <v>1.86915887850467E-2</v>
      </c>
      <c r="O1664" s="13">
        <v>8.1967213114754106E-2</v>
      </c>
      <c r="P1664" s="13">
        <v>3.8461538461538498E-2</v>
      </c>
      <c r="Q1664" s="13">
        <v>3.3898305084745797E-2</v>
      </c>
      <c r="R1664" s="13"/>
      <c r="S1664" s="13">
        <v>0.04</v>
      </c>
      <c r="T1664" s="13">
        <v>2.32558139534884E-2</v>
      </c>
      <c r="U1664" s="13">
        <v>4.1666666666666699E-2</v>
      </c>
      <c r="V1664" s="13">
        <v>8.7719298245614002E-2</v>
      </c>
      <c r="W1664" s="13">
        <v>0</v>
      </c>
      <c r="X1664" s="13">
        <v>0</v>
      </c>
      <c r="Y1664" s="13"/>
      <c r="Z1664" s="13">
        <v>4.94505494505494E-2</v>
      </c>
      <c r="AA1664" s="13">
        <v>1.4084507042253501E-2</v>
      </c>
      <c r="AB1664" s="13"/>
      <c r="AC1664" s="13">
        <v>4.85436893203883E-2</v>
      </c>
      <c r="AD1664" s="13">
        <v>1.50375939849624E-2</v>
      </c>
    </row>
    <row r="1665" spans="2:30" x14ac:dyDescent="0.3">
      <c r="B1665" t="s">
        <v>161</v>
      </c>
      <c r="C1665" s="13">
        <v>0.158102766798419</v>
      </c>
      <c r="D1665" s="13">
        <v>0.128</v>
      </c>
      <c r="E1665" s="13">
        <v>0.1875</v>
      </c>
      <c r="F1665" s="13"/>
      <c r="G1665" s="13">
        <v>0.25</v>
      </c>
      <c r="H1665" s="13">
        <v>0.24</v>
      </c>
      <c r="I1665" s="13">
        <v>0.314285714285714</v>
      </c>
      <c r="J1665" s="13">
        <v>0.128205128205128</v>
      </c>
      <c r="K1665" s="13">
        <v>0.140350877192982</v>
      </c>
      <c r="L1665" s="13">
        <v>9.6774193548387094E-2</v>
      </c>
      <c r="M1665" s="13"/>
      <c r="N1665" s="13">
        <v>0.10280373831775701</v>
      </c>
      <c r="O1665" s="13">
        <v>0.18032786885245899</v>
      </c>
      <c r="P1665" s="13">
        <v>0.30769230769230799</v>
      </c>
      <c r="Q1665" s="13">
        <v>0.169491525423729</v>
      </c>
      <c r="R1665" s="13"/>
      <c r="S1665" s="13">
        <v>0.17333333333333301</v>
      </c>
      <c r="T1665" s="13">
        <v>0.116279069767442</v>
      </c>
      <c r="U1665" s="13">
        <v>0.125</v>
      </c>
      <c r="V1665" s="13">
        <v>0.19298245614035101</v>
      </c>
      <c r="W1665" s="13">
        <v>0.18181818181818199</v>
      </c>
      <c r="X1665" s="13">
        <v>6.25E-2</v>
      </c>
      <c r="Y1665" s="13"/>
      <c r="Z1665" s="13">
        <v>0.14285714285714299</v>
      </c>
      <c r="AA1665" s="13">
        <v>0.19718309859154901</v>
      </c>
      <c r="AB1665" s="13"/>
      <c r="AC1665" s="13">
        <v>0.16504854368932001</v>
      </c>
      <c r="AD1665" s="13">
        <v>0.17293233082706799</v>
      </c>
    </row>
    <row r="1666" spans="2:30" x14ac:dyDescent="0.3">
      <c r="B1666" t="s">
        <v>162</v>
      </c>
      <c r="C1666" s="13">
        <v>0.41897233201581002</v>
      </c>
      <c r="D1666" s="13">
        <v>0.44800000000000001</v>
      </c>
      <c r="E1666" s="13">
        <v>0.390625</v>
      </c>
      <c r="F1666" s="13"/>
      <c r="G1666" s="13">
        <v>0.25</v>
      </c>
      <c r="H1666" s="13">
        <v>0.32</v>
      </c>
      <c r="I1666" s="13">
        <v>0.25714285714285701</v>
      </c>
      <c r="J1666" s="13">
        <v>0.43589743589743601</v>
      </c>
      <c r="K1666" s="13">
        <v>0.45614035087719301</v>
      </c>
      <c r="L1666" s="13">
        <v>0.483870967741935</v>
      </c>
      <c r="M1666" s="13"/>
      <c r="N1666" s="13">
        <v>0.50467289719626196</v>
      </c>
      <c r="O1666" s="13">
        <v>0.409836065573771</v>
      </c>
      <c r="P1666" s="13">
        <v>0.38461538461538503</v>
      </c>
      <c r="Q1666" s="13">
        <v>0.28813559322033899</v>
      </c>
      <c r="R1666" s="13"/>
      <c r="S1666" s="13">
        <v>0.37333333333333302</v>
      </c>
      <c r="T1666" s="13">
        <v>0.51162790697674398</v>
      </c>
      <c r="U1666" s="13">
        <v>0.41666666666666702</v>
      </c>
      <c r="V1666" s="13">
        <v>0.42105263157894701</v>
      </c>
      <c r="W1666" s="13">
        <v>0.45454545454545497</v>
      </c>
      <c r="X1666" s="13">
        <v>0.4375</v>
      </c>
      <c r="Y1666" s="13"/>
      <c r="Z1666" s="13">
        <v>0.40659340659340698</v>
      </c>
      <c r="AA1666" s="13">
        <v>0.45070422535211302</v>
      </c>
      <c r="AB1666" s="13"/>
      <c r="AC1666" s="13">
        <v>0.43689320388349501</v>
      </c>
      <c r="AD1666" s="13">
        <v>0.43609022556390997</v>
      </c>
    </row>
    <row r="1667" spans="2:30" x14ac:dyDescent="0.3">
      <c r="B1667" t="s">
        <v>163</v>
      </c>
      <c r="C1667" s="13">
        <v>0.205533596837945</v>
      </c>
      <c r="D1667" s="13">
        <v>0.216</v>
      </c>
      <c r="E1667" s="13">
        <v>0.1953125</v>
      </c>
      <c r="F1667" s="13"/>
      <c r="G1667" s="13">
        <v>0.25</v>
      </c>
      <c r="H1667" s="13">
        <v>0.12</v>
      </c>
      <c r="I1667" s="13">
        <v>0.17142857142857101</v>
      </c>
      <c r="J1667" s="13">
        <v>0.17948717948717899</v>
      </c>
      <c r="K1667" s="13">
        <v>0.28070175438596501</v>
      </c>
      <c r="L1667" s="13">
        <v>0.204301075268817</v>
      </c>
      <c r="M1667" s="13"/>
      <c r="N1667" s="13">
        <v>0.233644859813084</v>
      </c>
      <c r="O1667" s="13">
        <v>0.16393442622950799</v>
      </c>
      <c r="P1667" s="13">
        <v>0.115384615384615</v>
      </c>
      <c r="Q1667" s="13">
        <v>0.23728813559322001</v>
      </c>
      <c r="R1667" s="13"/>
      <c r="S1667" s="13">
        <v>0.2</v>
      </c>
      <c r="T1667" s="13">
        <v>0.25581395348837199</v>
      </c>
      <c r="U1667" s="13">
        <v>0.20833333333333301</v>
      </c>
      <c r="V1667" s="13">
        <v>0.105263157894737</v>
      </c>
      <c r="W1667" s="13">
        <v>0.18181818181818199</v>
      </c>
      <c r="X1667" s="13">
        <v>0.25</v>
      </c>
      <c r="Y1667" s="13"/>
      <c r="Z1667" s="13">
        <v>0.19780219780219799</v>
      </c>
      <c r="AA1667" s="13">
        <v>0.22535211267605601</v>
      </c>
      <c r="AB1667" s="13"/>
      <c r="AC1667" s="13">
        <v>0.18446601941747601</v>
      </c>
      <c r="AD1667" s="13">
        <v>0.233082706766917</v>
      </c>
    </row>
    <row r="1668" spans="2:30" x14ac:dyDescent="0.3">
      <c r="B1668" t="s">
        <v>164</v>
      </c>
      <c r="C1668" s="13">
        <v>9.8814229249011898E-2</v>
      </c>
      <c r="D1668" s="13">
        <v>0.128</v>
      </c>
      <c r="E1668" s="13">
        <v>7.03125E-2</v>
      </c>
      <c r="F1668" s="13"/>
      <c r="G1668" s="13">
        <v>0</v>
      </c>
      <c r="H1668" s="13">
        <v>0.12</v>
      </c>
      <c r="I1668" s="13">
        <v>0.114285714285714</v>
      </c>
      <c r="J1668" s="13">
        <v>0.102564102564103</v>
      </c>
      <c r="K1668" s="13">
        <v>8.7719298245614002E-2</v>
      </c>
      <c r="L1668" s="13">
        <v>9.6774193548387094E-2</v>
      </c>
      <c r="M1668" s="13"/>
      <c r="N1668" s="13">
        <v>0.10280373831775701</v>
      </c>
      <c r="O1668" s="13">
        <v>6.5573770491803296E-2</v>
      </c>
      <c r="P1668" s="13">
        <v>0.115384615384615</v>
      </c>
      <c r="Q1668" s="13">
        <v>0.11864406779661001</v>
      </c>
      <c r="R1668" s="13"/>
      <c r="S1668" s="13">
        <v>0.16</v>
      </c>
      <c r="T1668" s="13">
        <v>6.9767441860465101E-2</v>
      </c>
      <c r="U1668" s="13">
        <v>0</v>
      </c>
      <c r="V1668" s="13">
        <v>0.140350877192982</v>
      </c>
      <c r="W1668" s="13">
        <v>4.5454545454545497E-2</v>
      </c>
      <c r="X1668" s="13">
        <v>6.25E-2</v>
      </c>
      <c r="Y1668" s="13"/>
      <c r="Z1668" s="13">
        <v>0.104395604395604</v>
      </c>
      <c r="AA1668" s="13">
        <v>8.4507042253521097E-2</v>
      </c>
      <c r="AB1668" s="13"/>
      <c r="AC1668" s="13">
        <v>0.106796116504854</v>
      </c>
      <c r="AD1668" s="13">
        <v>9.0225563909774403E-2</v>
      </c>
    </row>
    <row r="1669" spans="2:30" x14ac:dyDescent="0.3">
      <c r="B1669" t="s">
        <v>56</v>
      </c>
      <c r="C1669" s="13">
        <v>7.9051383399209502E-2</v>
      </c>
      <c r="D1669" s="13">
        <v>0.04</v>
      </c>
      <c r="E1669" s="13">
        <v>0.1171875</v>
      </c>
      <c r="F1669" s="13"/>
      <c r="G1669" s="13">
        <v>0.25</v>
      </c>
      <c r="H1669" s="13">
        <v>0.16</v>
      </c>
      <c r="I1669" s="13">
        <v>5.7142857142857099E-2</v>
      </c>
      <c r="J1669" s="13">
        <v>7.69230769230769E-2</v>
      </c>
      <c r="K1669" s="13">
        <v>3.5087719298245598E-2</v>
      </c>
      <c r="L1669" s="13">
        <v>8.6021505376344107E-2</v>
      </c>
      <c r="M1669" s="13"/>
      <c r="N1669" s="13">
        <v>3.7383177570093497E-2</v>
      </c>
      <c r="O1669" s="13">
        <v>9.8360655737704902E-2</v>
      </c>
      <c r="P1669" s="13">
        <v>3.8461538461538498E-2</v>
      </c>
      <c r="Q1669" s="13">
        <v>0.152542372881356</v>
      </c>
      <c r="R1669" s="13"/>
      <c r="S1669" s="13">
        <v>5.3333333333333302E-2</v>
      </c>
      <c r="T1669" s="13">
        <v>2.32558139534884E-2</v>
      </c>
      <c r="U1669" s="13">
        <v>0.20833333333333301</v>
      </c>
      <c r="V1669" s="13">
        <v>5.2631578947368397E-2</v>
      </c>
      <c r="W1669" s="13">
        <v>0.13636363636363599</v>
      </c>
      <c r="X1669" s="13">
        <v>0.1875</v>
      </c>
      <c r="Y1669" s="13"/>
      <c r="Z1669" s="13">
        <v>9.8901098901098897E-2</v>
      </c>
      <c r="AA1669" s="13">
        <v>2.8169014084507001E-2</v>
      </c>
      <c r="AB1669" s="13"/>
      <c r="AC1669" s="13">
        <v>5.8252427184466E-2</v>
      </c>
      <c r="AD1669" s="13">
        <v>5.2631578947368397E-2</v>
      </c>
    </row>
    <row r="1670" spans="2:30" x14ac:dyDescent="0.3">
      <c r="B1670" t="s">
        <v>165</v>
      </c>
      <c r="C1670" s="13">
        <v>0.19762845849802399</v>
      </c>
      <c r="D1670" s="13">
        <v>0.16800000000000001</v>
      </c>
      <c r="E1670" s="13">
        <v>0.2265625</v>
      </c>
      <c r="F1670" s="13"/>
      <c r="G1670" s="13">
        <v>0.25</v>
      </c>
      <c r="H1670" s="13">
        <v>0.28000000000000003</v>
      </c>
      <c r="I1670" s="13">
        <v>0.4</v>
      </c>
      <c r="J1670" s="13">
        <v>0.20512820512820501</v>
      </c>
      <c r="K1670" s="13">
        <v>0.140350877192982</v>
      </c>
      <c r="L1670" s="13">
        <v>0.12903225806451599</v>
      </c>
      <c r="M1670" s="13"/>
      <c r="N1670" s="13">
        <v>0.121495327102804</v>
      </c>
      <c r="O1670" s="13">
        <v>0.26229508196721302</v>
      </c>
      <c r="P1670" s="13">
        <v>0.34615384615384598</v>
      </c>
      <c r="Q1670" s="13">
        <v>0.20338983050847501</v>
      </c>
      <c r="R1670" s="13"/>
      <c r="S1670" s="13">
        <v>0.21333333333333299</v>
      </c>
      <c r="T1670" s="13">
        <v>0.13953488372093001</v>
      </c>
      <c r="U1670" s="13">
        <v>0.16666666666666699</v>
      </c>
      <c r="V1670" s="13">
        <v>0.28070175438596501</v>
      </c>
      <c r="W1670" s="13">
        <v>0.18181818181818199</v>
      </c>
      <c r="X1670" s="13">
        <v>6.25E-2</v>
      </c>
      <c r="Y1670" s="13"/>
      <c r="Z1670" s="13">
        <v>0.19230769230769201</v>
      </c>
      <c r="AA1670" s="13">
        <v>0.21126760563380301</v>
      </c>
      <c r="AB1670" s="13"/>
      <c r="AC1670" s="13">
        <v>0.213592233009709</v>
      </c>
      <c r="AD1670" s="13">
        <v>0.18796992481203001</v>
      </c>
    </row>
    <row r="1671" spans="2:30" x14ac:dyDescent="0.3">
      <c r="B1671" t="s">
        <v>166</v>
      </c>
      <c r="C1671" s="13">
        <v>0.30434782608695699</v>
      </c>
      <c r="D1671" s="13">
        <v>0.34399999999999997</v>
      </c>
      <c r="E1671" s="13">
        <v>0.265625</v>
      </c>
      <c r="F1671" s="13"/>
      <c r="G1671" s="13">
        <v>0.25</v>
      </c>
      <c r="H1671" s="13">
        <v>0.24</v>
      </c>
      <c r="I1671" s="13">
        <v>0.28571428571428598</v>
      </c>
      <c r="J1671" s="13">
        <v>0.28205128205128199</v>
      </c>
      <c r="K1671" s="13">
        <v>0.36842105263157898</v>
      </c>
      <c r="L1671" s="13">
        <v>0.30107526881720398</v>
      </c>
      <c r="M1671" s="13"/>
      <c r="N1671" s="13">
        <v>0.33644859813084099</v>
      </c>
      <c r="O1671" s="13">
        <v>0.22950819672131101</v>
      </c>
      <c r="P1671" s="13">
        <v>0.230769230769231</v>
      </c>
      <c r="Q1671" s="13">
        <v>0.355932203389831</v>
      </c>
      <c r="R1671" s="13"/>
      <c r="S1671" s="13">
        <v>0.36</v>
      </c>
      <c r="T1671" s="13">
        <v>0.32558139534883701</v>
      </c>
      <c r="U1671" s="13">
        <v>0.20833333333333301</v>
      </c>
      <c r="V1671" s="13">
        <v>0.24561403508771901</v>
      </c>
      <c r="W1671" s="13">
        <v>0.22727272727272699</v>
      </c>
      <c r="X1671" s="13">
        <v>0.3125</v>
      </c>
      <c r="Y1671" s="13"/>
      <c r="Z1671" s="13">
        <v>0.30219780219780201</v>
      </c>
      <c r="AA1671" s="13">
        <v>0.309859154929577</v>
      </c>
      <c r="AB1671" s="13"/>
      <c r="AC1671" s="13">
        <v>0.29126213592233002</v>
      </c>
      <c r="AD1671" s="13">
        <v>0.32330827067669199</v>
      </c>
    </row>
    <row r="1672" spans="2:30" x14ac:dyDescent="0.3">
      <c r="B1672" t="s">
        <v>167</v>
      </c>
      <c r="C1672" s="13">
        <v>-0.106719367588933</v>
      </c>
      <c r="D1672" s="13">
        <v>-0.17599999999999999</v>
      </c>
      <c r="E1672" s="13">
        <v>-3.90625E-2</v>
      </c>
      <c r="F1672" s="13"/>
      <c r="G1672" s="13">
        <v>0</v>
      </c>
      <c r="H1672" s="13">
        <v>0.04</v>
      </c>
      <c r="I1672" s="13">
        <v>0.114285714285714</v>
      </c>
      <c r="J1672" s="13">
        <v>-7.69230769230769E-2</v>
      </c>
      <c r="K1672" s="13">
        <v>-0.22807017543859601</v>
      </c>
      <c r="L1672" s="13">
        <v>-0.17204301075268799</v>
      </c>
      <c r="M1672" s="13"/>
      <c r="N1672" s="13">
        <v>-0.21495327102803699</v>
      </c>
      <c r="O1672" s="13">
        <v>3.2786885245901697E-2</v>
      </c>
      <c r="P1672" s="13">
        <v>0.115384615384615</v>
      </c>
      <c r="Q1672" s="13">
        <v>-0.152542372881356</v>
      </c>
      <c r="R1672" s="13"/>
      <c r="S1672" s="13">
        <v>-0.146666666666667</v>
      </c>
      <c r="T1672" s="13">
        <v>-0.186046511627907</v>
      </c>
      <c r="U1672" s="13">
        <v>-4.1666666666666699E-2</v>
      </c>
      <c r="V1672" s="13">
        <v>3.5087719298245598E-2</v>
      </c>
      <c r="W1672" s="13">
        <v>-4.5454545454545497E-2</v>
      </c>
      <c r="X1672" s="13">
        <v>-0.25</v>
      </c>
      <c r="Y1672" s="13"/>
      <c r="Z1672" s="13">
        <v>-0.10989010989011</v>
      </c>
      <c r="AA1672" s="13">
        <v>-9.8591549295774697E-2</v>
      </c>
      <c r="AB1672" s="13"/>
      <c r="AC1672" s="13">
        <v>-7.7669902912621297E-2</v>
      </c>
      <c r="AD1672" s="13">
        <v>-0.13533834586466201</v>
      </c>
    </row>
    <row r="1673" spans="2:30" x14ac:dyDescent="0.3">
      <c r="C1673" s="13"/>
      <c r="D1673" s="13"/>
      <c r="E1673" s="13"/>
      <c r="F1673" s="13"/>
      <c r="G1673" s="13"/>
      <c r="H1673" s="13"/>
      <c r="I1673" s="13"/>
      <c r="J1673" s="13"/>
      <c r="K1673" s="13"/>
      <c r="L1673" s="13"/>
      <c r="M1673" s="13"/>
      <c r="N1673" s="13"/>
      <c r="O1673" s="13"/>
      <c r="P1673" s="13"/>
      <c r="Q1673" s="13"/>
      <c r="R1673" s="13"/>
      <c r="S1673" s="13"/>
      <c r="T1673" s="13"/>
      <c r="U1673" s="13"/>
      <c r="V1673" s="13"/>
      <c r="W1673" s="13"/>
      <c r="X1673" s="13"/>
      <c r="Y1673" s="13"/>
      <c r="Z1673" s="13"/>
      <c r="AA1673" s="13"/>
      <c r="AB1673" s="13"/>
      <c r="AC1673" s="13"/>
      <c r="AD1673" s="13"/>
    </row>
    <row r="1674" spans="2:30" x14ac:dyDescent="0.3">
      <c r="B1674" s="6" t="s">
        <v>544</v>
      </c>
      <c r="C1674" s="13"/>
      <c r="D1674" s="13"/>
      <c r="E1674" s="13"/>
      <c r="F1674" s="13"/>
      <c r="G1674" s="13"/>
      <c r="H1674" s="13"/>
      <c r="I1674" s="13"/>
      <c r="J1674" s="13"/>
      <c r="K1674" s="13"/>
      <c r="L1674" s="13"/>
      <c r="M1674" s="13"/>
      <c r="N1674" s="13"/>
      <c r="O1674" s="13"/>
      <c r="P1674" s="13"/>
      <c r="Q1674" s="13"/>
      <c r="R1674" s="13"/>
      <c r="S1674" s="13"/>
      <c r="T1674" s="13"/>
      <c r="U1674" s="13"/>
      <c r="V1674" s="13"/>
      <c r="W1674" s="13"/>
      <c r="X1674" s="13"/>
      <c r="Y1674" s="13"/>
      <c r="Z1674" s="13"/>
      <c r="AA1674" s="13"/>
      <c r="AB1674" s="13"/>
      <c r="AC1674" s="13"/>
      <c r="AD1674" s="13"/>
    </row>
    <row r="1675" spans="2:30" x14ac:dyDescent="0.3">
      <c r="B1675" s="23" t="s">
        <v>52</v>
      </c>
      <c r="C1675" s="13"/>
      <c r="D1675" s="13"/>
      <c r="E1675" s="13"/>
      <c r="F1675" s="13"/>
      <c r="G1675" s="13"/>
      <c r="H1675" s="13"/>
      <c r="I1675" s="13"/>
      <c r="J1675" s="13"/>
      <c r="K1675" s="13"/>
      <c r="L1675" s="13"/>
      <c r="M1675" s="13"/>
      <c r="N1675" s="13"/>
      <c r="O1675" s="13"/>
      <c r="P1675" s="13"/>
      <c r="Q1675" s="13"/>
      <c r="R1675" s="13"/>
      <c r="S1675" s="13"/>
      <c r="T1675" s="13"/>
      <c r="U1675" s="13"/>
      <c r="V1675" s="13"/>
      <c r="W1675" s="13"/>
      <c r="X1675" s="13"/>
      <c r="Y1675" s="13"/>
      <c r="Z1675" s="13"/>
      <c r="AA1675" s="13"/>
      <c r="AB1675" s="13"/>
      <c r="AC1675" s="13"/>
      <c r="AD1675" s="13"/>
    </row>
    <row r="1676" spans="2:30" x14ac:dyDescent="0.3">
      <c r="B1676" t="s">
        <v>160</v>
      </c>
      <c r="C1676" s="13">
        <v>0.19367588932806301</v>
      </c>
      <c r="D1676" s="13">
        <v>0.16800000000000001</v>
      </c>
      <c r="E1676" s="13">
        <v>0.21875</v>
      </c>
      <c r="F1676" s="13"/>
      <c r="G1676" s="13">
        <v>0.5</v>
      </c>
      <c r="H1676" s="13">
        <v>0.36</v>
      </c>
      <c r="I1676" s="13">
        <v>0.28571428571428598</v>
      </c>
      <c r="J1676" s="13">
        <v>0.33333333333333298</v>
      </c>
      <c r="K1676" s="13">
        <v>0.105263157894737</v>
      </c>
      <c r="L1676" s="13">
        <v>9.6774193548387094E-2</v>
      </c>
      <c r="M1676" s="13"/>
      <c r="N1676" s="13">
        <v>0.177570093457944</v>
      </c>
      <c r="O1676" s="13">
        <v>0.18032786885245899</v>
      </c>
      <c r="P1676" s="13">
        <v>0.230769230769231</v>
      </c>
      <c r="Q1676" s="13">
        <v>0.22033898305084701</v>
      </c>
      <c r="R1676" s="13"/>
      <c r="S1676" s="13">
        <v>0.22666666666666699</v>
      </c>
      <c r="T1676" s="13">
        <v>0.162790697674419</v>
      </c>
      <c r="U1676" s="13">
        <v>0.29166666666666702</v>
      </c>
      <c r="V1676" s="13">
        <v>0.19298245614035101</v>
      </c>
      <c r="W1676" s="13">
        <v>0.18181818181818199</v>
      </c>
      <c r="X1676" s="13">
        <v>6.25E-2</v>
      </c>
      <c r="Y1676" s="13"/>
      <c r="Z1676" s="13">
        <v>0.214285714285714</v>
      </c>
      <c r="AA1676" s="13">
        <v>0.140845070422535</v>
      </c>
      <c r="AB1676" s="13"/>
      <c r="AC1676" s="13">
        <v>0.20388349514563101</v>
      </c>
      <c r="AD1676" s="13">
        <v>0.180451127819549</v>
      </c>
    </row>
    <row r="1677" spans="2:30" x14ac:dyDescent="0.3">
      <c r="B1677" t="s">
        <v>161</v>
      </c>
      <c r="C1677" s="13">
        <v>0.30830039525691699</v>
      </c>
      <c r="D1677" s="13">
        <v>0.33600000000000002</v>
      </c>
      <c r="E1677" s="13">
        <v>0.28125</v>
      </c>
      <c r="F1677" s="13"/>
      <c r="G1677" s="13">
        <v>0.25</v>
      </c>
      <c r="H1677" s="13">
        <v>0.36</v>
      </c>
      <c r="I1677" s="13">
        <v>0.34285714285714303</v>
      </c>
      <c r="J1677" s="13">
        <v>0.256410256410256</v>
      </c>
      <c r="K1677" s="13">
        <v>0.42105263157894701</v>
      </c>
      <c r="L1677" s="13">
        <v>0.236559139784946</v>
      </c>
      <c r="M1677" s="13"/>
      <c r="N1677" s="13">
        <v>0.27102803738317799</v>
      </c>
      <c r="O1677" s="13">
        <v>0.36065573770491799</v>
      </c>
      <c r="P1677" s="13">
        <v>0.38461538461538503</v>
      </c>
      <c r="Q1677" s="13">
        <v>0.28813559322033899</v>
      </c>
      <c r="R1677" s="13"/>
      <c r="S1677" s="13">
        <v>0.266666666666667</v>
      </c>
      <c r="T1677" s="13">
        <v>0.372093023255814</v>
      </c>
      <c r="U1677" s="13">
        <v>0.33333333333333298</v>
      </c>
      <c r="V1677" s="13">
        <v>0.33333333333333298</v>
      </c>
      <c r="W1677" s="13">
        <v>0.31818181818181801</v>
      </c>
      <c r="X1677" s="13">
        <v>0.1875</v>
      </c>
      <c r="Y1677" s="13"/>
      <c r="Z1677" s="13">
        <v>0.30769230769230799</v>
      </c>
      <c r="AA1677" s="13">
        <v>0.309859154929577</v>
      </c>
      <c r="AB1677" s="13"/>
      <c r="AC1677" s="13">
        <v>0.32038834951456302</v>
      </c>
      <c r="AD1677" s="13">
        <v>0.29323308270676701</v>
      </c>
    </row>
    <row r="1678" spans="2:30" x14ac:dyDescent="0.3">
      <c r="B1678" t="s">
        <v>162</v>
      </c>
      <c r="C1678" s="13">
        <v>0.189723320158103</v>
      </c>
      <c r="D1678" s="13">
        <v>0.152</v>
      </c>
      <c r="E1678" s="13">
        <v>0.2265625</v>
      </c>
      <c r="F1678" s="13"/>
      <c r="G1678" s="13">
        <v>0</v>
      </c>
      <c r="H1678" s="13">
        <v>0.16</v>
      </c>
      <c r="I1678" s="13">
        <v>0.14285714285714299</v>
      </c>
      <c r="J1678" s="13">
        <v>0.128205128205128</v>
      </c>
      <c r="K1678" s="13">
        <v>0.175438596491228</v>
      </c>
      <c r="L1678" s="13">
        <v>0.25806451612903197</v>
      </c>
      <c r="M1678" s="13"/>
      <c r="N1678" s="13">
        <v>0.20560747663551401</v>
      </c>
      <c r="O1678" s="13">
        <v>0.114754098360656</v>
      </c>
      <c r="P1678" s="13">
        <v>0.269230769230769</v>
      </c>
      <c r="Q1678" s="13">
        <v>0.20338983050847501</v>
      </c>
      <c r="R1678" s="13"/>
      <c r="S1678" s="13">
        <v>0.16</v>
      </c>
      <c r="T1678" s="13">
        <v>0.232558139534884</v>
      </c>
      <c r="U1678" s="13">
        <v>0.16666666666666699</v>
      </c>
      <c r="V1678" s="13">
        <v>0.21052631578947401</v>
      </c>
      <c r="W1678" s="13">
        <v>0.18181818181818199</v>
      </c>
      <c r="X1678" s="13">
        <v>0.25</v>
      </c>
      <c r="Y1678" s="13"/>
      <c r="Z1678" s="13">
        <v>0.19230769230769201</v>
      </c>
      <c r="AA1678" s="13">
        <v>0.183098591549296</v>
      </c>
      <c r="AB1678" s="13"/>
      <c r="AC1678" s="13">
        <v>0.223300970873786</v>
      </c>
      <c r="AD1678" s="13">
        <v>0.17293233082706799</v>
      </c>
    </row>
    <row r="1679" spans="2:30" x14ac:dyDescent="0.3">
      <c r="B1679" t="s">
        <v>163</v>
      </c>
      <c r="C1679" s="13">
        <v>0.17786561264822101</v>
      </c>
      <c r="D1679" s="13">
        <v>0.184</v>
      </c>
      <c r="E1679" s="13">
        <v>0.171875</v>
      </c>
      <c r="F1679" s="13"/>
      <c r="G1679" s="13">
        <v>0</v>
      </c>
      <c r="H1679" s="13">
        <v>0.12</v>
      </c>
      <c r="I1679" s="13">
        <v>0.17142857142857101</v>
      </c>
      <c r="J1679" s="13">
        <v>0.128205128205128</v>
      </c>
      <c r="K1679" s="13">
        <v>0.140350877192982</v>
      </c>
      <c r="L1679" s="13">
        <v>0.247311827956989</v>
      </c>
      <c r="M1679" s="13"/>
      <c r="N1679" s="13">
        <v>0.22429906542056099</v>
      </c>
      <c r="O1679" s="13">
        <v>0.213114754098361</v>
      </c>
      <c r="P1679" s="13">
        <v>7.69230769230769E-2</v>
      </c>
      <c r="Q1679" s="13">
        <v>0.101694915254237</v>
      </c>
      <c r="R1679" s="13"/>
      <c r="S1679" s="13">
        <v>0.18666666666666701</v>
      </c>
      <c r="T1679" s="13">
        <v>0.186046511627907</v>
      </c>
      <c r="U1679" s="13">
        <v>0.125</v>
      </c>
      <c r="V1679" s="13">
        <v>0.12280701754386</v>
      </c>
      <c r="W1679" s="13">
        <v>0.22727272727272699</v>
      </c>
      <c r="X1679" s="13">
        <v>0.1875</v>
      </c>
      <c r="Y1679" s="13"/>
      <c r="Z1679" s="13">
        <v>0.175824175824176</v>
      </c>
      <c r="AA1679" s="13">
        <v>0.183098591549296</v>
      </c>
      <c r="AB1679" s="13"/>
      <c r="AC1679" s="13">
        <v>0.14563106796116501</v>
      </c>
      <c r="AD1679" s="13">
        <v>0.21052631578947401</v>
      </c>
    </row>
    <row r="1680" spans="2:30" x14ac:dyDescent="0.3">
      <c r="B1680" t="s">
        <v>164</v>
      </c>
      <c r="C1680" s="13">
        <v>0.118577075098814</v>
      </c>
      <c r="D1680" s="13">
        <v>0.16</v>
      </c>
      <c r="E1680" s="13">
        <v>7.8125E-2</v>
      </c>
      <c r="F1680" s="13"/>
      <c r="G1680" s="13">
        <v>0.25</v>
      </c>
      <c r="H1680" s="13">
        <v>0</v>
      </c>
      <c r="I1680" s="13">
        <v>5.7142857142857099E-2</v>
      </c>
      <c r="J1680" s="13">
        <v>0.15384615384615399</v>
      </c>
      <c r="K1680" s="13">
        <v>0.140350877192982</v>
      </c>
      <c r="L1680" s="13">
        <v>0.13978494623655899</v>
      </c>
      <c r="M1680" s="13"/>
      <c r="N1680" s="13">
        <v>0.121495327102804</v>
      </c>
      <c r="O1680" s="13">
        <v>9.8360655737704902E-2</v>
      </c>
      <c r="P1680" s="13">
        <v>3.8461538461538498E-2</v>
      </c>
      <c r="Q1680" s="13">
        <v>0.169491525423729</v>
      </c>
      <c r="R1680" s="13"/>
      <c r="S1680" s="13">
        <v>0.146666666666667</v>
      </c>
      <c r="T1680" s="13">
        <v>2.32558139534884E-2</v>
      </c>
      <c r="U1680" s="13">
        <v>8.3333333333333301E-2</v>
      </c>
      <c r="V1680" s="13">
        <v>0.140350877192982</v>
      </c>
      <c r="W1680" s="13">
        <v>9.0909090909090898E-2</v>
      </c>
      <c r="X1680" s="13">
        <v>0.25</v>
      </c>
      <c r="Y1680" s="13"/>
      <c r="Z1680" s="13">
        <v>0.104395604395604</v>
      </c>
      <c r="AA1680" s="13">
        <v>0.154929577464789</v>
      </c>
      <c r="AB1680" s="13"/>
      <c r="AC1680" s="13">
        <v>9.7087378640776698E-2</v>
      </c>
      <c r="AD1680" s="13">
        <v>0.14285714285714299</v>
      </c>
    </row>
    <row r="1681" spans="2:30" x14ac:dyDescent="0.3">
      <c r="B1681" t="s">
        <v>56</v>
      </c>
      <c r="C1681" s="13">
        <v>1.18577075098814E-2</v>
      </c>
      <c r="D1681" s="13">
        <v>0</v>
      </c>
      <c r="E1681" s="13">
        <v>2.34375E-2</v>
      </c>
      <c r="F1681" s="13"/>
      <c r="G1681" s="13">
        <v>0</v>
      </c>
      <c r="H1681" s="13">
        <v>0</v>
      </c>
      <c r="I1681" s="13">
        <v>0</v>
      </c>
      <c r="J1681" s="13">
        <v>0</v>
      </c>
      <c r="K1681" s="13">
        <v>1.7543859649122799E-2</v>
      </c>
      <c r="L1681" s="13">
        <v>2.1505376344085999E-2</v>
      </c>
      <c r="M1681" s="13"/>
      <c r="N1681" s="13">
        <v>0</v>
      </c>
      <c r="O1681" s="13">
        <v>3.2786885245901599E-2</v>
      </c>
      <c r="P1681" s="13">
        <v>0</v>
      </c>
      <c r="Q1681" s="13">
        <v>1.6949152542372899E-2</v>
      </c>
      <c r="R1681" s="13"/>
      <c r="S1681" s="13">
        <v>1.3333333333333299E-2</v>
      </c>
      <c r="T1681" s="13">
        <v>2.32558139534884E-2</v>
      </c>
      <c r="U1681" s="13">
        <v>0</v>
      </c>
      <c r="V1681" s="13">
        <v>0</v>
      </c>
      <c r="W1681" s="13">
        <v>0</v>
      </c>
      <c r="X1681" s="13">
        <v>6.25E-2</v>
      </c>
      <c r="Y1681" s="13"/>
      <c r="Z1681" s="13">
        <v>5.4945054945054897E-3</v>
      </c>
      <c r="AA1681" s="13">
        <v>2.8169014084507001E-2</v>
      </c>
      <c r="AB1681" s="13"/>
      <c r="AC1681" s="13">
        <v>9.7087378640776708E-3</v>
      </c>
      <c r="AD1681" s="13">
        <v>0</v>
      </c>
    </row>
    <row r="1682" spans="2:30" x14ac:dyDescent="0.3">
      <c r="B1682" t="s">
        <v>165</v>
      </c>
      <c r="C1682" s="13">
        <v>0.50197628458498</v>
      </c>
      <c r="D1682" s="13">
        <v>0.504</v>
      </c>
      <c r="E1682" s="13">
        <v>0.5</v>
      </c>
      <c r="F1682" s="13"/>
      <c r="G1682" s="13">
        <v>0.75</v>
      </c>
      <c r="H1682" s="13">
        <v>0.72</v>
      </c>
      <c r="I1682" s="13">
        <v>0.628571428571429</v>
      </c>
      <c r="J1682" s="13">
        <v>0.58974358974358998</v>
      </c>
      <c r="K1682" s="13">
        <v>0.52631578947368396</v>
      </c>
      <c r="L1682" s="13">
        <v>0.33333333333333298</v>
      </c>
      <c r="M1682" s="13"/>
      <c r="N1682" s="13">
        <v>0.44859813084112099</v>
      </c>
      <c r="O1682" s="13">
        <v>0.54098360655737698</v>
      </c>
      <c r="P1682" s="13">
        <v>0.61538461538461497</v>
      </c>
      <c r="Q1682" s="13">
        <v>0.50847457627118597</v>
      </c>
      <c r="R1682" s="13"/>
      <c r="S1682" s="13">
        <v>0.49333333333333301</v>
      </c>
      <c r="T1682" s="13">
        <v>0.53488372093023295</v>
      </c>
      <c r="U1682" s="13">
        <v>0.625</v>
      </c>
      <c r="V1682" s="13">
        <v>0.52631578947368396</v>
      </c>
      <c r="W1682" s="13">
        <v>0.5</v>
      </c>
      <c r="X1682" s="13">
        <v>0.25</v>
      </c>
      <c r="Y1682" s="13"/>
      <c r="Z1682" s="13">
        <v>0.52197802197802201</v>
      </c>
      <c r="AA1682" s="13">
        <v>0.45070422535211302</v>
      </c>
      <c r="AB1682" s="13"/>
      <c r="AC1682" s="13">
        <v>0.52427184466019405</v>
      </c>
      <c r="AD1682" s="13">
        <v>0.47368421052631599</v>
      </c>
    </row>
    <row r="1683" spans="2:30" x14ac:dyDescent="0.3">
      <c r="B1683" t="s">
        <v>166</v>
      </c>
      <c r="C1683" s="13">
        <v>0.29644268774703603</v>
      </c>
      <c r="D1683" s="13">
        <v>0.34399999999999997</v>
      </c>
      <c r="E1683" s="13">
        <v>0.25</v>
      </c>
      <c r="F1683" s="13"/>
      <c r="G1683" s="13">
        <v>0.25</v>
      </c>
      <c r="H1683" s="13">
        <v>0.12</v>
      </c>
      <c r="I1683" s="13">
        <v>0.22857142857142901</v>
      </c>
      <c r="J1683" s="13">
        <v>0.28205128205128199</v>
      </c>
      <c r="K1683" s="13">
        <v>0.28070175438596501</v>
      </c>
      <c r="L1683" s="13">
        <v>0.38709677419354799</v>
      </c>
      <c r="M1683" s="13"/>
      <c r="N1683" s="13">
        <v>0.34579439252336402</v>
      </c>
      <c r="O1683" s="13">
        <v>0.31147540983606598</v>
      </c>
      <c r="P1683" s="13">
        <v>0.115384615384615</v>
      </c>
      <c r="Q1683" s="13">
        <v>0.27118644067796599</v>
      </c>
      <c r="R1683" s="13"/>
      <c r="S1683" s="13">
        <v>0.33333333333333298</v>
      </c>
      <c r="T1683" s="13">
        <v>0.209302325581395</v>
      </c>
      <c r="U1683" s="13">
        <v>0.20833333333333301</v>
      </c>
      <c r="V1683" s="13">
        <v>0.26315789473684198</v>
      </c>
      <c r="W1683" s="13">
        <v>0.31818181818181801</v>
      </c>
      <c r="X1683" s="13">
        <v>0.4375</v>
      </c>
      <c r="Y1683" s="13"/>
      <c r="Z1683" s="13">
        <v>0.28021978021978</v>
      </c>
      <c r="AA1683" s="13">
        <v>0.338028169014085</v>
      </c>
      <c r="AB1683" s="13"/>
      <c r="AC1683" s="13">
        <v>0.242718446601942</v>
      </c>
      <c r="AD1683" s="13">
        <v>0.35338345864661702</v>
      </c>
    </row>
    <row r="1684" spans="2:30" x14ac:dyDescent="0.3">
      <c r="B1684" t="s">
        <v>167</v>
      </c>
      <c r="C1684" s="13">
        <v>0.205533596837945</v>
      </c>
      <c r="D1684" s="13">
        <v>0.16</v>
      </c>
      <c r="E1684" s="13">
        <v>0.25</v>
      </c>
      <c r="F1684" s="13"/>
      <c r="G1684" s="13">
        <v>0.5</v>
      </c>
      <c r="H1684" s="13">
        <v>0.6</v>
      </c>
      <c r="I1684" s="13">
        <v>0.4</v>
      </c>
      <c r="J1684" s="13">
        <v>0.30769230769230799</v>
      </c>
      <c r="K1684" s="13">
        <v>0.24561403508771901</v>
      </c>
      <c r="L1684" s="13">
        <v>-5.3763440860214999E-2</v>
      </c>
      <c r="M1684" s="13"/>
      <c r="N1684" s="13">
        <v>0.10280373831775701</v>
      </c>
      <c r="O1684" s="13">
        <v>0.22950819672131201</v>
      </c>
      <c r="P1684" s="13">
        <v>0.5</v>
      </c>
      <c r="Q1684" s="13">
        <v>0.23728813559322001</v>
      </c>
      <c r="R1684" s="13"/>
      <c r="S1684" s="13">
        <v>0.16</v>
      </c>
      <c r="T1684" s="13">
        <v>0.32558139534883701</v>
      </c>
      <c r="U1684" s="13">
        <v>0.41666666666666702</v>
      </c>
      <c r="V1684" s="13">
        <v>0.26315789473684198</v>
      </c>
      <c r="W1684" s="13">
        <v>0.18181818181818199</v>
      </c>
      <c r="X1684" s="13">
        <v>-0.1875</v>
      </c>
      <c r="Y1684" s="13"/>
      <c r="Z1684" s="13">
        <v>0.24175824175824201</v>
      </c>
      <c r="AA1684" s="13">
        <v>0.11267605633802801</v>
      </c>
      <c r="AB1684" s="13"/>
      <c r="AC1684" s="13">
        <v>0.28155339805825202</v>
      </c>
      <c r="AD1684" s="13">
        <v>0.12030075187969901</v>
      </c>
    </row>
    <row r="1685" spans="2:30" x14ac:dyDescent="0.3">
      <c r="C1685" s="13"/>
      <c r="D1685" s="13"/>
      <c r="E1685" s="13"/>
      <c r="F1685" s="13"/>
      <c r="G1685" s="13"/>
      <c r="H1685" s="13"/>
      <c r="I1685" s="13"/>
      <c r="J1685" s="13"/>
      <c r="K1685" s="13"/>
      <c r="L1685" s="13"/>
      <c r="M1685" s="13"/>
      <c r="N1685" s="13"/>
      <c r="O1685" s="13"/>
      <c r="P1685" s="13"/>
      <c r="Q1685" s="13"/>
      <c r="R1685" s="13"/>
      <c r="S1685" s="13"/>
      <c r="T1685" s="13"/>
      <c r="U1685" s="13"/>
      <c r="V1685" s="13"/>
      <c r="W1685" s="13"/>
      <c r="X1685" s="13"/>
      <c r="Y1685" s="13"/>
      <c r="Z1685" s="13"/>
      <c r="AA1685" s="13"/>
      <c r="AB1685" s="13"/>
      <c r="AC1685" s="13"/>
      <c r="AD1685" s="13"/>
    </row>
    <row r="1686" spans="2:30" x14ac:dyDescent="0.3">
      <c r="B1686" s="6" t="s">
        <v>545</v>
      </c>
      <c r="C1686" s="13"/>
      <c r="D1686" s="13"/>
      <c r="E1686" s="13"/>
      <c r="F1686" s="13"/>
      <c r="G1686" s="13"/>
      <c r="H1686" s="13"/>
      <c r="I1686" s="13"/>
      <c r="J1686" s="13"/>
      <c r="K1686" s="13"/>
      <c r="L1686" s="13"/>
      <c r="M1686" s="13"/>
      <c r="N1686" s="13"/>
      <c r="O1686" s="13"/>
      <c r="P1686" s="13"/>
      <c r="Q1686" s="13"/>
      <c r="R1686" s="13"/>
      <c r="S1686" s="13"/>
      <c r="T1686" s="13"/>
      <c r="U1686" s="13"/>
      <c r="V1686" s="13"/>
      <c r="W1686" s="13"/>
      <c r="X1686" s="13"/>
      <c r="Y1686" s="13"/>
      <c r="Z1686" s="13"/>
      <c r="AA1686" s="13"/>
      <c r="AB1686" s="13"/>
      <c r="AC1686" s="13"/>
      <c r="AD1686" s="13"/>
    </row>
    <row r="1687" spans="2:30" x14ac:dyDescent="0.3">
      <c r="B1687" s="23" t="s">
        <v>52</v>
      </c>
      <c r="C1687" s="13"/>
      <c r="D1687" s="13"/>
      <c r="E1687" s="13"/>
      <c r="F1687" s="13"/>
      <c r="G1687" s="13"/>
      <c r="H1687" s="13"/>
      <c r="I1687" s="13"/>
      <c r="J1687" s="13"/>
      <c r="K1687" s="13"/>
      <c r="L1687" s="13"/>
      <c r="M1687" s="13"/>
      <c r="N1687" s="13"/>
      <c r="O1687" s="13"/>
      <c r="P1687" s="13"/>
      <c r="Q1687" s="13"/>
      <c r="R1687" s="13"/>
      <c r="S1687" s="13"/>
      <c r="T1687" s="13"/>
      <c r="U1687" s="13"/>
      <c r="V1687" s="13"/>
      <c r="W1687" s="13"/>
      <c r="X1687" s="13"/>
      <c r="Y1687" s="13"/>
      <c r="Z1687" s="13"/>
      <c r="AA1687" s="13"/>
      <c r="AB1687" s="13"/>
      <c r="AC1687" s="13"/>
      <c r="AD1687" s="13"/>
    </row>
    <row r="1688" spans="2:30" x14ac:dyDescent="0.3">
      <c r="B1688" t="s">
        <v>160</v>
      </c>
      <c r="C1688" s="13">
        <v>5.9288537549407098E-2</v>
      </c>
      <c r="D1688" s="13">
        <v>5.6000000000000001E-2</v>
      </c>
      <c r="E1688" s="13">
        <v>6.25E-2</v>
      </c>
      <c r="F1688" s="13"/>
      <c r="G1688" s="13">
        <v>0</v>
      </c>
      <c r="H1688" s="13">
        <v>0.08</v>
      </c>
      <c r="I1688" s="13">
        <v>5.7142857142857099E-2</v>
      </c>
      <c r="J1688" s="13">
        <v>7.69230769230769E-2</v>
      </c>
      <c r="K1688" s="13">
        <v>5.2631578947368397E-2</v>
      </c>
      <c r="L1688" s="13">
        <v>5.3763440860215103E-2</v>
      </c>
      <c r="M1688" s="13"/>
      <c r="N1688" s="13">
        <v>2.80373831775701E-2</v>
      </c>
      <c r="O1688" s="13">
        <v>9.8360655737704902E-2</v>
      </c>
      <c r="P1688" s="13">
        <v>7.69230769230769E-2</v>
      </c>
      <c r="Q1688" s="13">
        <v>6.7796610169491497E-2</v>
      </c>
      <c r="R1688" s="13"/>
      <c r="S1688" s="13">
        <v>1.3333333333333299E-2</v>
      </c>
      <c r="T1688" s="13">
        <v>4.6511627906976702E-2</v>
      </c>
      <c r="U1688" s="13">
        <v>4.1666666666666699E-2</v>
      </c>
      <c r="V1688" s="13">
        <v>0.105263157894737</v>
      </c>
      <c r="W1688" s="13">
        <v>4.5454545454545497E-2</v>
      </c>
      <c r="X1688" s="13">
        <v>0.1875</v>
      </c>
      <c r="Y1688" s="13"/>
      <c r="Z1688" s="13">
        <v>7.1428571428571397E-2</v>
      </c>
      <c r="AA1688" s="13">
        <v>2.8169014084507001E-2</v>
      </c>
      <c r="AB1688" s="13"/>
      <c r="AC1688" s="13">
        <v>8.7378640776699004E-2</v>
      </c>
      <c r="AD1688" s="13">
        <v>4.5112781954887202E-2</v>
      </c>
    </row>
    <row r="1689" spans="2:30" x14ac:dyDescent="0.3">
      <c r="B1689" t="s">
        <v>161</v>
      </c>
      <c r="C1689" s="13">
        <v>0.30434782608695699</v>
      </c>
      <c r="D1689" s="13">
        <v>0.29599999999999999</v>
      </c>
      <c r="E1689" s="13">
        <v>0.3125</v>
      </c>
      <c r="F1689" s="13"/>
      <c r="G1689" s="13">
        <v>1</v>
      </c>
      <c r="H1689" s="13">
        <v>0.36</v>
      </c>
      <c r="I1689" s="13">
        <v>0.48571428571428599</v>
      </c>
      <c r="J1689" s="13">
        <v>0.15384615384615399</v>
      </c>
      <c r="K1689" s="13">
        <v>0.31578947368421101</v>
      </c>
      <c r="L1689" s="13">
        <v>0.247311827956989</v>
      </c>
      <c r="M1689" s="13"/>
      <c r="N1689" s="13">
        <v>0.28037383177570102</v>
      </c>
      <c r="O1689" s="13">
        <v>0.32786885245901598</v>
      </c>
      <c r="P1689" s="13">
        <v>0.46153846153846201</v>
      </c>
      <c r="Q1689" s="13">
        <v>0.25423728813559299</v>
      </c>
      <c r="R1689" s="13"/>
      <c r="S1689" s="13">
        <v>0.36</v>
      </c>
      <c r="T1689" s="13">
        <v>0.25581395348837199</v>
      </c>
      <c r="U1689" s="13">
        <v>0.33333333333333298</v>
      </c>
      <c r="V1689" s="13">
        <v>0.35087719298245601</v>
      </c>
      <c r="W1689" s="13">
        <v>0.27272727272727298</v>
      </c>
      <c r="X1689" s="13">
        <v>0.125</v>
      </c>
      <c r="Y1689" s="13"/>
      <c r="Z1689" s="13">
        <v>0.30219780219780201</v>
      </c>
      <c r="AA1689" s="13">
        <v>0.309859154929577</v>
      </c>
      <c r="AB1689" s="13"/>
      <c r="AC1689" s="13">
        <v>0.33009708737864102</v>
      </c>
      <c r="AD1689" s="13">
        <v>0.278195488721804</v>
      </c>
    </row>
    <row r="1690" spans="2:30" x14ac:dyDescent="0.3">
      <c r="B1690" t="s">
        <v>162</v>
      </c>
      <c r="C1690" s="13">
        <v>0.29644268774703603</v>
      </c>
      <c r="D1690" s="13">
        <v>0.26400000000000001</v>
      </c>
      <c r="E1690" s="13">
        <v>0.328125</v>
      </c>
      <c r="F1690" s="13"/>
      <c r="G1690" s="13">
        <v>0</v>
      </c>
      <c r="H1690" s="13">
        <v>0.44</v>
      </c>
      <c r="I1690" s="13">
        <v>0.2</v>
      </c>
      <c r="J1690" s="13">
        <v>0.38461538461538503</v>
      </c>
      <c r="K1690" s="13">
        <v>0.21052631578947401</v>
      </c>
      <c r="L1690" s="13">
        <v>0.32258064516128998</v>
      </c>
      <c r="M1690" s="13"/>
      <c r="N1690" s="13">
        <v>0.33644859813084099</v>
      </c>
      <c r="O1690" s="13">
        <v>0.26229508196721302</v>
      </c>
      <c r="P1690" s="13">
        <v>0.30769230769230799</v>
      </c>
      <c r="Q1690" s="13">
        <v>0.25423728813559299</v>
      </c>
      <c r="R1690" s="13"/>
      <c r="S1690" s="13">
        <v>0.30666666666666698</v>
      </c>
      <c r="T1690" s="13">
        <v>0.30232558139534899</v>
      </c>
      <c r="U1690" s="13">
        <v>0.375</v>
      </c>
      <c r="V1690" s="13">
        <v>0.19298245614035101</v>
      </c>
      <c r="W1690" s="13">
        <v>0.40909090909090901</v>
      </c>
      <c r="X1690" s="13">
        <v>0.25</v>
      </c>
      <c r="Y1690" s="13"/>
      <c r="Z1690" s="13">
        <v>0.29120879120879101</v>
      </c>
      <c r="AA1690" s="13">
        <v>0.309859154929577</v>
      </c>
      <c r="AB1690" s="13"/>
      <c r="AC1690" s="13">
        <v>0.29126213592233002</v>
      </c>
      <c r="AD1690" s="13">
        <v>0.31578947368421101</v>
      </c>
    </row>
    <row r="1691" spans="2:30" x14ac:dyDescent="0.3">
      <c r="B1691" t="s">
        <v>163</v>
      </c>
      <c r="C1691" s="13">
        <v>0.185770750988142</v>
      </c>
      <c r="D1691" s="13">
        <v>0.192</v>
      </c>
      <c r="E1691" s="13">
        <v>0.1796875</v>
      </c>
      <c r="F1691" s="13"/>
      <c r="G1691" s="13">
        <v>0</v>
      </c>
      <c r="H1691" s="13">
        <v>0.04</v>
      </c>
      <c r="I1691" s="13">
        <v>0.2</v>
      </c>
      <c r="J1691" s="13">
        <v>0.20512820512820501</v>
      </c>
      <c r="K1691" s="13">
        <v>0.22807017543859601</v>
      </c>
      <c r="L1691" s="13">
        <v>0.19354838709677399</v>
      </c>
      <c r="M1691" s="13"/>
      <c r="N1691" s="13">
        <v>0.20560747663551401</v>
      </c>
      <c r="O1691" s="13">
        <v>0.14754098360655701</v>
      </c>
      <c r="P1691" s="13">
        <v>0.115384615384615</v>
      </c>
      <c r="Q1691" s="13">
        <v>0.22033898305084701</v>
      </c>
      <c r="R1691" s="13"/>
      <c r="S1691" s="13">
        <v>0.146666666666667</v>
      </c>
      <c r="T1691" s="13">
        <v>0.27906976744186002</v>
      </c>
      <c r="U1691" s="13">
        <v>0.16666666666666699</v>
      </c>
      <c r="V1691" s="13">
        <v>0.12280701754386</v>
      </c>
      <c r="W1691" s="13">
        <v>0.22727272727272699</v>
      </c>
      <c r="X1691" s="13">
        <v>0.25</v>
      </c>
      <c r="Y1691" s="13"/>
      <c r="Z1691" s="13">
        <v>0.18681318681318701</v>
      </c>
      <c r="AA1691" s="13">
        <v>0.183098591549296</v>
      </c>
      <c r="AB1691" s="13"/>
      <c r="AC1691" s="13">
        <v>0.20388349514563101</v>
      </c>
      <c r="AD1691" s="13">
        <v>0.17293233082706799</v>
      </c>
    </row>
    <row r="1692" spans="2:30" x14ac:dyDescent="0.3">
      <c r="B1692" t="s">
        <v>164</v>
      </c>
      <c r="C1692" s="13">
        <v>0.126482213438735</v>
      </c>
      <c r="D1692" s="13">
        <v>0.184</v>
      </c>
      <c r="E1692" s="13">
        <v>7.03125E-2</v>
      </c>
      <c r="F1692" s="13"/>
      <c r="G1692" s="13">
        <v>0</v>
      </c>
      <c r="H1692" s="13">
        <v>0</v>
      </c>
      <c r="I1692" s="13">
        <v>2.8571428571428598E-2</v>
      </c>
      <c r="J1692" s="13">
        <v>0.17948717948717899</v>
      </c>
      <c r="K1692" s="13">
        <v>0.175438596491228</v>
      </c>
      <c r="L1692" s="13">
        <v>0.15053763440860199</v>
      </c>
      <c r="M1692" s="13"/>
      <c r="N1692" s="13">
        <v>0.13084112149532701</v>
      </c>
      <c r="O1692" s="13">
        <v>9.8360655737704902E-2</v>
      </c>
      <c r="P1692" s="13">
        <v>3.8461538461538498E-2</v>
      </c>
      <c r="Q1692" s="13">
        <v>0.186440677966102</v>
      </c>
      <c r="R1692" s="13"/>
      <c r="S1692" s="13">
        <v>0.133333333333333</v>
      </c>
      <c r="T1692" s="13">
        <v>9.3023255813953501E-2</v>
      </c>
      <c r="U1692" s="13">
        <v>8.3333333333333301E-2</v>
      </c>
      <c r="V1692" s="13">
        <v>0.21052631578947401</v>
      </c>
      <c r="W1692" s="13">
        <v>4.5454545454545497E-2</v>
      </c>
      <c r="X1692" s="13">
        <v>6.25E-2</v>
      </c>
      <c r="Y1692" s="13"/>
      <c r="Z1692" s="13">
        <v>0.12637362637362601</v>
      </c>
      <c r="AA1692" s="13">
        <v>0.12676056338028199</v>
      </c>
      <c r="AB1692" s="13"/>
      <c r="AC1692" s="13">
        <v>7.7669902912621394E-2</v>
      </c>
      <c r="AD1692" s="13">
        <v>0.17293233082706799</v>
      </c>
    </row>
    <row r="1693" spans="2:30" x14ac:dyDescent="0.3">
      <c r="B1693" t="s">
        <v>56</v>
      </c>
      <c r="C1693" s="13">
        <v>2.7667984189723299E-2</v>
      </c>
      <c r="D1693" s="13">
        <v>8.0000000000000002E-3</v>
      </c>
      <c r="E1693" s="13">
        <v>4.6875E-2</v>
      </c>
      <c r="F1693" s="13"/>
      <c r="G1693" s="13">
        <v>0</v>
      </c>
      <c r="H1693" s="13">
        <v>0.08</v>
      </c>
      <c r="I1693" s="13">
        <v>2.8571428571428598E-2</v>
      </c>
      <c r="J1693" s="13">
        <v>0</v>
      </c>
      <c r="K1693" s="13">
        <v>1.7543859649122799E-2</v>
      </c>
      <c r="L1693" s="13">
        <v>3.2258064516128997E-2</v>
      </c>
      <c r="M1693" s="13"/>
      <c r="N1693" s="13">
        <v>1.86915887850467E-2</v>
      </c>
      <c r="O1693" s="13">
        <v>6.5573770491803296E-2</v>
      </c>
      <c r="P1693" s="13">
        <v>0</v>
      </c>
      <c r="Q1693" s="13">
        <v>1.6949152542372899E-2</v>
      </c>
      <c r="R1693" s="13"/>
      <c r="S1693" s="13">
        <v>0.04</v>
      </c>
      <c r="T1693" s="13">
        <v>2.32558139534884E-2</v>
      </c>
      <c r="U1693" s="13">
        <v>0</v>
      </c>
      <c r="V1693" s="13">
        <v>1.7543859649122799E-2</v>
      </c>
      <c r="W1693" s="13">
        <v>0</v>
      </c>
      <c r="X1693" s="13">
        <v>0.125</v>
      </c>
      <c r="Y1693" s="13"/>
      <c r="Z1693" s="13">
        <v>2.1978021978022001E-2</v>
      </c>
      <c r="AA1693" s="13">
        <v>4.2253521126760597E-2</v>
      </c>
      <c r="AB1693" s="13"/>
      <c r="AC1693" s="13">
        <v>9.7087378640776708E-3</v>
      </c>
      <c r="AD1693" s="13">
        <v>1.50375939849624E-2</v>
      </c>
    </row>
    <row r="1694" spans="2:30" x14ac:dyDescent="0.3">
      <c r="B1694" t="s">
        <v>165</v>
      </c>
      <c r="C1694" s="13">
        <v>0.36363636363636398</v>
      </c>
      <c r="D1694" s="13">
        <v>0.35199999999999998</v>
      </c>
      <c r="E1694" s="13">
        <v>0.375</v>
      </c>
      <c r="F1694" s="13"/>
      <c r="G1694" s="13">
        <v>1</v>
      </c>
      <c r="H1694" s="13">
        <v>0.44</v>
      </c>
      <c r="I1694" s="13">
        <v>0.54285714285714304</v>
      </c>
      <c r="J1694" s="13">
        <v>0.230769230769231</v>
      </c>
      <c r="K1694" s="13">
        <v>0.36842105263157898</v>
      </c>
      <c r="L1694" s="13">
        <v>0.30107526881720398</v>
      </c>
      <c r="M1694" s="13"/>
      <c r="N1694" s="13">
        <v>0.30841121495327101</v>
      </c>
      <c r="O1694" s="13">
        <v>0.42622950819672101</v>
      </c>
      <c r="P1694" s="13">
        <v>0.53846153846153899</v>
      </c>
      <c r="Q1694" s="13">
        <v>0.322033898305085</v>
      </c>
      <c r="R1694" s="13"/>
      <c r="S1694" s="13">
        <v>0.37333333333333302</v>
      </c>
      <c r="T1694" s="13">
        <v>0.30232558139534899</v>
      </c>
      <c r="U1694" s="13">
        <v>0.375</v>
      </c>
      <c r="V1694" s="13">
        <v>0.45614035087719301</v>
      </c>
      <c r="W1694" s="13">
        <v>0.31818181818181801</v>
      </c>
      <c r="X1694" s="13">
        <v>0.3125</v>
      </c>
      <c r="Y1694" s="13"/>
      <c r="Z1694" s="13">
        <v>0.37362637362637402</v>
      </c>
      <c r="AA1694" s="13">
        <v>0.338028169014085</v>
      </c>
      <c r="AB1694" s="13"/>
      <c r="AC1694" s="13">
        <v>0.41747572815534001</v>
      </c>
      <c r="AD1694" s="13">
        <v>0.32330827067669199</v>
      </c>
    </row>
    <row r="1695" spans="2:30" x14ac:dyDescent="0.3">
      <c r="B1695" t="s">
        <v>166</v>
      </c>
      <c r="C1695" s="13">
        <v>0.312252964426877</v>
      </c>
      <c r="D1695" s="13">
        <v>0.376</v>
      </c>
      <c r="E1695" s="13">
        <v>0.25</v>
      </c>
      <c r="F1695" s="13"/>
      <c r="G1695" s="13">
        <v>0</v>
      </c>
      <c r="H1695" s="13">
        <v>0.04</v>
      </c>
      <c r="I1695" s="13">
        <v>0.22857142857142901</v>
      </c>
      <c r="J1695" s="13">
        <v>0.38461538461538503</v>
      </c>
      <c r="K1695" s="13">
        <v>0.40350877192982498</v>
      </c>
      <c r="L1695" s="13">
        <v>0.34408602150537598</v>
      </c>
      <c r="M1695" s="13"/>
      <c r="N1695" s="13">
        <v>0.33644859813084099</v>
      </c>
      <c r="O1695" s="13">
        <v>0.24590163934426201</v>
      </c>
      <c r="P1695" s="13">
        <v>0.15384615384615399</v>
      </c>
      <c r="Q1695" s="13">
        <v>0.40677966101694901</v>
      </c>
      <c r="R1695" s="13"/>
      <c r="S1695" s="13">
        <v>0.28000000000000003</v>
      </c>
      <c r="T1695" s="13">
        <v>0.372093023255814</v>
      </c>
      <c r="U1695" s="13">
        <v>0.25</v>
      </c>
      <c r="V1695" s="13">
        <v>0.33333333333333298</v>
      </c>
      <c r="W1695" s="13">
        <v>0.27272727272727298</v>
      </c>
      <c r="X1695" s="13">
        <v>0.3125</v>
      </c>
      <c r="Y1695" s="13"/>
      <c r="Z1695" s="13">
        <v>0.31318681318681302</v>
      </c>
      <c r="AA1695" s="13">
        <v>0.309859154929577</v>
      </c>
      <c r="AB1695" s="13"/>
      <c r="AC1695" s="13">
        <v>0.28155339805825202</v>
      </c>
      <c r="AD1695" s="13">
        <v>0.34586466165413499</v>
      </c>
    </row>
    <row r="1696" spans="2:30" x14ac:dyDescent="0.3">
      <c r="B1696" t="s">
        <v>167</v>
      </c>
      <c r="C1696" s="13">
        <v>5.1383399209486202E-2</v>
      </c>
      <c r="D1696" s="13">
        <v>-2.4E-2</v>
      </c>
      <c r="E1696" s="13">
        <v>0.125</v>
      </c>
      <c r="F1696" s="13"/>
      <c r="G1696" s="13">
        <v>1</v>
      </c>
      <c r="H1696" s="13">
        <v>0.4</v>
      </c>
      <c r="I1696" s="13">
        <v>0.314285714285714</v>
      </c>
      <c r="J1696" s="13">
        <v>-0.15384615384615399</v>
      </c>
      <c r="K1696" s="13">
        <v>-3.5087719298245598E-2</v>
      </c>
      <c r="L1696" s="13">
        <v>-4.3010752688172102E-2</v>
      </c>
      <c r="M1696" s="13"/>
      <c r="N1696" s="13">
        <v>-2.80373831775701E-2</v>
      </c>
      <c r="O1696" s="13">
        <v>0.18032786885245899</v>
      </c>
      <c r="P1696" s="13">
        <v>0.38461538461538503</v>
      </c>
      <c r="Q1696" s="13">
        <v>-8.47457627118645E-2</v>
      </c>
      <c r="R1696" s="13"/>
      <c r="S1696" s="13">
        <v>9.3333333333333296E-2</v>
      </c>
      <c r="T1696" s="13">
        <v>-6.9767441860465101E-2</v>
      </c>
      <c r="U1696" s="13">
        <v>0.125</v>
      </c>
      <c r="V1696" s="13">
        <v>0.12280701754386</v>
      </c>
      <c r="W1696" s="13">
        <v>4.5454545454545497E-2</v>
      </c>
      <c r="X1696" s="13">
        <v>0</v>
      </c>
      <c r="Y1696" s="13"/>
      <c r="Z1696" s="13">
        <v>6.0439560439560398E-2</v>
      </c>
      <c r="AA1696" s="13">
        <v>2.8169014084507001E-2</v>
      </c>
      <c r="AB1696" s="13"/>
      <c r="AC1696" s="13">
        <v>0.13592233009708701</v>
      </c>
      <c r="AD1696" s="13">
        <v>-2.2556390977443601E-2</v>
      </c>
    </row>
    <row r="1697" spans="2:30" x14ac:dyDescent="0.3">
      <c r="C1697" s="13"/>
      <c r="D1697" s="13"/>
      <c r="E1697" s="13"/>
      <c r="F1697" s="13"/>
      <c r="G1697" s="13"/>
      <c r="H1697" s="13"/>
      <c r="I1697" s="13"/>
      <c r="J1697" s="13"/>
      <c r="K1697" s="13"/>
      <c r="L1697" s="13"/>
      <c r="M1697" s="13"/>
      <c r="N1697" s="13"/>
      <c r="O1697" s="13"/>
      <c r="P1697" s="13"/>
      <c r="Q1697" s="13"/>
      <c r="R1697" s="13"/>
      <c r="S1697" s="13"/>
      <c r="T1697" s="13"/>
      <c r="U1697" s="13"/>
      <c r="V1697" s="13"/>
      <c r="W1697" s="13"/>
      <c r="X1697" s="13"/>
      <c r="Y1697" s="13"/>
      <c r="Z1697" s="13"/>
      <c r="AA1697" s="13"/>
      <c r="AB1697" s="13"/>
      <c r="AC1697" s="13"/>
      <c r="AD1697" s="13"/>
    </row>
    <row r="1698" spans="2:30" x14ac:dyDescent="0.3">
      <c r="B1698" s="6" t="s">
        <v>546</v>
      </c>
      <c r="C1698" s="13"/>
      <c r="D1698" s="13"/>
      <c r="E1698" s="13"/>
      <c r="F1698" s="13"/>
      <c r="G1698" s="13"/>
      <c r="H1698" s="13"/>
      <c r="I1698" s="13"/>
      <c r="J1698" s="13"/>
      <c r="K1698" s="13"/>
      <c r="L1698" s="13"/>
      <c r="M1698" s="13"/>
      <c r="N1698" s="13"/>
      <c r="O1698" s="13"/>
      <c r="P1698" s="13"/>
      <c r="Q1698" s="13"/>
      <c r="R1698" s="13"/>
      <c r="S1698" s="13"/>
      <c r="T1698" s="13"/>
      <c r="U1698" s="13"/>
      <c r="V1698" s="13"/>
      <c r="W1698" s="13"/>
      <c r="X1698" s="13"/>
      <c r="Y1698" s="13"/>
      <c r="Z1698" s="13"/>
      <c r="AA1698" s="13"/>
      <c r="AB1698" s="13"/>
      <c r="AC1698" s="13"/>
      <c r="AD1698" s="13"/>
    </row>
    <row r="1699" spans="2:30" x14ac:dyDescent="0.3">
      <c r="B1699" s="23" t="s">
        <v>52</v>
      </c>
      <c r="C1699" s="13"/>
      <c r="D1699" s="13"/>
      <c r="E1699" s="13"/>
      <c r="F1699" s="13"/>
      <c r="G1699" s="13"/>
      <c r="H1699" s="13"/>
      <c r="I1699" s="13"/>
      <c r="J1699" s="13"/>
      <c r="K1699" s="13"/>
      <c r="L1699" s="13"/>
      <c r="M1699" s="13"/>
      <c r="N1699" s="13"/>
      <c r="O1699" s="13"/>
      <c r="P1699" s="13"/>
      <c r="Q1699" s="13"/>
      <c r="R1699" s="13"/>
      <c r="S1699" s="13"/>
      <c r="T1699" s="13"/>
      <c r="U1699" s="13"/>
      <c r="V1699" s="13"/>
      <c r="W1699" s="13"/>
      <c r="X1699" s="13"/>
      <c r="Y1699" s="13"/>
      <c r="Z1699" s="13"/>
      <c r="AA1699" s="13"/>
      <c r="AB1699" s="13"/>
      <c r="AC1699" s="13"/>
      <c r="AD1699" s="13"/>
    </row>
    <row r="1700" spans="2:30" x14ac:dyDescent="0.3">
      <c r="B1700" t="s">
        <v>160</v>
      </c>
      <c r="C1700" s="13">
        <v>7.5098814229248995E-2</v>
      </c>
      <c r="D1700" s="13">
        <v>0.08</v>
      </c>
      <c r="E1700" s="13">
        <v>7.03125E-2</v>
      </c>
      <c r="F1700" s="13"/>
      <c r="G1700" s="13">
        <v>0.25</v>
      </c>
      <c r="H1700" s="13">
        <v>0.16</v>
      </c>
      <c r="I1700" s="13">
        <v>0.22857142857142901</v>
      </c>
      <c r="J1700" s="13">
        <v>7.69230769230769E-2</v>
      </c>
      <c r="K1700" s="13">
        <v>5.2631578947368397E-2</v>
      </c>
      <c r="L1700" s="13">
        <v>0</v>
      </c>
      <c r="M1700" s="13"/>
      <c r="N1700" s="13">
        <v>3.7383177570093497E-2</v>
      </c>
      <c r="O1700" s="13">
        <v>0.13114754098360701</v>
      </c>
      <c r="P1700" s="13">
        <v>0.115384615384615</v>
      </c>
      <c r="Q1700" s="13">
        <v>6.7796610169491497E-2</v>
      </c>
      <c r="R1700" s="13"/>
      <c r="S1700" s="13">
        <v>9.3333333333333296E-2</v>
      </c>
      <c r="T1700" s="13">
        <v>4.6511627906976702E-2</v>
      </c>
      <c r="U1700" s="13">
        <v>0</v>
      </c>
      <c r="V1700" s="13">
        <v>0.105263157894737</v>
      </c>
      <c r="W1700" s="13">
        <v>0.13636363636363599</v>
      </c>
      <c r="X1700" s="13">
        <v>6.25E-2</v>
      </c>
      <c r="Y1700" s="13"/>
      <c r="Z1700" s="13">
        <v>7.69230769230769E-2</v>
      </c>
      <c r="AA1700" s="13">
        <v>7.0422535211267595E-2</v>
      </c>
      <c r="AB1700" s="13"/>
      <c r="AC1700" s="13">
        <v>6.7961165048543701E-2</v>
      </c>
      <c r="AD1700" s="13">
        <v>6.7669172932330796E-2</v>
      </c>
    </row>
    <row r="1701" spans="2:30" x14ac:dyDescent="0.3">
      <c r="B1701" t="s">
        <v>161</v>
      </c>
      <c r="C1701" s="13">
        <v>0.27667984189723299</v>
      </c>
      <c r="D1701" s="13">
        <v>0.224</v>
      </c>
      <c r="E1701" s="13">
        <v>0.328125</v>
      </c>
      <c r="F1701" s="13"/>
      <c r="G1701" s="13">
        <v>0.25</v>
      </c>
      <c r="H1701" s="13">
        <v>0.36</v>
      </c>
      <c r="I1701" s="13">
        <v>0.25714285714285701</v>
      </c>
      <c r="J1701" s="13">
        <v>0.28205128205128199</v>
      </c>
      <c r="K1701" s="13">
        <v>0.26315789473684198</v>
      </c>
      <c r="L1701" s="13">
        <v>0.26881720430107497</v>
      </c>
      <c r="M1701" s="13"/>
      <c r="N1701" s="13">
        <v>0.21495327102803699</v>
      </c>
      <c r="O1701" s="13">
        <v>0.36065573770491799</v>
      </c>
      <c r="P1701" s="13">
        <v>0.34615384615384598</v>
      </c>
      <c r="Q1701" s="13">
        <v>0.27118644067796599</v>
      </c>
      <c r="R1701" s="13"/>
      <c r="S1701" s="13">
        <v>0.24</v>
      </c>
      <c r="T1701" s="13">
        <v>0.27906976744186002</v>
      </c>
      <c r="U1701" s="13">
        <v>0.54166666666666696</v>
      </c>
      <c r="V1701" s="13">
        <v>0.26315789473684198</v>
      </c>
      <c r="W1701" s="13">
        <v>0.18181818181818199</v>
      </c>
      <c r="X1701" s="13">
        <v>0.25</v>
      </c>
      <c r="Y1701" s="13"/>
      <c r="Z1701" s="13">
        <v>0.25824175824175799</v>
      </c>
      <c r="AA1701" s="13">
        <v>0.323943661971831</v>
      </c>
      <c r="AB1701" s="13"/>
      <c r="AC1701" s="13">
        <v>0.33009708737864102</v>
      </c>
      <c r="AD1701" s="13">
        <v>0.24060150375939801</v>
      </c>
    </row>
    <row r="1702" spans="2:30" x14ac:dyDescent="0.3">
      <c r="B1702" t="s">
        <v>162</v>
      </c>
      <c r="C1702" s="13">
        <v>0.25296442687747001</v>
      </c>
      <c r="D1702" s="13">
        <v>0.224</v>
      </c>
      <c r="E1702" s="13">
        <v>0.28125</v>
      </c>
      <c r="F1702" s="13"/>
      <c r="G1702" s="13">
        <v>0.25</v>
      </c>
      <c r="H1702" s="13">
        <v>0.2</v>
      </c>
      <c r="I1702" s="13">
        <v>0.22857142857142901</v>
      </c>
      <c r="J1702" s="13">
        <v>0.256410256410256</v>
      </c>
      <c r="K1702" s="13">
        <v>0.28070175438596501</v>
      </c>
      <c r="L1702" s="13">
        <v>0.25806451612903197</v>
      </c>
      <c r="M1702" s="13"/>
      <c r="N1702" s="13">
        <v>0.21495327102803699</v>
      </c>
      <c r="O1702" s="13">
        <v>0.24590163934426201</v>
      </c>
      <c r="P1702" s="13">
        <v>0.38461538461538503</v>
      </c>
      <c r="Q1702" s="13">
        <v>0.27118644067796599</v>
      </c>
      <c r="R1702" s="13"/>
      <c r="S1702" s="13">
        <v>0.146666666666667</v>
      </c>
      <c r="T1702" s="13">
        <v>0.30232558139534899</v>
      </c>
      <c r="U1702" s="13">
        <v>0.16666666666666699</v>
      </c>
      <c r="V1702" s="13">
        <v>0.31578947368421101</v>
      </c>
      <c r="W1702" s="13">
        <v>0.40909090909090901</v>
      </c>
      <c r="X1702" s="13">
        <v>0.3125</v>
      </c>
      <c r="Y1702" s="13"/>
      <c r="Z1702" s="13">
        <v>0.27472527472527503</v>
      </c>
      <c r="AA1702" s="13">
        <v>0.19718309859154901</v>
      </c>
      <c r="AB1702" s="13"/>
      <c r="AC1702" s="13">
        <v>0.27184466019417503</v>
      </c>
      <c r="AD1702" s="13">
        <v>0.22556390977443599</v>
      </c>
    </row>
    <row r="1703" spans="2:30" x14ac:dyDescent="0.3">
      <c r="B1703" t="s">
        <v>163</v>
      </c>
      <c r="C1703" s="13">
        <v>0.20948616600790501</v>
      </c>
      <c r="D1703" s="13">
        <v>0.24</v>
      </c>
      <c r="E1703" s="13">
        <v>0.1796875</v>
      </c>
      <c r="F1703" s="13"/>
      <c r="G1703" s="13">
        <v>0.25</v>
      </c>
      <c r="H1703" s="13">
        <v>0.16</v>
      </c>
      <c r="I1703" s="13">
        <v>0.17142857142857101</v>
      </c>
      <c r="J1703" s="13">
        <v>0.20512820512820501</v>
      </c>
      <c r="K1703" s="13">
        <v>0.19298245614035101</v>
      </c>
      <c r="L1703" s="13">
        <v>0.247311827956989</v>
      </c>
      <c r="M1703" s="13"/>
      <c r="N1703" s="13">
        <v>0.28037383177570102</v>
      </c>
      <c r="O1703" s="13">
        <v>0.14754098360655701</v>
      </c>
      <c r="P1703" s="13">
        <v>0.115384615384615</v>
      </c>
      <c r="Q1703" s="13">
        <v>0.186440677966102</v>
      </c>
      <c r="R1703" s="13"/>
      <c r="S1703" s="13">
        <v>0.28000000000000003</v>
      </c>
      <c r="T1703" s="13">
        <v>0.209302325581395</v>
      </c>
      <c r="U1703" s="13">
        <v>0.125</v>
      </c>
      <c r="V1703" s="13">
        <v>0.175438596491228</v>
      </c>
      <c r="W1703" s="13">
        <v>0.13636363636363599</v>
      </c>
      <c r="X1703" s="13">
        <v>0.1875</v>
      </c>
      <c r="Y1703" s="13"/>
      <c r="Z1703" s="13">
        <v>0.19780219780219799</v>
      </c>
      <c r="AA1703" s="13">
        <v>0.23943661971831001</v>
      </c>
      <c r="AB1703" s="13"/>
      <c r="AC1703" s="13">
        <v>0.17475728155339801</v>
      </c>
      <c r="AD1703" s="13">
        <v>0.255639097744361</v>
      </c>
    </row>
    <row r="1704" spans="2:30" x14ac:dyDescent="0.3">
      <c r="B1704" t="s">
        <v>164</v>
      </c>
      <c r="C1704" s="13">
        <v>0.16205533596837901</v>
      </c>
      <c r="D1704" s="13">
        <v>0.20799999999999999</v>
      </c>
      <c r="E1704" s="13">
        <v>0.1171875</v>
      </c>
      <c r="F1704" s="13"/>
      <c r="G1704" s="13">
        <v>0</v>
      </c>
      <c r="H1704" s="13">
        <v>0.08</v>
      </c>
      <c r="I1704" s="13">
        <v>8.5714285714285701E-2</v>
      </c>
      <c r="J1704" s="13">
        <v>0.15384615384615399</v>
      </c>
      <c r="K1704" s="13">
        <v>0.19298245614035101</v>
      </c>
      <c r="L1704" s="13">
        <v>0.204301075268817</v>
      </c>
      <c r="M1704" s="13"/>
      <c r="N1704" s="13">
        <v>0.233644859813084</v>
      </c>
      <c r="O1704" s="13">
        <v>6.5573770491803296E-2</v>
      </c>
      <c r="P1704" s="13">
        <v>3.8461538461538498E-2</v>
      </c>
      <c r="Q1704" s="13">
        <v>0.186440677966102</v>
      </c>
      <c r="R1704" s="13"/>
      <c r="S1704" s="13">
        <v>0.21333333333333299</v>
      </c>
      <c r="T1704" s="13">
        <v>0.116279069767442</v>
      </c>
      <c r="U1704" s="13">
        <v>0.16666666666666699</v>
      </c>
      <c r="V1704" s="13">
        <v>0.140350877192982</v>
      </c>
      <c r="W1704" s="13">
        <v>9.0909090909090898E-2</v>
      </c>
      <c r="X1704" s="13">
        <v>0.1875</v>
      </c>
      <c r="Y1704" s="13"/>
      <c r="Z1704" s="13">
        <v>0.17032967032967</v>
      </c>
      <c r="AA1704" s="13">
        <v>0.140845070422535</v>
      </c>
      <c r="AB1704" s="13"/>
      <c r="AC1704" s="13">
        <v>0.14563106796116501</v>
      </c>
      <c r="AD1704" s="13">
        <v>0.18796992481203001</v>
      </c>
    </row>
    <row r="1705" spans="2:30" x14ac:dyDescent="0.3">
      <c r="B1705" t="s">
        <v>56</v>
      </c>
      <c r="C1705" s="13">
        <v>2.3715415019762799E-2</v>
      </c>
      <c r="D1705" s="13">
        <v>2.4E-2</v>
      </c>
      <c r="E1705" s="13">
        <v>2.34375E-2</v>
      </c>
      <c r="F1705" s="13"/>
      <c r="G1705" s="13">
        <v>0</v>
      </c>
      <c r="H1705" s="13">
        <v>0.04</v>
      </c>
      <c r="I1705" s="13">
        <v>2.8571428571428598E-2</v>
      </c>
      <c r="J1705" s="13">
        <v>2.5641025641025599E-2</v>
      </c>
      <c r="K1705" s="13">
        <v>1.7543859649122799E-2</v>
      </c>
      <c r="L1705" s="13">
        <v>2.1505376344085999E-2</v>
      </c>
      <c r="M1705" s="13"/>
      <c r="N1705" s="13">
        <v>1.86915887850467E-2</v>
      </c>
      <c r="O1705" s="13">
        <v>4.91803278688525E-2</v>
      </c>
      <c r="P1705" s="13">
        <v>0</v>
      </c>
      <c r="Q1705" s="13">
        <v>1.6949152542372899E-2</v>
      </c>
      <c r="R1705" s="13"/>
      <c r="S1705" s="13">
        <v>2.66666666666667E-2</v>
      </c>
      <c r="T1705" s="13">
        <v>4.6511627906976702E-2</v>
      </c>
      <c r="U1705" s="13">
        <v>0</v>
      </c>
      <c r="V1705" s="13">
        <v>0</v>
      </c>
      <c r="W1705" s="13">
        <v>4.5454545454545497E-2</v>
      </c>
      <c r="X1705" s="13">
        <v>0</v>
      </c>
      <c r="Y1705" s="13"/>
      <c r="Z1705" s="13">
        <v>2.1978021978022001E-2</v>
      </c>
      <c r="AA1705" s="13">
        <v>2.8169014084507001E-2</v>
      </c>
      <c r="AB1705" s="13"/>
      <c r="AC1705" s="13">
        <v>9.7087378640776708E-3</v>
      </c>
      <c r="AD1705" s="13">
        <v>2.2556390977443601E-2</v>
      </c>
    </row>
    <row r="1706" spans="2:30" x14ac:dyDescent="0.3">
      <c r="B1706" t="s">
        <v>165</v>
      </c>
      <c r="C1706" s="13">
        <v>0.35177865612648201</v>
      </c>
      <c r="D1706" s="13">
        <v>0.30399999999999999</v>
      </c>
      <c r="E1706" s="13">
        <v>0.3984375</v>
      </c>
      <c r="F1706" s="13"/>
      <c r="G1706" s="13">
        <v>0.5</v>
      </c>
      <c r="H1706" s="13">
        <v>0.52</v>
      </c>
      <c r="I1706" s="13">
        <v>0.48571428571428599</v>
      </c>
      <c r="J1706" s="13">
        <v>0.35897435897435898</v>
      </c>
      <c r="K1706" s="13">
        <v>0.31578947368421101</v>
      </c>
      <c r="L1706" s="13">
        <v>0.26881720430107497</v>
      </c>
      <c r="M1706" s="13"/>
      <c r="N1706" s="13">
        <v>0.25233644859813098</v>
      </c>
      <c r="O1706" s="13">
        <v>0.49180327868852503</v>
      </c>
      <c r="P1706" s="13">
        <v>0.46153846153846201</v>
      </c>
      <c r="Q1706" s="13">
        <v>0.338983050847458</v>
      </c>
      <c r="R1706" s="13"/>
      <c r="S1706" s="13">
        <v>0.33333333333333298</v>
      </c>
      <c r="T1706" s="13">
        <v>0.32558139534883701</v>
      </c>
      <c r="U1706" s="13">
        <v>0.54166666666666696</v>
      </c>
      <c r="V1706" s="13">
        <v>0.36842105263157898</v>
      </c>
      <c r="W1706" s="13">
        <v>0.31818181818181801</v>
      </c>
      <c r="X1706" s="13">
        <v>0.3125</v>
      </c>
      <c r="Y1706" s="13"/>
      <c r="Z1706" s="13">
        <v>0.33516483516483497</v>
      </c>
      <c r="AA1706" s="13">
        <v>0.39436619718309901</v>
      </c>
      <c r="AB1706" s="13"/>
      <c r="AC1706" s="13">
        <v>0.39805825242718501</v>
      </c>
      <c r="AD1706" s="13">
        <v>0.30827067669172897</v>
      </c>
    </row>
    <row r="1707" spans="2:30" x14ac:dyDescent="0.3">
      <c r="B1707" t="s">
        <v>166</v>
      </c>
      <c r="C1707" s="13">
        <v>0.37154150197628499</v>
      </c>
      <c r="D1707" s="13">
        <v>0.44800000000000001</v>
      </c>
      <c r="E1707" s="13">
        <v>0.296875</v>
      </c>
      <c r="F1707" s="13"/>
      <c r="G1707" s="13">
        <v>0.25</v>
      </c>
      <c r="H1707" s="13">
        <v>0.24</v>
      </c>
      <c r="I1707" s="13">
        <v>0.25714285714285701</v>
      </c>
      <c r="J1707" s="13">
        <v>0.35897435897435898</v>
      </c>
      <c r="K1707" s="13">
        <v>0.38596491228070201</v>
      </c>
      <c r="L1707" s="13">
        <v>0.45161290322580599</v>
      </c>
      <c r="M1707" s="13"/>
      <c r="N1707" s="13">
        <v>0.51401869158878499</v>
      </c>
      <c r="O1707" s="13">
        <v>0.213114754098361</v>
      </c>
      <c r="P1707" s="13">
        <v>0.15384615384615399</v>
      </c>
      <c r="Q1707" s="13">
        <v>0.37288135593220301</v>
      </c>
      <c r="R1707" s="13"/>
      <c r="S1707" s="13">
        <v>0.49333333333333301</v>
      </c>
      <c r="T1707" s="13">
        <v>0.32558139534883701</v>
      </c>
      <c r="U1707" s="13">
        <v>0.29166666666666702</v>
      </c>
      <c r="V1707" s="13">
        <v>0.31578947368421101</v>
      </c>
      <c r="W1707" s="13">
        <v>0.22727272727272699</v>
      </c>
      <c r="X1707" s="13">
        <v>0.375</v>
      </c>
      <c r="Y1707" s="13"/>
      <c r="Z1707" s="13">
        <v>0.36813186813186799</v>
      </c>
      <c r="AA1707" s="13">
        <v>0.38028169014084501</v>
      </c>
      <c r="AB1707" s="13"/>
      <c r="AC1707" s="13">
        <v>0.32038834951456302</v>
      </c>
      <c r="AD1707" s="13">
        <v>0.44360902255639101</v>
      </c>
    </row>
    <row r="1708" spans="2:30" x14ac:dyDescent="0.3">
      <c r="B1708" t="s">
        <v>167</v>
      </c>
      <c r="C1708" s="13">
        <v>-1.97628458498024E-2</v>
      </c>
      <c r="D1708" s="13">
        <v>-0.14399999999999999</v>
      </c>
      <c r="E1708" s="13">
        <v>0.1015625</v>
      </c>
      <c r="F1708" s="13"/>
      <c r="G1708" s="13">
        <v>0.25</v>
      </c>
      <c r="H1708" s="13">
        <v>0.28000000000000003</v>
      </c>
      <c r="I1708" s="13">
        <v>0.22857142857142901</v>
      </c>
      <c r="J1708" s="13">
        <v>0</v>
      </c>
      <c r="K1708" s="13">
        <v>-7.0175438596491196E-2</v>
      </c>
      <c r="L1708" s="13">
        <v>-0.18279569892473099</v>
      </c>
      <c r="M1708" s="13"/>
      <c r="N1708" s="13">
        <v>-0.26168224299065401</v>
      </c>
      <c r="O1708" s="13">
        <v>0.27868852459016402</v>
      </c>
      <c r="P1708" s="13">
        <v>0.30769230769230799</v>
      </c>
      <c r="Q1708" s="13">
        <v>-3.3898305084745797E-2</v>
      </c>
      <c r="R1708" s="13"/>
      <c r="S1708" s="13">
        <v>-0.16</v>
      </c>
      <c r="T1708" s="13">
        <v>0</v>
      </c>
      <c r="U1708" s="13">
        <v>0.25</v>
      </c>
      <c r="V1708" s="13">
        <v>5.2631578947368397E-2</v>
      </c>
      <c r="W1708" s="13">
        <v>9.0909090909090898E-2</v>
      </c>
      <c r="X1708" s="13">
        <v>-6.25E-2</v>
      </c>
      <c r="Y1708" s="13"/>
      <c r="Z1708" s="13">
        <v>-3.2967032967033003E-2</v>
      </c>
      <c r="AA1708" s="13">
        <v>1.40845070422536E-2</v>
      </c>
      <c r="AB1708" s="13"/>
      <c r="AC1708" s="13">
        <v>7.7669902912621394E-2</v>
      </c>
      <c r="AD1708" s="13">
        <v>-0.13533834586466201</v>
      </c>
    </row>
    <row r="1709" spans="2:30" x14ac:dyDescent="0.3">
      <c r="C1709" s="13"/>
      <c r="D1709" s="13"/>
      <c r="E1709" s="13"/>
      <c r="F1709" s="13"/>
      <c r="G1709" s="13"/>
      <c r="H1709" s="13"/>
      <c r="I1709" s="13"/>
      <c r="J1709" s="13"/>
      <c r="K1709" s="13"/>
      <c r="L1709" s="13"/>
      <c r="M1709" s="13"/>
      <c r="N1709" s="13"/>
      <c r="O1709" s="13"/>
      <c r="P1709" s="13"/>
      <c r="Q1709" s="13"/>
      <c r="R1709" s="13"/>
      <c r="S1709" s="13"/>
      <c r="T1709" s="13"/>
      <c r="U1709" s="13"/>
      <c r="V1709" s="13"/>
      <c r="W1709" s="13"/>
      <c r="X1709" s="13"/>
      <c r="Y1709" s="13"/>
      <c r="Z1709" s="13"/>
      <c r="AA1709" s="13"/>
      <c r="AB1709" s="13"/>
      <c r="AC1709" s="13"/>
      <c r="AD1709" s="13"/>
    </row>
    <row r="1710" spans="2:30" x14ac:dyDescent="0.3">
      <c r="B1710" s="6" t="s">
        <v>547</v>
      </c>
      <c r="C1710" s="13"/>
      <c r="D1710" s="13"/>
      <c r="E1710" s="13"/>
      <c r="F1710" s="13"/>
      <c r="G1710" s="13"/>
      <c r="H1710" s="13"/>
      <c r="I1710" s="13"/>
      <c r="J1710" s="13"/>
      <c r="K1710" s="13"/>
      <c r="L1710" s="13"/>
      <c r="M1710" s="13"/>
      <c r="N1710" s="13"/>
      <c r="O1710" s="13"/>
      <c r="P1710" s="13"/>
      <c r="Q1710" s="13"/>
      <c r="R1710" s="13"/>
      <c r="S1710" s="13"/>
      <c r="T1710" s="13"/>
      <c r="U1710" s="13"/>
      <c r="V1710" s="13"/>
      <c r="W1710" s="13"/>
      <c r="X1710" s="13"/>
      <c r="Y1710" s="13"/>
      <c r="Z1710" s="13"/>
      <c r="AA1710" s="13"/>
      <c r="AB1710" s="13"/>
      <c r="AC1710" s="13"/>
      <c r="AD1710" s="13"/>
    </row>
    <row r="1711" spans="2:30" x14ac:dyDescent="0.3">
      <c r="B1711" s="23" t="s">
        <v>52</v>
      </c>
      <c r="C1711" s="13"/>
      <c r="D1711" s="13"/>
      <c r="E1711" s="13"/>
      <c r="F1711" s="13"/>
      <c r="G1711" s="13"/>
      <c r="H1711" s="13"/>
      <c r="I1711" s="13"/>
      <c r="J1711" s="13"/>
      <c r="K1711" s="13"/>
      <c r="L1711" s="13"/>
      <c r="M1711" s="13"/>
      <c r="N1711" s="13"/>
      <c r="O1711" s="13"/>
      <c r="P1711" s="13"/>
      <c r="Q1711" s="13"/>
      <c r="R1711" s="13"/>
      <c r="S1711" s="13"/>
      <c r="T1711" s="13"/>
      <c r="U1711" s="13"/>
      <c r="V1711" s="13"/>
      <c r="W1711" s="13"/>
      <c r="X1711" s="13"/>
      <c r="Y1711" s="13"/>
      <c r="Z1711" s="13"/>
      <c r="AA1711" s="13"/>
      <c r="AB1711" s="13"/>
      <c r="AC1711" s="13"/>
      <c r="AD1711" s="13"/>
    </row>
    <row r="1712" spans="2:30" x14ac:dyDescent="0.3">
      <c r="B1712" t="s">
        <v>160</v>
      </c>
      <c r="C1712" s="13">
        <v>0.16600790513833999</v>
      </c>
      <c r="D1712" s="13">
        <v>0.184</v>
      </c>
      <c r="E1712" s="13">
        <v>0.1484375</v>
      </c>
      <c r="F1712" s="13"/>
      <c r="G1712" s="13">
        <v>0.25</v>
      </c>
      <c r="H1712" s="13">
        <v>0.28000000000000003</v>
      </c>
      <c r="I1712" s="13">
        <v>0.14285714285714299</v>
      </c>
      <c r="J1712" s="13">
        <v>0.256410256410256</v>
      </c>
      <c r="K1712" s="13">
        <v>8.7719298245614002E-2</v>
      </c>
      <c r="L1712" s="13">
        <v>0.15053763440860199</v>
      </c>
      <c r="M1712" s="13"/>
      <c r="N1712" s="13">
        <v>0.121495327102804</v>
      </c>
      <c r="O1712" s="13">
        <v>0.213114754098361</v>
      </c>
      <c r="P1712" s="13">
        <v>0.230769230769231</v>
      </c>
      <c r="Q1712" s="13">
        <v>0.169491525423729</v>
      </c>
      <c r="R1712" s="13"/>
      <c r="S1712" s="13">
        <v>0.146666666666667</v>
      </c>
      <c r="T1712" s="13">
        <v>6.9767441860465101E-2</v>
      </c>
      <c r="U1712" s="13">
        <v>8.3333333333333301E-2</v>
      </c>
      <c r="V1712" s="13">
        <v>0.19298245614035101</v>
      </c>
      <c r="W1712" s="13">
        <v>0.27272727272727298</v>
      </c>
      <c r="X1712" s="13">
        <v>0.1875</v>
      </c>
      <c r="Y1712" s="13"/>
      <c r="Z1712" s="13">
        <v>0.164835164835165</v>
      </c>
      <c r="AA1712" s="13">
        <v>0.169014084507042</v>
      </c>
      <c r="AB1712" s="13"/>
      <c r="AC1712" s="13">
        <v>0.14563106796116501</v>
      </c>
      <c r="AD1712" s="13">
        <v>0.16541353383458601</v>
      </c>
    </row>
    <row r="1713" spans="2:30" x14ac:dyDescent="0.3">
      <c r="B1713" t="s">
        <v>161</v>
      </c>
      <c r="C1713" s="13">
        <v>0.43083003952569199</v>
      </c>
      <c r="D1713" s="13">
        <v>0.432</v>
      </c>
      <c r="E1713" s="13">
        <v>0.4296875</v>
      </c>
      <c r="F1713" s="13"/>
      <c r="G1713" s="13">
        <v>0.75</v>
      </c>
      <c r="H1713" s="13">
        <v>0.36</v>
      </c>
      <c r="I1713" s="13">
        <v>0.48571428571428599</v>
      </c>
      <c r="J1713" s="13">
        <v>0.230769230769231</v>
      </c>
      <c r="K1713" s="13">
        <v>0.47368421052631599</v>
      </c>
      <c r="L1713" s="13">
        <v>0.473118279569892</v>
      </c>
      <c r="M1713" s="13"/>
      <c r="N1713" s="13">
        <v>0.41121495327102803</v>
      </c>
      <c r="O1713" s="13">
        <v>0.37704918032786899</v>
      </c>
      <c r="P1713" s="13">
        <v>0.5</v>
      </c>
      <c r="Q1713" s="13">
        <v>0.49152542372881403</v>
      </c>
      <c r="R1713" s="13"/>
      <c r="S1713" s="13">
        <v>0.45333333333333298</v>
      </c>
      <c r="T1713" s="13">
        <v>0.51162790697674398</v>
      </c>
      <c r="U1713" s="13">
        <v>0.41666666666666702</v>
      </c>
      <c r="V1713" s="13">
        <v>0.47368421052631599</v>
      </c>
      <c r="W1713" s="13">
        <v>0.22727272727272699</v>
      </c>
      <c r="X1713" s="13">
        <v>0.1875</v>
      </c>
      <c r="Y1713" s="13"/>
      <c r="Z1713" s="13">
        <v>0.39560439560439598</v>
      </c>
      <c r="AA1713" s="13">
        <v>0.52112676056338003</v>
      </c>
      <c r="AB1713" s="13"/>
      <c r="AC1713" s="13">
        <v>0.475728155339806</v>
      </c>
      <c r="AD1713" s="13">
        <v>0.406015037593985</v>
      </c>
    </row>
    <row r="1714" spans="2:30" x14ac:dyDescent="0.3">
      <c r="B1714" t="s">
        <v>162</v>
      </c>
      <c r="C1714" s="13">
        <v>0.25691699604743101</v>
      </c>
      <c r="D1714" s="13">
        <v>0.224</v>
      </c>
      <c r="E1714" s="13">
        <v>0.2890625</v>
      </c>
      <c r="F1714" s="13"/>
      <c r="G1714" s="13">
        <v>0</v>
      </c>
      <c r="H1714" s="13">
        <v>0.24</v>
      </c>
      <c r="I1714" s="13">
        <v>0.25714285714285701</v>
      </c>
      <c r="J1714" s="13">
        <v>0.35897435897435898</v>
      </c>
      <c r="K1714" s="13">
        <v>0.28070175438596501</v>
      </c>
      <c r="L1714" s="13">
        <v>0.21505376344086</v>
      </c>
      <c r="M1714" s="13"/>
      <c r="N1714" s="13">
        <v>0.29906542056074797</v>
      </c>
      <c r="O1714" s="13">
        <v>0.22950819672131101</v>
      </c>
      <c r="P1714" s="13">
        <v>0.230769230769231</v>
      </c>
      <c r="Q1714" s="13">
        <v>0.22033898305084701</v>
      </c>
      <c r="R1714" s="13"/>
      <c r="S1714" s="13">
        <v>0.24</v>
      </c>
      <c r="T1714" s="13">
        <v>0.30232558139534899</v>
      </c>
      <c r="U1714" s="13">
        <v>0.375</v>
      </c>
      <c r="V1714" s="13">
        <v>0.157894736842105</v>
      </c>
      <c r="W1714" s="13">
        <v>0.45454545454545497</v>
      </c>
      <c r="X1714" s="13">
        <v>0.3125</v>
      </c>
      <c r="Y1714" s="13"/>
      <c r="Z1714" s="13">
        <v>0.28571428571428598</v>
      </c>
      <c r="AA1714" s="13">
        <v>0.183098591549296</v>
      </c>
      <c r="AB1714" s="13"/>
      <c r="AC1714" s="13">
        <v>0.25242718446601897</v>
      </c>
      <c r="AD1714" s="13">
        <v>0.278195488721804</v>
      </c>
    </row>
    <row r="1715" spans="2:30" x14ac:dyDescent="0.3">
      <c r="B1715" t="s">
        <v>163</v>
      </c>
      <c r="C1715" s="13">
        <v>6.7193675889328106E-2</v>
      </c>
      <c r="D1715" s="13">
        <v>0.08</v>
      </c>
      <c r="E1715" s="13">
        <v>5.46875E-2</v>
      </c>
      <c r="F1715" s="13"/>
      <c r="G1715" s="13">
        <v>0</v>
      </c>
      <c r="H1715" s="13">
        <v>0.04</v>
      </c>
      <c r="I1715" s="13">
        <v>2.8571428571428598E-2</v>
      </c>
      <c r="J1715" s="13">
        <v>0.102564102564103</v>
      </c>
      <c r="K1715" s="13">
        <v>7.0175438596491196E-2</v>
      </c>
      <c r="L1715" s="13">
        <v>7.5268817204301106E-2</v>
      </c>
      <c r="M1715" s="13"/>
      <c r="N1715" s="13">
        <v>0.11214953271028</v>
      </c>
      <c r="O1715" s="13">
        <v>3.2786885245901599E-2</v>
      </c>
      <c r="P1715" s="13">
        <v>0</v>
      </c>
      <c r="Q1715" s="13">
        <v>5.0847457627118599E-2</v>
      </c>
      <c r="R1715" s="13"/>
      <c r="S1715" s="13">
        <v>9.3333333333333296E-2</v>
      </c>
      <c r="T1715" s="13">
        <v>9.3023255813953501E-2</v>
      </c>
      <c r="U1715" s="13">
        <v>4.1666666666666699E-2</v>
      </c>
      <c r="V1715" s="13">
        <v>5.2631578947368397E-2</v>
      </c>
      <c r="W1715" s="13">
        <v>0</v>
      </c>
      <c r="X1715" s="13">
        <v>0.125</v>
      </c>
      <c r="Y1715" s="13"/>
      <c r="Z1715" s="13">
        <v>7.1428571428571397E-2</v>
      </c>
      <c r="AA1715" s="13">
        <v>5.63380281690141E-2</v>
      </c>
      <c r="AB1715" s="13"/>
      <c r="AC1715" s="13">
        <v>7.7669902912621394E-2</v>
      </c>
      <c r="AD1715" s="13">
        <v>6.7669172932330796E-2</v>
      </c>
    </row>
    <row r="1716" spans="2:30" x14ac:dyDescent="0.3">
      <c r="B1716" t="s">
        <v>164</v>
      </c>
      <c r="C1716" s="13">
        <v>3.1620553359683799E-2</v>
      </c>
      <c r="D1716" s="13">
        <v>4.8000000000000001E-2</v>
      </c>
      <c r="E1716" s="13">
        <v>1.5625E-2</v>
      </c>
      <c r="F1716" s="13"/>
      <c r="G1716" s="13">
        <v>0</v>
      </c>
      <c r="H1716" s="13">
        <v>0.04</v>
      </c>
      <c r="I1716" s="13">
        <v>5.7142857142857099E-2</v>
      </c>
      <c r="J1716" s="13">
        <v>2.5641025641025599E-2</v>
      </c>
      <c r="K1716" s="13">
        <v>5.2631578947368397E-2</v>
      </c>
      <c r="L1716" s="13">
        <v>1.0752688172042999E-2</v>
      </c>
      <c r="M1716" s="13"/>
      <c r="N1716" s="13">
        <v>3.7383177570093497E-2</v>
      </c>
      <c r="O1716" s="13">
        <v>4.91803278688525E-2</v>
      </c>
      <c r="P1716" s="13">
        <v>0</v>
      </c>
      <c r="Q1716" s="13">
        <v>1.6949152542372899E-2</v>
      </c>
      <c r="R1716" s="13"/>
      <c r="S1716" s="13">
        <v>2.66666666666667E-2</v>
      </c>
      <c r="T1716" s="13">
        <v>0</v>
      </c>
      <c r="U1716" s="13">
        <v>0</v>
      </c>
      <c r="V1716" s="13">
        <v>8.7719298245614002E-2</v>
      </c>
      <c r="W1716" s="13">
        <v>0</v>
      </c>
      <c r="X1716" s="13">
        <v>6.25E-2</v>
      </c>
      <c r="Y1716" s="13"/>
      <c r="Z1716" s="13">
        <v>3.2967032967033003E-2</v>
      </c>
      <c r="AA1716" s="13">
        <v>2.8169014084507001E-2</v>
      </c>
      <c r="AB1716" s="13"/>
      <c r="AC1716" s="13">
        <v>1.94174757281553E-2</v>
      </c>
      <c r="AD1716" s="13">
        <v>3.7593984962405999E-2</v>
      </c>
    </row>
    <row r="1717" spans="2:30" x14ac:dyDescent="0.3">
      <c r="B1717" t="s">
        <v>56</v>
      </c>
      <c r="C1717" s="13">
        <v>4.7430830039525702E-2</v>
      </c>
      <c r="D1717" s="13">
        <v>3.2000000000000001E-2</v>
      </c>
      <c r="E1717" s="13">
        <v>6.25E-2</v>
      </c>
      <c r="F1717" s="13"/>
      <c r="G1717" s="13">
        <v>0</v>
      </c>
      <c r="H1717" s="13">
        <v>0.04</v>
      </c>
      <c r="I1717" s="13">
        <v>2.8571428571428598E-2</v>
      </c>
      <c r="J1717" s="13">
        <v>2.5641025641025599E-2</v>
      </c>
      <c r="K1717" s="13">
        <v>3.5087719298245598E-2</v>
      </c>
      <c r="L1717" s="13">
        <v>7.5268817204301106E-2</v>
      </c>
      <c r="M1717" s="13"/>
      <c r="N1717" s="13">
        <v>1.86915887850467E-2</v>
      </c>
      <c r="O1717" s="13">
        <v>9.8360655737704902E-2</v>
      </c>
      <c r="P1717" s="13">
        <v>3.8461538461538498E-2</v>
      </c>
      <c r="Q1717" s="13">
        <v>5.0847457627118599E-2</v>
      </c>
      <c r="R1717" s="13"/>
      <c r="S1717" s="13">
        <v>0.04</v>
      </c>
      <c r="T1717" s="13">
        <v>2.32558139534884E-2</v>
      </c>
      <c r="U1717" s="13">
        <v>8.3333333333333301E-2</v>
      </c>
      <c r="V1717" s="13">
        <v>3.5087719298245598E-2</v>
      </c>
      <c r="W1717" s="13">
        <v>4.5454545454545497E-2</v>
      </c>
      <c r="X1717" s="13">
        <v>0.125</v>
      </c>
      <c r="Y1717" s="13"/>
      <c r="Z1717" s="13">
        <v>4.94505494505494E-2</v>
      </c>
      <c r="AA1717" s="13">
        <v>4.2253521126760597E-2</v>
      </c>
      <c r="AB1717" s="13"/>
      <c r="AC1717" s="13">
        <v>2.9126213592233E-2</v>
      </c>
      <c r="AD1717" s="13">
        <v>4.5112781954887202E-2</v>
      </c>
    </row>
    <row r="1718" spans="2:30" x14ac:dyDescent="0.3">
      <c r="B1718" t="s">
        <v>165</v>
      </c>
      <c r="C1718" s="13">
        <v>0.59683794466403195</v>
      </c>
      <c r="D1718" s="13">
        <v>0.61599999999999999</v>
      </c>
      <c r="E1718" s="13">
        <v>0.578125</v>
      </c>
      <c r="F1718" s="13"/>
      <c r="G1718" s="13">
        <v>1</v>
      </c>
      <c r="H1718" s="13">
        <v>0.64</v>
      </c>
      <c r="I1718" s="13">
        <v>0.628571428571429</v>
      </c>
      <c r="J1718" s="13">
        <v>0.487179487179487</v>
      </c>
      <c r="K1718" s="13">
        <v>0.56140350877193002</v>
      </c>
      <c r="L1718" s="13">
        <v>0.62365591397849496</v>
      </c>
      <c r="M1718" s="13"/>
      <c r="N1718" s="13">
        <v>0.53271028037383195</v>
      </c>
      <c r="O1718" s="13">
        <v>0.59016393442622905</v>
      </c>
      <c r="P1718" s="13">
        <v>0.73076923076923095</v>
      </c>
      <c r="Q1718" s="13">
        <v>0.66101694915254205</v>
      </c>
      <c r="R1718" s="13"/>
      <c r="S1718" s="13">
        <v>0.6</v>
      </c>
      <c r="T1718" s="13">
        <v>0.581395348837209</v>
      </c>
      <c r="U1718" s="13">
        <v>0.5</v>
      </c>
      <c r="V1718" s="13">
        <v>0.66666666666666696</v>
      </c>
      <c r="W1718" s="13">
        <v>0.5</v>
      </c>
      <c r="X1718" s="13">
        <v>0.375</v>
      </c>
      <c r="Y1718" s="13"/>
      <c r="Z1718" s="13">
        <v>0.56043956043956</v>
      </c>
      <c r="AA1718" s="13">
        <v>0.69014084507042295</v>
      </c>
      <c r="AB1718" s="13"/>
      <c r="AC1718" s="13">
        <v>0.62135922330097104</v>
      </c>
      <c r="AD1718" s="13">
        <v>0.57142857142857095</v>
      </c>
    </row>
    <row r="1719" spans="2:30" x14ac:dyDescent="0.3">
      <c r="B1719" t="s">
        <v>166</v>
      </c>
      <c r="C1719" s="13">
        <v>9.8814229249011898E-2</v>
      </c>
      <c r="D1719" s="13">
        <v>0.128</v>
      </c>
      <c r="E1719" s="13">
        <v>7.03125E-2</v>
      </c>
      <c r="F1719" s="13"/>
      <c r="G1719" s="13">
        <v>0</v>
      </c>
      <c r="H1719" s="13">
        <v>0.08</v>
      </c>
      <c r="I1719" s="13">
        <v>8.5714285714285701E-2</v>
      </c>
      <c r="J1719" s="13">
        <v>0.128205128205128</v>
      </c>
      <c r="K1719" s="13">
        <v>0.12280701754386</v>
      </c>
      <c r="L1719" s="13">
        <v>8.6021505376344107E-2</v>
      </c>
      <c r="M1719" s="13"/>
      <c r="N1719" s="13">
        <v>0.14953271028037399</v>
      </c>
      <c r="O1719" s="13">
        <v>8.1967213114754106E-2</v>
      </c>
      <c r="P1719" s="13">
        <v>0</v>
      </c>
      <c r="Q1719" s="13">
        <v>6.7796610169491497E-2</v>
      </c>
      <c r="R1719" s="13"/>
      <c r="S1719" s="13">
        <v>0.12</v>
      </c>
      <c r="T1719" s="13">
        <v>9.3023255813953501E-2</v>
      </c>
      <c r="U1719" s="13">
        <v>4.1666666666666699E-2</v>
      </c>
      <c r="V1719" s="13">
        <v>0.140350877192982</v>
      </c>
      <c r="W1719" s="13">
        <v>0</v>
      </c>
      <c r="X1719" s="13">
        <v>0.1875</v>
      </c>
      <c r="Y1719" s="13"/>
      <c r="Z1719" s="13">
        <v>0.104395604395604</v>
      </c>
      <c r="AA1719" s="13">
        <v>8.4507042253521097E-2</v>
      </c>
      <c r="AB1719" s="13"/>
      <c r="AC1719" s="13">
        <v>9.7087378640776698E-2</v>
      </c>
      <c r="AD1719" s="13">
        <v>0.105263157894737</v>
      </c>
    </row>
    <row r="1720" spans="2:30" x14ac:dyDescent="0.3">
      <c r="B1720" t="s">
        <v>167</v>
      </c>
      <c r="C1720" s="13">
        <v>0.49802371541502</v>
      </c>
      <c r="D1720" s="13">
        <v>0.48799999999999999</v>
      </c>
      <c r="E1720" s="13">
        <v>0.5078125</v>
      </c>
      <c r="F1720" s="13"/>
      <c r="G1720" s="13">
        <v>1</v>
      </c>
      <c r="H1720" s="13">
        <v>0.56000000000000005</v>
      </c>
      <c r="I1720" s="13">
        <v>0.54285714285714304</v>
      </c>
      <c r="J1720" s="13">
        <v>0.35897435897435898</v>
      </c>
      <c r="K1720" s="13">
        <v>0.43859649122806998</v>
      </c>
      <c r="L1720" s="13">
        <v>0.53763440860215095</v>
      </c>
      <c r="M1720" s="13"/>
      <c r="N1720" s="13">
        <v>0.38317757009345799</v>
      </c>
      <c r="O1720" s="13">
        <v>0.50819672131147497</v>
      </c>
      <c r="P1720" s="13">
        <v>0.73076923076923095</v>
      </c>
      <c r="Q1720" s="13">
        <v>0.59322033898305104</v>
      </c>
      <c r="R1720" s="13"/>
      <c r="S1720" s="13">
        <v>0.48</v>
      </c>
      <c r="T1720" s="13">
        <v>0.48837209302325602</v>
      </c>
      <c r="U1720" s="13">
        <v>0.45833333333333298</v>
      </c>
      <c r="V1720" s="13">
        <v>0.52631578947368396</v>
      </c>
      <c r="W1720" s="13">
        <v>0.5</v>
      </c>
      <c r="X1720" s="13">
        <v>0.1875</v>
      </c>
      <c r="Y1720" s="13"/>
      <c r="Z1720" s="13">
        <v>0.45604395604395598</v>
      </c>
      <c r="AA1720" s="13">
        <v>0.60563380281690105</v>
      </c>
      <c r="AB1720" s="13"/>
      <c r="AC1720" s="13">
        <v>0.52427184466019405</v>
      </c>
      <c r="AD1720" s="13">
        <v>0.466165413533835</v>
      </c>
    </row>
    <row r="1721" spans="2:30" x14ac:dyDescent="0.3">
      <c r="C1721" s="13"/>
      <c r="D1721" s="13"/>
      <c r="E1721" s="13"/>
      <c r="F1721" s="13"/>
      <c r="G1721" s="13"/>
      <c r="H1721" s="13"/>
      <c r="I1721" s="13"/>
      <c r="J1721" s="13"/>
      <c r="K1721" s="13"/>
      <c r="L1721" s="13"/>
      <c r="M1721" s="13"/>
      <c r="N1721" s="13"/>
      <c r="O1721" s="13"/>
      <c r="P1721" s="13"/>
      <c r="Q1721" s="13"/>
      <c r="R1721" s="13"/>
      <c r="S1721" s="13"/>
      <c r="T1721" s="13"/>
      <c r="U1721" s="13"/>
      <c r="V1721" s="13"/>
      <c r="W1721" s="13"/>
      <c r="X1721" s="13"/>
      <c r="Y1721" s="13"/>
      <c r="Z1721" s="13"/>
      <c r="AA1721" s="13"/>
      <c r="AB1721" s="13"/>
      <c r="AC1721" s="13"/>
      <c r="AD1721" s="13"/>
    </row>
    <row r="1722" spans="2:30" x14ac:dyDescent="0.3">
      <c r="B1722" s="6" t="s">
        <v>548</v>
      </c>
      <c r="C1722" s="13"/>
      <c r="D1722" s="13"/>
      <c r="E1722" s="13"/>
      <c r="F1722" s="13"/>
      <c r="G1722" s="13"/>
      <c r="H1722" s="13"/>
      <c r="I1722" s="13"/>
      <c r="J1722" s="13"/>
      <c r="K1722" s="13"/>
      <c r="L1722" s="13"/>
      <c r="M1722" s="13"/>
      <c r="N1722" s="13"/>
      <c r="O1722" s="13"/>
      <c r="P1722" s="13"/>
      <c r="Q1722" s="13"/>
      <c r="R1722" s="13"/>
      <c r="S1722" s="13"/>
      <c r="T1722" s="13"/>
      <c r="U1722" s="13"/>
      <c r="V1722" s="13"/>
      <c r="W1722" s="13"/>
      <c r="X1722" s="13"/>
      <c r="Y1722" s="13"/>
      <c r="Z1722" s="13"/>
      <c r="AA1722" s="13"/>
      <c r="AB1722" s="13"/>
      <c r="AC1722" s="13"/>
      <c r="AD1722" s="13"/>
    </row>
    <row r="1723" spans="2:30" x14ac:dyDescent="0.3">
      <c r="B1723" s="23" t="s">
        <v>52</v>
      </c>
      <c r="C1723" s="13"/>
      <c r="D1723" s="13"/>
      <c r="E1723" s="13"/>
      <c r="F1723" s="13"/>
      <c r="G1723" s="13"/>
      <c r="H1723" s="13"/>
      <c r="I1723" s="13"/>
      <c r="J1723" s="13"/>
      <c r="K1723" s="13"/>
      <c r="L1723" s="13"/>
      <c r="M1723" s="13"/>
      <c r="N1723" s="13"/>
      <c r="O1723" s="13"/>
      <c r="P1723" s="13"/>
      <c r="Q1723" s="13"/>
      <c r="R1723" s="13"/>
      <c r="S1723" s="13"/>
      <c r="T1723" s="13"/>
      <c r="U1723" s="13"/>
      <c r="V1723" s="13"/>
      <c r="W1723" s="13"/>
      <c r="X1723" s="13"/>
      <c r="Y1723" s="13"/>
      <c r="Z1723" s="13"/>
      <c r="AA1723" s="13"/>
      <c r="AB1723" s="13"/>
      <c r="AC1723" s="13"/>
      <c r="AD1723" s="13"/>
    </row>
    <row r="1724" spans="2:30" x14ac:dyDescent="0.3">
      <c r="B1724" t="s">
        <v>160</v>
      </c>
      <c r="C1724" s="13">
        <v>0.22924901185770799</v>
      </c>
      <c r="D1724" s="13">
        <v>0.23200000000000001</v>
      </c>
      <c r="E1724" s="13">
        <v>0.2265625</v>
      </c>
      <c r="F1724" s="13"/>
      <c r="G1724" s="13">
        <v>0.25</v>
      </c>
      <c r="H1724" s="13">
        <v>0.28000000000000003</v>
      </c>
      <c r="I1724" s="13">
        <v>0.14285714285714299</v>
      </c>
      <c r="J1724" s="13">
        <v>0.35897435897435898</v>
      </c>
      <c r="K1724" s="13">
        <v>0.175438596491228</v>
      </c>
      <c r="L1724" s="13">
        <v>0.225806451612903</v>
      </c>
      <c r="M1724" s="13"/>
      <c r="N1724" s="13">
        <v>0.18691588785046701</v>
      </c>
      <c r="O1724" s="13">
        <v>0.213114754098361</v>
      </c>
      <c r="P1724" s="13">
        <v>0.30769230769230799</v>
      </c>
      <c r="Q1724" s="13">
        <v>0.28813559322033899</v>
      </c>
      <c r="R1724" s="13"/>
      <c r="S1724" s="13">
        <v>0.22666666666666699</v>
      </c>
      <c r="T1724" s="13">
        <v>0.116279069767442</v>
      </c>
      <c r="U1724" s="13">
        <v>0.25</v>
      </c>
      <c r="V1724" s="13">
        <v>0.26315789473684198</v>
      </c>
      <c r="W1724" s="13">
        <v>0.27272727272727298</v>
      </c>
      <c r="X1724" s="13">
        <v>0.1875</v>
      </c>
      <c r="Y1724" s="13"/>
      <c r="Z1724" s="13">
        <v>0.20879120879120899</v>
      </c>
      <c r="AA1724" s="13">
        <v>0.28169014084506999</v>
      </c>
      <c r="AB1724" s="13"/>
      <c r="AC1724" s="13">
        <v>0.223300970873786</v>
      </c>
      <c r="AD1724" s="13">
        <v>0.203007518796992</v>
      </c>
    </row>
    <row r="1725" spans="2:30" x14ac:dyDescent="0.3">
      <c r="B1725" t="s">
        <v>161</v>
      </c>
      <c r="C1725" s="13">
        <v>0.51778656126482203</v>
      </c>
      <c r="D1725" s="13">
        <v>0.51200000000000001</v>
      </c>
      <c r="E1725" s="13">
        <v>0.5234375</v>
      </c>
      <c r="F1725" s="13"/>
      <c r="G1725" s="13">
        <v>0.75</v>
      </c>
      <c r="H1725" s="13">
        <v>0.56000000000000005</v>
      </c>
      <c r="I1725" s="13">
        <v>0.6</v>
      </c>
      <c r="J1725" s="13">
        <v>0.38461538461538503</v>
      </c>
      <c r="K1725" s="13">
        <v>0.52631578947368396</v>
      </c>
      <c r="L1725" s="13">
        <v>0.51612903225806495</v>
      </c>
      <c r="M1725" s="13"/>
      <c r="N1725" s="13">
        <v>0.53271028037383195</v>
      </c>
      <c r="O1725" s="13">
        <v>0.50819672131147497</v>
      </c>
      <c r="P1725" s="13">
        <v>0.5</v>
      </c>
      <c r="Q1725" s="13">
        <v>0.50847457627118597</v>
      </c>
      <c r="R1725" s="13"/>
      <c r="S1725" s="13">
        <v>0.61333333333333295</v>
      </c>
      <c r="T1725" s="13">
        <v>0.48837209302325602</v>
      </c>
      <c r="U1725" s="13">
        <v>0.54166666666666696</v>
      </c>
      <c r="V1725" s="13">
        <v>0.49122807017543901</v>
      </c>
      <c r="W1725" s="13">
        <v>0.31818181818181801</v>
      </c>
      <c r="X1725" s="13">
        <v>0.5</v>
      </c>
      <c r="Y1725" s="13"/>
      <c r="Z1725" s="13">
        <v>0.52747252747252704</v>
      </c>
      <c r="AA1725" s="13">
        <v>0.49295774647887303</v>
      </c>
      <c r="AB1725" s="13"/>
      <c r="AC1725" s="13">
        <v>0.53398058252427205</v>
      </c>
      <c r="AD1725" s="13">
        <v>0.52631578947368396</v>
      </c>
    </row>
    <row r="1726" spans="2:30" x14ac:dyDescent="0.3">
      <c r="B1726" t="s">
        <v>162</v>
      </c>
      <c r="C1726" s="13">
        <v>0.17786561264822101</v>
      </c>
      <c r="D1726" s="13">
        <v>0.16</v>
      </c>
      <c r="E1726" s="13">
        <v>0.1953125</v>
      </c>
      <c r="F1726" s="13"/>
      <c r="G1726" s="13">
        <v>0</v>
      </c>
      <c r="H1726" s="13">
        <v>0.08</v>
      </c>
      <c r="I1726" s="13">
        <v>0.114285714285714</v>
      </c>
      <c r="J1726" s="13">
        <v>0.17948717948717899</v>
      </c>
      <c r="K1726" s="13">
        <v>0.21052631578947401</v>
      </c>
      <c r="L1726" s="13">
        <v>0.21505376344086</v>
      </c>
      <c r="M1726" s="13"/>
      <c r="N1726" s="13">
        <v>0.19626168224299101</v>
      </c>
      <c r="O1726" s="13">
        <v>0.18032786885245899</v>
      </c>
      <c r="P1726" s="13">
        <v>0.19230769230769201</v>
      </c>
      <c r="Q1726" s="13">
        <v>0.13559322033898299</v>
      </c>
      <c r="R1726" s="13"/>
      <c r="S1726" s="13">
        <v>0.133333333333333</v>
      </c>
      <c r="T1726" s="13">
        <v>0.27906976744186002</v>
      </c>
      <c r="U1726" s="13">
        <v>0.16666666666666699</v>
      </c>
      <c r="V1726" s="13">
        <v>0.157894736842105</v>
      </c>
      <c r="W1726" s="13">
        <v>0.27272727272727298</v>
      </c>
      <c r="X1726" s="13">
        <v>0.25</v>
      </c>
      <c r="Y1726" s="13"/>
      <c r="Z1726" s="13">
        <v>0.19780219780219799</v>
      </c>
      <c r="AA1726" s="13">
        <v>0.12676056338028199</v>
      </c>
      <c r="AB1726" s="13"/>
      <c r="AC1726" s="13">
        <v>0.20388349514563101</v>
      </c>
      <c r="AD1726" s="13">
        <v>0.17293233082706799</v>
      </c>
    </row>
    <row r="1727" spans="2:30" x14ac:dyDescent="0.3">
      <c r="B1727" t="s">
        <v>163</v>
      </c>
      <c r="C1727" s="13">
        <v>3.1620553359683799E-2</v>
      </c>
      <c r="D1727" s="13">
        <v>4.8000000000000001E-2</v>
      </c>
      <c r="E1727" s="13">
        <v>1.5625E-2</v>
      </c>
      <c r="F1727" s="13"/>
      <c r="G1727" s="13">
        <v>0</v>
      </c>
      <c r="H1727" s="13">
        <v>0.04</v>
      </c>
      <c r="I1727" s="13">
        <v>2.8571428571428598E-2</v>
      </c>
      <c r="J1727" s="13">
        <v>5.1282051282051301E-2</v>
      </c>
      <c r="K1727" s="13">
        <v>1.7543859649122799E-2</v>
      </c>
      <c r="L1727" s="13">
        <v>3.2258064516128997E-2</v>
      </c>
      <c r="M1727" s="13"/>
      <c r="N1727" s="13">
        <v>4.67289719626168E-2</v>
      </c>
      <c r="O1727" s="13">
        <v>3.2786885245901599E-2</v>
      </c>
      <c r="P1727" s="13">
        <v>0</v>
      </c>
      <c r="Q1727" s="13">
        <v>1.6949152542372899E-2</v>
      </c>
      <c r="R1727" s="13"/>
      <c r="S1727" s="13">
        <v>1.3333333333333299E-2</v>
      </c>
      <c r="T1727" s="13">
        <v>2.32558139534884E-2</v>
      </c>
      <c r="U1727" s="13">
        <v>0</v>
      </c>
      <c r="V1727" s="13">
        <v>3.5087719298245598E-2</v>
      </c>
      <c r="W1727" s="13">
        <v>9.0909090909090898E-2</v>
      </c>
      <c r="X1727" s="13">
        <v>6.25E-2</v>
      </c>
      <c r="Y1727" s="13"/>
      <c r="Z1727" s="13">
        <v>2.74725274725275E-2</v>
      </c>
      <c r="AA1727" s="13">
        <v>4.2253521126760597E-2</v>
      </c>
      <c r="AB1727" s="13"/>
      <c r="AC1727" s="13">
        <v>9.7087378640776708E-3</v>
      </c>
      <c r="AD1727" s="13">
        <v>5.2631578947368397E-2</v>
      </c>
    </row>
    <row r="1728" spans="2:30" x14ac:dyDescent="0.3">
      <c r="B1728" t="s">
        <v>164</v>
      </c>
      <c r="C1728" s="13">
        <v>1.97628458498024E-2</v>
      </c>
      <c r="D1728" s="13">
        <v>3.2000000000000001E-2</v>
      </c>
      <c r="E1728" s="13">
        <v>7.8125E-3</v>
      </c>
      <c r="F1728" s="13"/>
      <c r="G1728" s="13">
        <v>0</v>
      </c>
      <c r="H1728" s="13">
        <v>0</v>
      </c>
      <c r="I1728" s="13">
        <v>2.8571428571428598E-2</v>
      </c>
      <c r="J1728" s="13">
        <v>2.5641025641025599E-2</v>
      </c>
      <c r="K1728" s="13">
        <v>5.2631578947368397E-2</v>
      </c>
      <c r="L1728" s="13">
        <v>0</v>
      </c>
      <c r="M1728" s="13"/>
      <c r="N1728" s="13">
        <v>2.80373831775701E-2</v>
      </c>
      <c r="O1728" s="13">
        <v>1.63934426229508E-2</v>
      </c>
      <c r="P1728" s="13">
        <v>0</v>
      </c>
      <c r="Q1728" s="13">
        <v>1.6949152542372899E-2</v>
      </c>
      <c r="R1728" s="13"/>
      <c r="S1728" s="13">
        <v>0</v>
      </c>
      <c r="T1728" s="13">
        <v>2.32558139534884E-2</v>
      </c>
      <c r="U1728" s="13">
        <v>4.1666666666666699E-2</v>
      </c>
      <c r="V1728" s="13">
        <v>5.2631578947368397E-2</v>
      </c>
      <c r="W1728" s="13">
        <v>0</v>
      </c>
      <c r="X1728" s="13">
        <v>0</v>
      </c>
      <c r="Y1728" s="13"/>
      <c r="Z1728" s="13">
        <v>1.0989010989011E-2</v>
      </c>
      <c r="AA1728" s="13">
        <v>4.2253521126760597E-2</v>
      </c>
      <c r="AB1728" s="13"/>
      <c r="AC1728" s="13">
        <v>0</v>
      </c>
      <c r="AD1728" s="13">
        <v>3.00751879699248E-2</v>
      </c>
    </row>
    <row r="1729" spans="2:30" x14ac:dyDescent="0.3">
      <c r="B1729" t="s">
        <v>56</v>
      </c>
      <c r="C1729" s="13">
        <v>2.3715415019762799E-2</v>
      </c>
      <c r="D1729" s="13">
        <v>1.6E-2</v>
      </c>
      <c r="E1729" s="13">
        <v>3.125E-2</v>
      </c>
      <c r="F1729" s="13"/>
      <c r="G1729" s="13">
        <v>0</v>
      </c>
      <c r="H1729" s="13">
        <v>0.04</v>
      </c>
      <c r="I1729" s="13">
        <v>8.5714285714285701E-2</v>
      </c>
      <c r="J1729" s="13">
        <v>0</v>
      </c>
      <c r="K1729" s="13">
        <v>1.7543859649122799E-2</v>
      </c>
      <c r="L1729" s="13">
        <v>1.0752688172042999E-2</v>
      </c>
      <c r="M1729" s="13"/>
      <c r="N1729" s="13">
        <v>9.3457943925233603E-3</v>
      </c>
      <c r="O1729" s="13">
        <v>4.91803278688525E-2</v>
      </c>
      <c r="P1729" s="13">
        <v>0</v>
      </c>
      <c r="Q1729" s="13">
        <v>3.3898305084745797E-2</v>
      </c>
      <c r="R1729" s="13"/>
      <c r="S1729" s="13">
        <v>1.3333333333333299E-2</v>
      </c>
      <c r="T1729" s="13">
        <v>6.9767441860465101E-2</v>
      </c>
      <c r="U1729" s="13">
        <v>0</v>
      </c>
      <c r="V1729" s="13">
        <v>0</v>
      </c>
      <c r="W1729" s="13">
        <v>4.5454545454545497E-2</v>
      </c>
      <c r="X1729" s="13">
        <v>0</v>
      </c>
      <c r="Y1729" s="13"/>
      <c r="Z1729" s="13">
        <v>2.74725274725275E-2</v>
      </c>
      <c r="AA1729" s="13">
        <v>1.4084507042253501E-2</v>
      </c>
      <c r="AB1729" s="13"/>
      <c r="AC1729" s="13">
        <v>2.9126213592233E-2</v>
      </c>
      <c r="AD1729" s="13">
        <v>1.50375939849624E-2</v>
      </c>
    </row>
    <row r="1730" spans="2:30" x14ac:dyDescent="0.3">
      <c r="B1730" t="s">
        <v>165</v>
      </c>
      <c r="C1730" s="13">
        <v>0.74703557312252999</v>
      </c>
      <c r="D1730" s="13">
        <v>0.74399999999999999</v>
      </c>
      <c r="E1730" s="13">
        <v>0.75</v>
      </c>
      <c r="F1730" s="13"/>
      <c r="G1730" s="13">
        <v>1</v>
      </c>
      <c r="H1730" s="13">
        <v>0.84</v>
      </c>
      <c r="I1730" s="13">
        <v>0.74285714285714299</v>
      </c>
      <c r="J1730" s="13">
        <v>0.74358974358974395</v>
      </c>
      <c r="K1730" s="13">
        <v>0.70175438596491202</v>
      </c>
      <c r="L1730" s="13">
        <v>0.74193548387096797</v>
      </c>
      <c r="M1730" s="13"/>
      <c r="N1730" s="13">
        <v>0.71962616822429903</v>
      </c>
      <c r="O1730" s="13">
        <v>0.72131147540983598</v>
      </c>
      <c r="P1730" s="13">
        <v>0.80769230769230804</v>
      </c>
      <c r="Q1730" s="13">
        <v>0.79661016949152497</v>
      </c>
      <c r="R1730" s="13"/>
      <c r="S1730" s="13">
        <v>0.84</v>
      </c>
      <c r="T1730" s="13">
        <v>0.60465116279069797</v>
      </c>
      <c r="U1730" s="13">
        <v>0.79166666666666696</v>
      </c>
      <c r="V1730" s="13">
        <v>0.75438596491228105</v>
      </c>
      <c r="W1730" s="13">
        <v>0.59090909090909105</v>
      </c>
      <c r="X1730" s="13">
        <v>0.6875</v>
      </c>
      <c r="Y1730" s="13"/>
      <c r="Z1730" s="13">
        <v>0.73626373626373598</v>
      </c>
      <c r="AA1730" s="13">
        <v>0.77464788732394396</v>
      </c>
      <c r="AB1730" s="13"/>
      <c r="AC1730" s="13">
        <v>0.75728155339805803</v>
      </c>
      <c r="AD1730" s="13">
        <v>0.72932330827067704</v>
      </c>
    </row>
    <row r="1731" spans="2:30" x14ac:dyDescent="0.3">
      <c r="B1731" t="s">
        <v>166</v>
      </c>
      <c r="C1731" s="13">
        <v>5.1383399209486202E-2</v>
      </c>
      <c r="D1731" s="13">
        <v>0.08</v>
      </c>
      <c r="E1731" s="13">
        <v>2.34375E-2</v>
      </c>
      <c r="F1731" s="13"/>
      <c r="G1731" s="13">
        <v>0</v>
      </c>
      <c r="H1731" s="13">
        <v>0.04</v>
      </c>
      <c r="I1731" s="13">
        <v>5.7142857142857099E-2</v>
      </c>
      <c r="J1731" s="13">
        <v>7.69230769230769E-2</v>
      </c>
      <c r="K1731" s="13">
        <v>7.0175438596491196E-2</v>
      </c>
      <c r="L1731" s="13">
        <v>3.2258064516128997E-2</v>
      </c>
      <c r="M1731" s="13"/>
      <c r="N1731" s="13">
        <v>7.4766355140186896E-2</v>
      </c>
      <c r="O1731" s="13">
        <v>4.91803278688525E-2</v>
      </c>
      <c r="P1731" s="13">
        <v>0</v>
      </c>
      <c r="Q1731" s="13">
        <v>3.3898305084745797E-2</v>
      </c>
      <c r="R1731" s="13"/>
      <c r="S1731" s="13">
        <v>1.3333333333333299E-2</v>
      </c>
      <c r="T1731" s="13">
        <v>4.6511627906976702E-2</v>
      </c>
      <c r="U1731" s="13">
        <v>4.1666666666666699E-2</v>
      </c>
      <c r="V1731" s="13">
        <v>8.7719298245614002E-2</v>
      </c>
      <c r="W1731" s="13">
        <v>9.0909090909090898E-2</v>
      </c>
      <c r="X1731" s="13">
        <v>6.25E-2</v>
      </c>
      <c r="Y1731" s="13"/>
      <c r="Z1731" s="13">
        <v>3.8461538461538498E-2</v>
      </c>
      <c r="AA1731" s="13">
        <v>8.4507042253521097E-2</v>
      </c>
      <c r="AB1731" s="13"/>
      <c r="AC1731" s="13">
        <v>9.7087378640776708E-3</v>
      </c>
      <c r="AD1731" s="13">
        <v>8.2706766917293201E-2</v>
      </c>
    </row>
    <row r="1732" spans="2:30" x14ac:dyDescent="0.3">
      <c r="B1732" t="s">
        <v>167</v>
      </c>
      <c r="C1732" s="13">
        <v>0.69565217391304301</v>
      </c>
      <c r="D1732" s="13">
        <v>0.66400000000000003</v>
      </c>
      <c r="E1732" s="13">
        <v>0.7265625</v>
      </c>
      <c r="F1732" s="13"/>
      <c r="G1732" s="13">
        <v>1</v>
      </c>
      <c r="H1732" s="13">
        <v>0.8</v>
      </c>
      <c r="I1732" s="13">
        <v>0.68571428571428605</v>
      </c>
      <c r="J1732" s="13">
        <v>0.66666666666666696</v>
      </c>
      <c r="K1732" s="13">
        <v>0.63157894736842102</v>
      </c>
      <c r="L1732" s="13">
        <v>0.70967741935483897</v>
      </c>
      <c r="M1732" s="13"/>
      <c r="N1732" s="13">
        <v>0.644859813084112</v>
      </c>
      <c r="O1732" s="13">
        <v>0.67213114754098402</v>
      </c>
      <c r="P1732" s="13">
        <v>0.80769230769230804</v>
      </c>
      <c r="Q1732" s="13">
        <v>0.76271186440677996</v>
      </c>
      <c r="R1732" s="13"/>
      <c r="S1732" s="13">
        <v>0.82666666666666699</v>
      </c>
      <c r="T1732" s="13">
        <v>0.55813953488372103</v>
      </c>
      <c r="U1732" s="13">
        <v>0.75</v>
      </c>
      <c r="V1732" s="13">
        <v>0.66666666666666696</v>
      </c>
      <c r="W1732" s="13">
        <v>0.5</v>
      </c>
      <c r="X1732" s="13">
        <v>0.625</v>
      </c>
      <c r="Y1732" s="13"/>
      <c r="Z1732" s="13">
        <v>0.69780219780219799</v>
      </c>
      <c r="AA1732" s="13">
        <v>0.69014084507042295</v>
      </c>
      <c r="AB1732" s="13"/>
      <c r="AC1732" s="13">
        <v>0.74757281553398103</v>
      </c>
      <c r="AD1732" s="13">
        <v>0.64661654135338398</v>
      </c>
    </row>
    <row r="1733" spans="2:30" x14ac:dyDescent="0.3">
      <c r="C1733" s="13"/>
      <c r="D1733" s="13"/>
      <c r="E1733" s="13"/>
      <c r="F1733" s="13"/>
      <c r="G1733" s="13"/>
      <c r="H1733" s="13"/>
      <c r="I1733" s="13"/>
      <c r="J1733" s="13"/>
      <c r="K1733" s="13"/>
      <c r="L1733" s="13"/>
      <c r="M1733" s="13"/>
      <c r="N1733" s="13"/>
      <c r="O1733" s="13"/>
      <c r="P1733" s="13"/>
      <c r="Q1733" s="13"/>
      <c r="R1733" s="13"/>
      <c r="S1733" s="13"/>
      <c r="T1733" s="13"/>
      <c r="U1733" s="13"/>
      <c r="V1733" s="13"/>
      <c r="W1733" s="13"/>
      <c r="X1733" s="13"/>
      <c r="Y1733" s="13"/>
      <c r="Z1733" s="13"/>
      <c r="AA1733" s="13"/>
      <c r="AB1733" s="13"/>
      <c r="AC1733" s="13"/>
      <c r="AD1733" s="13"/>
    </row>
    <row r="1734" spans="2:30" x14ac:dyDescent="0.3">
      <c r="B1734" s="6" t="s">
        <v>554</v>
      </c>
      <c r="C1734" s="13"/>
      <c r="D1734" s="13"/>
      <c r="E1734" s="13"/>
      <c r="F1734" s="13"/>
      <c r="G1734" s="13"/>
      <c r="H1734" s="13"/>
      <c r="I1734" s="13"/>
      <c r="J1734" s="13"/>
      <c r="K1734" s="13"/>
      <c r="L1734" s="13"/>
      <c r="M1734" s="13"/>
      <c r="N1734" s="13"/>
      <c r="O1734" s="13"/>
      <c r="P1734" s="13"/>
      <c r="Q1734" s="13"/>
      <c r="R1734" s="13"/>
      <c r="S1734" s="13"/>
      <c r="T1734" s="13"/>
      <c r="U1734" s="13"/>
      <c r="V1734" s="13"/>
      <c r="W1734" s="13"/>
      <c r="X1734" s="13"/>
      <c r="Y1734" s="13"/>
      <c r="Z1734" s="13"/>
      <c r="AA1734" s="13"/>
      <c r="AB1734" s="13"/>
      <c r="AC1734" s="13"/>
      <c r="AD1734" s="13"/>
    </row>
    <row r="1735" spans="2:30" x14ac:dyDescent="0.3">
      <c r="B1735" s="23" t="s">
        <v>52</v>
      </c>
      <c r="C1735" s="13"/>
      <c r="D1735" s="13"/>
      <c r="E1735" s="13"/>
      <c r="F1735" s="13"/>
      <c r="G1735" s="13"/>
      <c r="H1735" s="13"/>
      <c r="I1735" s="13"/>
      <c r="J1735" s="13"/>
      <c r="K1735" s="13"/>
      <c r="L1735" s="13"/>
      <c r="M1735" s="13"/>
      <c r="N1735" s="13"/>
      <c r="O1735" s="13"/>
      <c r="P1735" s="13"/>
      <c r="Q1735" s="13"/>
      <c r="R1735" s="13"/>
      <c r="S1735" s="13"/>
      <c r="T1735" s="13"/>
      <c r="U1735" s="13"/>
      <c r="V1735" s="13"/>
      <c r="W1735" s="13"/>
      <c r="X1735" s="13"/>
      <c r="Y1735" s="13"/>
      <c r="Z1735" s="13"/>
      <c r="AA1735" s="13"/>
      <c r="AB1735" s="13"/>
      <c r="AC1735" s="13"/>
      <c r="AD1735" s="13"/>
    </row>
    <row r="1736" spans="2:30" x14ac:dyDescent="0.3">
      <c r="B1736" t="s">
        <v>160</v>
      </c>
      <c r="C1736" s="13">
        <v>0.39525691699604698</v>
      </c>
      <c r="D1736" s="13">
        <v>0.40799999999999997</v>
      </c>
      <c r="E1736" s="13">
        <v>0.3828125</v>
      </c>
      <c r="F1736" s="13"/>
      <c r="G1736" s="13">
        <v>0</v>
      </c>
      <c r="H1736" s="13">
        <v>0.44</v>
      </c>
      <c r="I1736" s="13">
        <v>0.314285714285714</v>
      </c>
      <c r="J1736" s="13">
        <v>0.41025641025641002</v>
      </c>
      <c r="K1736" s="13">
        <v>0.43859649122806998</v>
      </c>
      <c r="L1736" s="13">
        <v>0.39784946236559099</v>
      </c>
      <c r="M1736" s="13"/>
      <c r="N1736" s="13">
        <v>0.36448598130841098</v>
      </c>
      <c r="O1736" s="13">
        <v>0.32786885245901598</v>
      </c>
      <c r="P1736" s="13">
        <v>0.61538461538461497</v>
      </c>
      <c r="Q1736" s="13">
        <v>0.42372881355932202</v>
      </c>
      <c r="R1736" s="13"/>
      <c r="S1736" s="13">
        <v>0.37333333333333302</v>
      </c>
      <c r="T1736" s="13">
        <v>0.34883720930232598</v>
      </c>
      <c r="U1736" s="13">
        <v>0.45833333333333298</v>
      </c>
      <c r="V1736" s="13">
        <v>0.47368421052631599</v>
      </c>
      <c r="W1736" s="13">
        <v>0.31818181818181801</v>
      </c>
      <c r="X1736" s="13">
        <v>0.4375</v>
      </c>
      <c r="Y1736" s="13"/>
      <c r="Z1736" s="13">
        <v>0.40109890109890101</v>
      </c>
      <c r="AA1736" s="13">
        <v>0.38028169014084501</v>
      </c>
      <c r="AB1736" s="13"/>
      <c r="AC1736" s="13">
        <v>0.42718446601941701</v>
      </c>
      <c r="AD1736" s="13">
        <v>0.35338345864661702</v>
      </c>
    </row>
    <row r="1737" spans="2:30" x14ac:dyDescent="0.3">
      <c r="B1737" t="s">
        <v>161</v>
      </c>
      <c r="C1737" s="13">
        <v>0.45059288537549402</v>
      </c>
      <c r="D1737" s="13">
        <v>0.45600000000000002</v>
      </c>
      <c r="E1737" s="13">
        <v>0.4453125</v>
      </c>
      <c r="F1737" s="13"/>
      <c r="G1737" s="13">
        <v>1</v>
      </c>
      <c r="H1737" s="13">
        <v>0.36</v>
      </c>
      <c r="I1737" s="13">
        <v>0.51428571428571401</v>
      </c>
      <c r="J1737" s="13">
        <v>0.38461538461538503</v>
      </c>
      <c r="K1737" s="13">
        <v>0.42105263157894701</v>
      </c>
      <c r="L1737" s="13">
        <v>0.473118279569892</v>
      </c>
      <c r="M1737" s="13"/>
      <c r="N1737" s="13">
        <v>0.45794392523364502</v>
      </c>
      <c r="O1737" s="13">
        <v>0.50819672131147497</v>
      </c>
      <c r="P1737" s="13">
        <v>0.30769230769230799</v>
      </c>
      <c r="Q1737" s="13">
        <v>0.44067796610169502</v>
      </c>
      <c r="R1737" s="13"/>
      <c r="S1737" s="13">
        <v>0.46666666666666701</v>
      </c>
      <c r="T1737" s="13">
        <v>0.46511627906976699</v>
      </c>
      <c r="U1737" s="13">
        <v>0.45833333333333298</v>
      </c>
      <c r="V1737" s="13">
        <v>0.40350877192982498</v>
      </c>
      <c r="W1737" s="13">
        <v>0.45454545454545497</v>
      </c>
      <c r="X1737" s="13">
        <v>0.375</v>
      </c>
      <c r="Y1737" s="13"/>
      <c r="Z1737" s="13">
        <v>0.46153846153846201</v>
      </c>
      <c r="AA1737" s="13">
        <v>0.42253521126760601</v>
      </c>
      <c r="AB1737" s="13"/>
      <c r="AC1737" s="13">
        <v>0.43689320388349501</v>
      </c>
      <c r="AD1737" s="13">
        <v>0.466165413533835</v>
      </c>
    </row>
    <row r="1738" spans="2:30" x14ac:dyDescent="0.3">
      <c r="B1738" t="s">
        <v>162</v>
      </c>
      <c r="C1738" s="13">
        <v>0.106719367588933</v>
      </c>
      <c r="D1738" s="13">
        <v>0.08</v>
      </c>
      <c r="E1738" s="13">
        <v>0.1328125</v>
      </c>
      <c r="F1738" s="13"/>
      <c r="G1738" s="13">
        <v>0</v>
      </c>
      <c r="H1738" s="13">
        <v>0.12</v>
      </c>
      <c r="I1738" s="13">
        <v>0.14285714285714299</v>
      </c>
      <c r="J1738" s="13">
        <v>0.15384615384615399</v>
      </c>
      <c r="K1738" s="13">
        <v>8.7719298245614002E-2</v>
      </c>
      <c r="L1738" s="13">
        <v>8.6021505376344107E-2</v>
      </c>
      <c r="M1738" s="13"/>
      <c r="N1738" s="13">
        <v>0.11214953271028</v>
      </c>
      <c r="O1738" s="13">
        <v>9.8360655737704902E-2</v>
      </c>
      <c r="P1738" s="13">
        <v>7.69230769230769E-2</v>
      </c>
      <c r="Q1738" s="13">
        <v>0.11864406779661001</v>
      </c>
      <c r="R1738" s="13"/>
      <c r="S1738" s="13">
        <v>9.3333333333333296E-2</v>
      </c>
      <c r="T1738" s="13">
        <v>0.13953488372093001</v>
      </c>
      <c r="U1738" s="13">
        <v>8.3333333333333301E-2</v>
      </c>
      <c r="V1738" s="13">
        <v>8.7719298245614002E-2</v>
      </c>
      <c r="W1738" s="13">
        <v>0.18181818181818199</v>
      </c>
      <c r="X1738" s="13">
        <v>0.125</v>
      </c>
      <c r="Y1738" s="13"/>
      <c r="Z1738" s="13">
        <v>9.3406593406593394E-2</v>
      </c>
      <c r="AA1738" s="13">
        <v>0.140845070422535</v>
      </c>
      <c r="AB1738" s="13"/>
      <c r="AC1738" s="13">
        <v>0.116504854368932</v>
      </c>
      <c r="AD1738" s="13">
        <v>0.112781954887218</v>
      </c>
    </row>
    <row r="1739" spans="2:30" x14ac:dyDescent="0.3">
      <c r="B1739" t="s">
        <v>163</v>
      </c>
      <c r="C1739" s="13">
        <v>1.97628458498024E-2</v>
      </c>
      <c r="D1739" s="13">
        <v>0.04</v>
      </c>
      <c r="E1739" s="13">
        <v>0</v>
      </c>
      <c r="F1739" s="13"/>
      <c r="G1739" s="13">
        <v>0</v>
      </c>
      <c r="H1739" s="13">
        <v>0.08</v>
      </c>
      <c r="I1739" s="13">
        <v>0</v>
      </c>
      <c r="J1739" s="13">
        <v>2.5641025641025599E-2</v>
      </c>
      <c r="K1739" s="13">
        <v>1.7543859649122799E-2</v>
      </c>
      <c r="L1739" s="13">
        <v>1.0752688172042999E-2</v>
      </c>
      <c r="M1739" s="13"/>
      <c r="N1739" s="13">
        <v>2.80373831775701E-2</v>
      </c>
      <c r="O1739" s="13">
        <v>1.63934426229508E-2</v>
      </c>
      <c r="P1739" s="13">
        <v>0</v>
      </c>
      <c r="Q1739" s="13">
        <v>1.6949152542372899E-2</v>
      </c>
      <c r="R1739" s="13"/>
      <c r="S1739" s="13">
        <v>2.66666666666667E-2</v>
      </c>
      <c r="T1739" s="13">
        <v>0</v>
      </c>
      <c r="U1739" s="13">
        <v>0</v>
      </c>
      <c r="V1739" s="13">
        <v>0</v>
      </c>
      <c r="W1739" s="13">
        <v>4.5454545454545497E-2</v>
      </c>
      <c r="X1739" s="13">
        <v>6.25E-2</v>
      </c>
      <c r="Y1739" s="13"/>
      <c r="Z1739" s="13">
        <v>1.6483516483516501E-2</v>
      </c>
      <c r="AA1739" s="13">
        <v>2.8169014084507001E-2</v>
      </c>
      <c r="AB1739" s="13"/>
      <c r="AC1739" s="13">
        <v>9.7087378640776708E-3</v>
      </c>
      <c r="AD1739" s="13">
        <v>3.00751879699248E-2</v>
      </c>
    </row>
    <row r="1740" spans="2:30" x14ac:dyDescent="0.3">
      <c r="B1740" t="s">
        <v>164</v>
      </c>
      <c r="C1740" s="13">
        <v>1.18577075098814E-2</v>
      </c>
      <c r="D1740" s="13">
        <v>1.6E-2</v>
      </c>
      <c r="E1740" s="13">
        <v>7.8125E-3</v>
      </c>
      <c r="F1740" s="13"/>
      <c r="G1740" s="13">
        <v>0</v>
      </c>
      <c r="H1740" s="13">
        <v>0</v>
      </c>
      <c r="I1740" s="13">
        <v>2.8571428571428598E-2</v>
      </c>
      <c r="J1740" s="13">
        <v>2.5641025641025599E-2</v>
      </c>
      <c r="K1740" s="13">
        <v>1.7543859649122799E-2</v>
      </c>
      <c r="L1740" s="13">
        <v>0</v>
      </c>
      <c r="M1740" s="13"/>
      <c r="N1740" s="13">
        <v>2.80373831775701E-2</v>
      </c>
      <c r="O1740" s="13">
        <v>0</v>
      </c>
      <c r="P1740" s="13">
        <v>0</v>
      </c>
      <c r="Q1740" s="13">
        <v>0</v>
      </c>
      <c r="R1740" s="13"/>
      <c r="S1740" s="13">
        <v>1.3333333333333299E-2</v>
      </c>
      <c r="T1740" s="13">
        <v>2.32558139534884E-2</v>
      </c>
      <c r="U1740" s="13">
        <v>0</v>
      </c>
      <c r="V1740" s="13">
        <v>1.7543859649122799E-2</v>
      </c>
      <c r="W1740" s="13">
        <v>0</v>
      </c>
      <c r="X1740" s="13">
        <v>0</v>
      </c>
      <c r="Y1740" s="13"/>
      <c r="Z1740" s="13">
        <v>1.0989010989011E-2</v>
      </c>
      <c r="AA1740" s="13">
        <v>1.4084507042253501E-2</v>
      </c>
      <c r="AB1740" s="13"/>
      <c r="AC1740" s="13">
        <v>0</v>
      </c>
      <c r="AD1740" s="13">
        <v>2.2556390977443601E-2</v>
      </c>
    </row>
    <row r="1741" spans="2:30" x14ac:dyDescent="0.3">
      <c r="B1741" t="s">
        <v>56</v>
      </c>
      <c r="C1741" s="13">
        <v>1.58102766798419E-2</v>
      </c>
      <c r="D1741" s="13">
        <v>0</v>
      </c>
      <c r="E1741" s="13">
        <v>3.125E-2</v>
      </c>
      <c r="F1741" s="13"/>
      <c r="G1741" s="13">
        <v>0</v>
      </c>
      <c r="H1741" s="13">
        <v>0</v>
      </c>
      <c r="I1741" s="13">
        <v>0</v>
      </c>
      <c r="J1741" s="13">
        <v>0</v>
      </c>
      <c r="K1741" s="13">
        <v>1.7543859649122799E-2</v>
      </c>
      <c r="L1741" s="13">
        <v>3.2258064516128997E-2</v>
      </c>
      <c r="M1741" s="13"/>
      <c r="N1741" s="13">
        <v>9.3457943925233603E-3</v>
      </c>
      <c r="O1741" s="13">
        <v>4.91803278688525E-2</v>
      </c>
      <c r="P1741" s="13">
        <v>0</v>
      </c>
      <c r="Q1741" s="13">
        <v>0</v>
      </c>
      <c r="R1741" s="13"/>
      <c r="S1741" s="13">
        <v>2.66666666666667E-2</v>
      </c>
      <c r="T1741" s="13">
        <v>2.32558139534884E-2</v>
      </c>
      <c r="U1741" s="13">
        <v>0</v>
      </c>
      <c r="V1741" s="13">
        <v>1.7543859649122799E-2</v>
      </c>
      <c r="W1741" s="13">
        <v>0</v>
      </c>
      <c r="X1741" s="13">
        <v>0</v>
      </c>
      <c r="Y1741" s="13"/>
      <c r="Z1741" s="13">
        <v>1.6483516483516501E-2</v>
      </c>
      <c r="AA1741" s="13">
        <v>1.4084507042253501E-2</v>
      </c>
      <c r="AB1741" s="13"/>
      <c r="AC1741" s="13">
        <v>9.7087378640776708E-3</v>
      </c>
      <c r="AD1741" s="13">
        <v>1.50375939849624E-2</v>
      </c>
    </row>
    <row r="1742" spans="2:30" x14ac:dyDescent="0.3">
      <c r="B1742" t="s">
        <v>165</v>
      </c>
      <c r="C1742" s="13">
        <v>0.84584980237154195</v>
      </c>
      <c r="D1742" s="13">
        <v>0.86399999999999999</v>
      </c>
      <c r="E1742" s="13">
        <v>0.828125</v>
      </c>
      <c r="F1742" s="13"/>
      <c r="G1742" s="13">
        <v>1</v>
      </c>
      <c r="H1742" s="13">
        <v>0.8</v>
      </c>
      <c r="I1742" s="13">
        <v>0.82857142857142896</v>
      </c>
      <c r="J1742" s="13">
        <v>0.79487179487179505</v>
      </c>
      <c r="K1742" s="13">
        <v>0.859649122807018</v>
      </c>
      <c r="L1742" s="13">
        <v>0.87096774193548399</v>
      </c>
      <c r="M1742" s="13"/>
      <c r="N1742" s="13">
        <v>0.82242990654205606</v>
      </c>
      <c r="O1742" s="13">
        <v>0.83606557377049195</v>
      </c>
      <c r="P1742" s="13">
        <v>0.92307692307692302</v>
      </c>
      <c r="Q1742" s="13">
        <v>0.86440677966101698</v>
      </c>
      <c r="R1742" s="13"/>
      <c r="S1742" s="13">
        <v>0.84</v>
      </c>
      <c r="T1742" s="13">
        <v>0.81395348837209303</v>
      </c>
      <c r="U1742" s="13">
        <v>0.91666666666666696</v>
      </c>
      <c r="V1742" s="13">
        <v>0.87719298245613997</v>
      </c>
      <c r="W1742" s="13">
        <v>0.77272727272727304</v>
      </c>
      <c r="X1742" s="13">
        <v>0.8125</v>
      </c>
      <c r="Y1742" s="13"/>
      <c r="Z1742" s="13">
        <v>0.86263736263736301</v>
      </c>
      <c r="AA1742" s="13">
        <v>0.80281690140845097</v>
      </c>
      <c r="AB1742" s="13"/>
      <c r="AC1742" s="13">
        <v>0.86407766990291301</v>
      </c>
      <c r="AD1742" s="13">
        <v>0.81954887218045103</v>
      </c>
    </row>
    <row r="1743" spans="2:30" x14ac:dyDescent="0.3">
      <c r="B1743" t="s">
        <v>166</v>
      </c>
      <c r="C1743" s="13">
        <v>3.1620553359683799E-2</v>
      </c>
      <c r="D1743" s="13">
        <v>5.6000000000000001E-2</v>
      </c>
      <c r="E1743" s="13">
        <v>7.8125E-3</v>
      </c>
      <c r="F1743" s="13"/>
      <c r="G1743" s="13">
        <v>0</v>
      </c>
      <c r="H1743" s="13">
        <v>0.08</v>
      </c>
      <c r="I1743" s="13">
        <v>2.8571428571428598E-2</v>
      </c>
      <c r="J1743" s="13">
        <v>5.1282051282051301E-2</v>
      </c>
      <c r="K1743" s="13">
        <v>3.5087719298245598E-2</v>
      </c>
      <c r="L1743" s="13">
        <v>1.0752688172042999E-2</v>
      </c>
      <c r="M1743" s="13"/>
      <c r="N1743" s="13">
        <v>5.60747663551402E-2</v>
      </c>
      <c r="O1743" s="13">
        <v>1.63934426229508E-2</v>
      </c>
      <c r="P1743" s="13">
        <v>0</v>
      </c>
      <c r="Q1743" s="13">
        <v>1.6949152542372899E-2</v>
      </c>
      <c r="R1743" s="13"/>
      <c r="S1743" s="13">
        <v>0.04</v>
      </c>
      <c r="T1743" s="13">
        <v>2.32558139534884E-2</v>
      </c>
      <c r="U1743" s="13">
        <v>0</v>
      </c>
      <c r="V1743" s="13">
        <v>1.7543859649122799E-2</v>
      </c>
      <c r="W1743" s="13">
        <v>4.5454545454545497E-2</v>
      </c>
      <c r="X1743" s="13">
        <v>6.25E-2</v>
      </c>
      <c r="Y1743" s="13"/>
      <c r="Z1743" s="13">
        <v>2.74725274725275E-2</v>
      </c>
      <c r="AA1743" s="13">
        <v>4.2253521126760597E-2</v>
      </c>
      <c r="AB1743" s="13"/>
      <c r="AC1743" s="13">
        <v>9.7087378640776708E-3</v>
      </c>
      <c r="AD1743" s="13">
        <v>5.2631578947368397E-2</v>
      </c>
    </row>
    <row r="1744" spans="2:30" x14ac:dyDescent="0.3">
      <c r="B1744" t="s">
        <v>167</v>
      </c>
      <c r="C1744" s="13">
        <v>0.814229249011858</v>
      </c>
      <c r="D1744" s="13">
        <v>0.80800000000000005</v>
      </c>
      <c r="E1744" s="13">
        <v>0.8203125</v>
      </c>
      <c r="F1744" s="13"/>
      <c r="G1744" s="13">
        <v>1</v>
      </c>
      <c r="H1744" s="13">
        <v>0.72</v>
      </c>
      <c r="I1744" s="13">
        <v>0.8</v>
      </c>
      <c r="J1744" s="13">
        <v>0.74358974358974395</v>
      </c>
      <c r="K1744" s="13">
        <v>0.82456140350877205</v>
      </c>
      <c r="L1744" s="13">
        <v>0.86021505376344098</v>
      </c>
      <c r="M1744" s="13"/>
      <c r="N1744" s="13">
        <v>0.76635514018691597</v>
      </c>
      <c r="O1744" s="13">
        <v>0.81967213114754101</v>
      </c>
      <c r="P1744" s="13">
        <v>0.92307692307692302</v>
      </c>
      <c r="Q1744" s="13">
        <v>0.84745762711864403</v>
      </c>
      <c r="R1744" s="13"/>
      <c r="S1744" s="13">
        <v>0.8</v>
      </c>
      <c r="T1744" s="13">
        <v>0.79069767441860495</v>
      </c>
      <c r="U1744" s="13">
        <v>0.91666666666666696</v>
      </c>
      <c r="V1744" s="13">
        <v>0.859649122807018</v>
      </c>
      <c r="W1744" s="13">
        <v>0.72727272727272696</v>
      </c>
      <c r="X1744" s="13">
        <v>0.75</v>
      </c>
      <c r="Y1744" s="13"/>
      <c r="Z1744" s="13">
        <v>0.83516483516483497</v>
      </c>
      <c r="AA1744" s="13">
        <v>0.76056338028169002</v>
      </c>
      <c r="AB1744" s="13"/>
      <c r="AC1744" s="13">
        <v>0.85436893203883502</v>
      </c>
      <c r="AD1744" s="13">
        <v>0.766917293233083</v>
      </c>
    </row>
    <row r="1745" spans="2:30" x14ac:dyDescent="0.3">
      <c r="C1745" s="13"/>
      <c r="D1745" s="13"/>
      <c r="E1745" s="13"/>
      <c r="F1745" s="13"/>
      <c r="G1745" s="13"/>
      <c r="H1745" s="13"/>
      <c r="I1745" s="13"/>
      <c r="J1745" s="13"/>
      <c r="K1745" s="13"/>
      <c r="L1745" s="13"/>
      <c r="M1745" s="13"/>
      <c r="N1745" s="13"/>
      <c r="O1745" s="13"/>
      <c r="P1745" s="13"/>
      <c r="Q1745" s="13"/>
      <c r="R1745" s="13"/>
      <c r="S1745" s="13"/>
      <c r="T1745" s="13"/>
      <c r="U1745" s="13"/>
      <c r="V1745" s="13"/>
      <c r="W1745" s="13"/>
      <c r="X1745" s="13"/>
      <c r="Y1745" s="13"/>
      <c r="Z1745" s="13"/>
      <c r="AA1745" s="13"/>
      <c r="AB1745" s="13"/>
      <c r="AC1745" s="13"/>
      <c r="AD1745" s="13"/>
    </row>
    <row r="1746" spans="2:30" x14ac:dyDescent="0.3">
      <c r="B1746" s="6" t="s">
        <v>555</v>
      </c>
      <c r="C1746" s="13"/>
      <c r="D1746" s="13"/>
      <c r="E1746" s="13"/>
      <c r="F1746" s="13"/>
      <c r="G1746" s="13"/>
      <c r="H1746" s="13"/>
      <c r="I1746" s="13"/>
      <c r="J1746" s="13"/>
      <c r="K1746" s="13"/>
      <c r="L1746" s="13"/>
      <c r="M1746" s="13"/>
      <c r="N1746" s="13"/>
      <c r="O1746" s="13"/>
      <c r="P1746" s="13"/>
      <c r="Q1746" s="13"/>
      <c r="R1746" s="13"/>
      <c r="S1746" s="13"/>
      <c r="T1746" s="13"/>
      <c r="U1746" s="13"/>
      <c r="V1746" s="13"/>
      <c r="W1746" s="13"/>
      <c r="X1746" s="13"/>
      <c r="Y1746" s="13"/>
      <c r="Z1746" s="13"/>
      <c r="AA1746" s="13"/>
      <c r="AB1746" s="13"/>
      <c r="AC1746" s="13"/>
      <c r="AD1746" s="13"/>
    </row>
    <row r="1747" spans="2:30" x14ac:dyDescent="0.3">
      <c r="B1747" s="23" t="s">
        <v>52</v>
      </c>
      <c r="C1747" s="13"/>
      <c r="D1747" s="13"/>
      <c r="E1747" s="13"/>
      <c r="F1747" s="13"/>
      <c r="G1747" s="13"/>
      <c r="H1747" s="13"/>
      <c r="I1747" s="13"/>
      <c r="J1747" s="13"/>
      <c r="K1747" s="13"/>
      <c r="L1747" s="13"/>
      <c r="M1747" s="13"/>
      <c r="N1747" s="13"/>
      <c r="O1747" s="13"/>
      <c r="P1747" s="13"/>
      <c r="Q1747" s="13"/>
      <c r="R1747" s="13"/>
      <c r="S1747" s="13"/>
      <c r="T1747" s="13"/>
      <c r="U1747" s="13"/>
      <c r="V1747" s="13"/>
      <c r="W1747" s="13"/>
      <c r="X1747" s="13"/>
      <c r="Y1747" s="13"/>
      <c r="Z1747" s="13"/>
      <c r="AA1747" s="13"/>
      <c r="AB1747" s="13"/>
      <c r="AC1747" s="13"/>
      <c r="AD1747" s="13"/>
    </row>
    <row r="1748" spans="2:30" x14ac:dyDescent="0.3">
      <c r="B1748" t="s">
        <v>160</v>
      </c>
      <c r="C1748" s="13">
        <v>0.35573122529644302</v>
      </c>
      <c r="D1748" s="13">
        <v>0.39200000000000002</v>
      </c>
      <c r="E1748" s="13">
        <v>0.3203125</v>
      </c>
      <c r="F1748" s="13"/>
      <c r="G1748" s="13">
        <v>0</v>
      </c>
      <c r="H1748" s="13">
        <v>0.4</v>
      </c>
      <c r="I1748" s="13">
        <v>0.25714285714285701</v>
      </c>
      <c r="J1748" s="13">
        <v>0.43589743589743601</v>
      </c>
      <c r="K1748" s="13">
        <v>0.40350877192982498</v>
      </c>
      <c r="L1748" s="13">
        <v>0.33333333333333298</v>
      </c>
      <c r="M1748" s="13"/>
      <c r="N1748" s="13">
        <v>0.32710280373831802</v>
      </c>
      <c r="O1748" s="13">
        <v>0.27868852459016402</v>
      </c>
      <c r="P1748" s="13">
        <v>0.5</v>
      </c>
      <c r="Q1748" s="13">
        <v>0.42372881355932202</v>
      </c>
      <c r="R1748" s="13"/>
      <c r="S1748" s="13">
        <v>0.30666666666666698</v>
      </c>
      <c r="T1748" s="13">
        <v>0.25581395348837199</v>
      </c>
      <c r="U1748" s="13">
        <v>0.45833333333333298</v>
      </c>
      <c r="V1748" s="13">
        <v>0.47368421052631599</v>
      </c>
      <c r="W1748" s="13">
        <v>0.31818181818181801</v>
      </c>
      <c r="X1748" s="13">
        <v>0.4375</v>
      </c>
      <c r="Y1748" s="13"/>
      <c r="Z1748" s="13">
        <v>0.34615384615384598</v>
      </c>
      <c r="AA1748" s="13">
        <v>0.38028169014084501</v>
      </c>
      <c r="AB1748" s="13"/>
      <c r="AC1748" s="13">
        <v>0.42718446601941701</v>
      </c>
      <c r="AD1748" s="13">
        <v>0.30075187969924799</v>
      </c>
    </row>
    <row r="1749" spans="2:30" x14ac:dyDescent="0.3">
      <c r="B1749" t="s">
        <v>161</v>
      </c>
      <c r="C1749" s="13">
        <v>0.466403162055336</v>
      </c>
      <c r="D1749" s="13">
        <v>0.45600000000000002</v>
      </c>
      <c r="E1749" s="13">
        <v>0.4765625</v>
      </c>
      <c r="F1749" s="13"/>
      <c r="G1749" s="13">
        <v>1</v>
      </c>
      <c r="H1749" s="13">
        <v>0.4</v>
      </c>
      <c r="I1749" s="13">
        <v>0.6</v>
      </c>
      <c r="J1749" s="13">
        <v>0.33333333333333298</v>
      </c>
      <c r="K1749" s="13">
        <v>0.40350877192982498</v>
      </c>
      <c r="L1749" s="13">
        <v>0.50537634408602194</v>
      </c>
      <c r="M1749" s="13"/>
      <c r="N1749" s="13">
        <v>0.44859813084112099</v>
      </c>
      <c r="O1749" s="13">
        <v>0.52459016393442603</v>
      </c>
      <c r="P1749" s="13">
        <v>0.46153846153846201</v>
      </c>
      <c r="Q1749" s="13">
        <v>0.44067796610169502</v>
      </c>
      <c r="R1749" s="13"/>
      <c r="S1749" s="13">
        <v>0.53333333333333299</v>
      </c>
      <c r="T1749" s="13">
        <v>0.46511627906976699</v>
      </c>
      <c r="U1749" s="13">
        <v>0.45833333333333298</v>
      </c>
      <c r="V1749" s="13">
        <v>0.38596491228070201</v>
      </c>
      <c r="W1749" s="13">
        <v>0.36363636363636398</v>
      </c>
      <c r="X1749" s="13">
        <v>0.375</v>
      </c>
      <c r="Y1749" s="13"/>
      <c r="Z1749" s="13">
        <v>0.48901098901098899</v>
      </c>
      <c r="AA1749" s="13">
        <v>0.40845070422535201</v>
      </c>
      <c r="AB1749" s="13"/>
      <c r="AC1749" s="13">
        <v>0.42718446601941701</v>
      </c>
      <c r="AD1749" s="13">
        <v>0.488721804511278</v>
      </c>
    </row>
    <row r="1750" spans="2:30" x14ac:dyDescent="0.3">
      <c r="B1750" t="s">
        <v>162</v>
      </c>
      <c r="C1750" s="13">
        <v>0.13043478260869601</v>
      </c>
      <c r="D1750" s="13">
        <v>0.104</v>
      </c>
      <c r="E1750" s="13">
        <v>0.15625</v>
      </c>
      <c r="F1750" s="13"/>
      <c r="G1750" s="13">
        <v>0</v>
      </c>
      <c r="H1750" s="13">
        <v>0.16</v>
      </c>
      <c r="I1750" s="13">
        <v>0.114285714285714</v>
      </c>
      <c r="J1750" s="13">
        <v>0.20512820512820501</v>
      </c>
      <c r="K1750" s="13">
        <v>0.12280701754386</v>
      </c>
      <c r="L1750" s="13">
        <v>0.10752688172043</v>
      </c>
      <c r="M1750" s="13"/>
      <c r="N1750" s="13">
        <v>0.168224299065421</v>
      </c>
      <c r="O1750" s="13">
        <v>0.13114754098360701</v>
      </c>
      <c r="P1750" s="13">
        <v>3.8461538461538498E-2</v>
      </c>
      <c r="Q1750" s="13">
        <v>0.101694915254237</v>
      </c>
      <c r="R1750" s="13"/>
      <c r="S1750" s="13">
        <v>0.12</v>
      </c>
      <c r="T1750" s="13">
        <v>0.186046511627907</v>
      </c>
      <c r="U1750" s="13">
        <v>8.3333333333333301E-2</v>
      </c>
      <c r="V1750" s="13">
        <v>0.105263157894737</v>
      </c>
      <c r="W1750" s="13">
        <v>0.27272727272727298</v>
      </c>
      <c r="X1750" s="13">
        <v>0.125</v>
      </c>
      <c r="Y1750" s="13"/>
      <c r="Z1750" s="13">
        <v>0.12637362637362601</v>
      </c>
      <c r="AA1750" s="13">
        <v>0.140845070422535</v>
      </c>
      <c r="AB1750" s="13"/>
      <c r="AC1750" s="13">
        <v>0.12621359223301001</v>
      </c>
      <c r="AD1750" s="13">
        <v>0.150375939849624</v>
      </c>
    </row>
    <row r="1751" spans="2:30" x14ac:dyDescent="0.3">
      <c r="B1751" t="s">
        <v>163</v>
      </c>
      <c r="C1751" s="13">
        <v>2.7667984189723299E-2</v>
      </c>
      <c r="D1751" s="13">
        <v>0.04</v>
      </c>
      <c r="E1751" s="13">
        <v>1.5625E-2</v>
      </c>
      <c r="F1751" s="13"/>
      <c r="G1751" s="13">
        <v>0</v>
      </c>
      <c r="H1751" s="13">
        <v>0.04</v>
      </c>
      <c r="I1751" s="13">
        <v>2.8571428571428598E-2</v>
      </c>
      <c r="J1751" s="13">
        <v>0</v>
      </c>
      <c r="K1751" s="13">
        <v>5.2631578947368397E-2</v>
      </c>
      <c r="L1751" s="13">
        <v>2.1505376344085999E-2</v>
      </c>
      <c r="M1751" s="13"/>
      <c r="N1751" s="13">
        <v>2.80373831775701E-2</v>
      </c>
      <c r="O1751" s="13">
        <v>3.2786885245901599E-2</v>
      </c>
      <c r="P1751" s="13">
        <v>0</v>
      </c>
      <c r="Q1751" s="13">
        <v>3.3898305084745797E-2</v>
      </c>
      <c r="R1751" s="13"/>
      <c r="S1751" s="13">
        <v>1.3333333333333299E-2</v>
      </c>
      <c r="T1751" s="13">
        <v>4.6511627906976702E-2</v>
      </c>
      <c r="U1751" s="13">
        <v>0</v>
      </c>
      <c r="V1751" s="13">
        <v>1.7543859649122799E-2</v>
      </c>
      <c r="W1751" s="13">
        <v>4.5454545454545497E-2</v>
      </c>
      <c r="X1751" s="13">
        <v>6.25E-2</v>
      </c>
      <c r="Y1751" s="13"/>
      <c r="Z1751" s="13">
        <v>1.6483516483516501E-2</v>
      </c>
      <c r="AA1751" s="13">
        <v>5.63380281690141E-2</v>
      </c>
      <c r="AB1751" s="13"/>
      <c r="AC1751" s="13">
        <v>9.7087378640776708E-3</v>
      </c>
      <c r="AD1751" s="13">
        <v>3.7593984962405999E-2</v>
      </c>
    </row>
    <row r="1752" spans="2:30" x14ac:dyDescent="0.3">
      <c r="B1752" t="s">
        <v>164</v>
      </c>
      <c r="C1752" s="13">
        <v>7.9051383399209498E-3</v>
      </c>
      <c r="D1752" s="13">
        <v>8.0000000000000002E-3</v>
      </c>
      <c r="E1752" s="13">
        <v>7.8125E-3</v>
      </c>
      <c r="F1752" s="13"/>
      <c r="G1752" s="13">
        <v>0</v>
      </c>
      <c r="H1752" s="13">
        <v>0</v>
      </c>
      <c r="I1752" s="13">
        <v>0</v>
      </c>
      <c r="J1752" s="13">
        <v>2.5641025641025599E-2</v>
      </c>
      <c r="K1752" s="13">
        <v>0</v>
      </c>
      <c r="L1752" s="13">
        <v>1.0752688172042999E-2</v>
      </c>
      <c r="M1752" s="13"/>
      <c r="N1752" s="13">
        <v>1.86915887850467E-2</v>
      </c>
      <c r="O1752" s="13">
        <v>0</v>
      </c>
      <c r="P1752" s="13">
        <v>0</v>
      </c>
      <c r="Q1752" s="13">
        <v>0</v>
      </c>
      <c r="R1752" s="13"/>
      <c r="S1752" s="13">
        <v>0</v>
      </c>
      <c r="T1752" s="13">
        <v>2.32558139534884E-2</v>
      </c>
      <c r="U1752" s="13">
        <v>0</v>
      </c>
      <c r="V1752" s="13">
        <v>1.7543859649122799E-2</v>
      </c>
      <c r="W1752" s="13">
        <v>0</v>
      </c>
      <c r="X1752" s="13">
        <v>0</v>
      </c>
      <c r="Y1752" s="13"/>
      <c r="Z1752" s="13">
        <v>1.0989010989011E-2</v>
      </c>
      <c r="AA1752" s="13">
        <v>0</v>
      </c>
      <c r="AB1752" s="13"/>
      <c r="AC1752" s="13">
        <v>0</v>
      </c>
      <c r="AD1752" s="13">
        <v>1.50375939849624E-2</v>
      </c>
    </row>
    <row r="1753" spans="2:30" x14ac:dyDescent="0.3">
      <c r="B1753" t="s">
        <v>56</v>
      </c>
      <c r="C1753" s="13">
        <v>1.18577075098814E-2</v>
      </c>
      <c r="D1753" s="13">
        <v>0</v>
      </c>
      <c r="E1753" s="13">
        <v>2.34375E-2</v>
      </c>
      <c r="F1753" s="13"/>
      <c r="G1753" s="13">
        <v>0</v>
      </c>
      <c r="H1753" s="13">
        <v>0</v>
      </c>
      <c r="I1753" s="13">
        <v>0</v>
      </c>
      <c r="J1753" s="13">
        <v>0</v>
      </c>
      <c r="K1753" s="13">
        <v>1.7543859649122799E-2</v>
      </c>
      <c r="L1753" s="13">
        <v>2.1505376344085999E-2</v>
      </c>
      <c r="M1753" s="13"/>
      <c r="N1753" s="13">
        <v>9.3457943925233603E-3</v>
      </c>
      <c r="O1753" s="13">
        <v>3.2786885245901599E-2</v>
      </c>
      <c r="P1753" s="13">
        <v>0</v>
      </c>
      <c r="Q1753" s="13">
        <v>0</v>
      </c>
      <c r="R1753" s="13"/>
      <c r="S1753" s="13">
        <v>2.66666666666667E-2</v>
      </c>
      <c r="T1753" s="13">
        <v>2.32558139534884E-2</v>
      </c>
      <c r="U1753" s="13">
        <v>0</v>
      </c>
      <c r="V1753" s="13">
        <v>0</v>
      </c>
      <c r="W1753" s="13">
        <v>0</v>
      </c>
      <c r="X1753" s="13">
        <v>0</v>
      </c>
      <c r="Y1753" s="13"/>
      <c r="Z1753" s="13">
        <v>1.0989010989011E-2</v>
      </c>
      <c r="AA1753" s="13">
        <v>1.4084507042253501E-2</v>
      </c>
      <c r="AB1753" s="13"/>
      <c r="AC1753" s="13">
        <v>9.7087378640776708E-3</v>
      </c>
      <c r="AD1753" s="13">
        <v>7.5187969924812E-3</v>
      </c>
    </row>
    <row r="1754" spans="2:30" x14ac:dyDescent="0.3">
      <c r="B1754" t="s">
        <v>165</v>
      </c>
      <c r="C1754" s="13">
        <v>0.82213438735177902</v>
      </c>
      <c r="D1754" s="13">
        <v>0.84799999999999998</v>
      </c>
      <c r="E1754" s="13">
        <v>0.796875</v>
      </c>
      <c r="F1754" s="13"/>
      <c r="G1754" s="13">
        <v>1</v>
      </c>
      <c r="H1754" s="13">
        <v>0.8</v>
      </c>
      <c r="I1754" s="13">
        <v>0.85714285714285698</v>
      </c>
      <c r="J1754" s="13">
        <v>0.76923076923076905</v>
      </c>
      <c r="K1754" s="13">
        <v>0.80701754385964897</v>
      </c>
      <c r="L1754" s="13">
        <v>0.83870967741935498</v>
      </c>
      <c r="M1754" s="13"/>
      <c r="N1754" s="13">
        <v>0.77570093457943901</v>
      </c>
      <c r="O1754" s="13">
        <v>0.80327868852458995</v>
      </c>
      <c r="P1754" s="13">
        <v>0.96153846153846201</v>
      </c>
      <c r="Q1754" s="13">
        <v>0.86440677966101698</v>
      </c>
      <c r="R1754" s="13"/>
      <c r="S1754" s="13">
        <v>0.84</v>
      </c>
      <c r="T1754" s="13">
        <v>0.72093023255813904</v>
      </c>
      <c r="U1754" s="13">
        <v>0.91666666666666696</v>
      </c>
      <c r="V1754" s="13">
        <v>0.859649122807018</v>
      </c>
      <c r="W1754" s="13">
        <v>0.68181818181818199</v>
      </c>
      <c r="X1754" s="13">
        <v>0.8125</v>
      </c>
      <c r="Y1754" s="13"/>
      <c r="Z1754" s="13">
        <v>0.83516483516483497</v>
      </c>
      <c r="AA1754" s="13">
        <v>0.78873239436619702</v>
      </c>
      <c r="AB1754" s="13"/>
      <c r="AC1754" s="13">
        <v>0.85436893203883502</v>
      </c>
      <c r="AD1754" s="13">
        <v>0.78947368421052599</v>
      </c>
    </row>
    <row r="1755" spans="2:30" x14ac:dyDescent="0.3">
      <c r="B1755" t="s">
        <v>166</v>
      </c>
      <c r="C1755" s="13">
        <v>3.5573122529644299E-2</v>
      </c>
      <c r="D1755" s="13">
        <v>4.8000000000000001E-2</v>
      </c>
      <c r="E1755" s="13">
        <v>2.34375E-2</v>
      </c>
      <c r="F1755" s="13"/>
      <c r="G1755" s="13">
        <v>0</v>
      </c>
      <c r="H1755" s="13">
        <v>0.04</v>
      </c>
      <c r="I1755" s="13">
        <v>2.8571428571428598E-2</v>
      </c>
      <c r="J1755" s="13">
        <v>2.5641025641025599E-2</v>
      </c>
      <c r="K1755" s="13">
        <v>5.2631578947368397E-2</v>
      </c>
      <c r="L1755" s="13">
        <v>3.2258064516128997E-2</v>
      </c>
      <c r="M1755" s="13"/>
      <c r="N1755" s="13">
        <v>4.67289719626168E-2</v>
      </c>
      <c r="O1755" s="13">
        <v>3.2786885245901599E-2</v>
      </c>
      <c r="P1755" s="13">
        <v>0</v>
      </c>
      <c r="Q1755" s="13">
        <v>3.3898305084745797E-2</v>
      </c>
      <c r="R1755" s="13"/>
      <c r="S1755" s="13">
        <v>1.3333333333333299E-2</v>
      </c>
      <c r="T1755" s="13">
        <v>6.9767441860465101E-2</v>
      </c>
      <c r="U1755" s="13">
        <v>0</v>
      </c>
      <c r="V1755" s="13">
        <v>3.5087719298245598E-2</v>
      </c>
      <c r="W1755" s="13">
        <v>4.5454545454545497E-2</v>
      </c>
      <c r="X1755" s="13">
        <v>6.25E-2</v>
      </c>
      <c r="Y1755" s="13"/>
      <c r="Z1755" s="13">
        <v>2.74725274725275E-2</v>
      </c>
      <c r="AA1755" s="13">
        <v>5.63380281690141E-2</v>
      </c>
      <c r="AB1755" s="13"/>
      <c r="AC1755" s="13">
        <v>9.7087378640776708E-3</v>
      </c>
      <c r="AD1755" s="13">
        <v>5.2631578947368397E-2</v>
      </c>
    </row>
    <row r="1756" spans="2:30" x14ac:dyDescent="0.3">
      <c r="B1756" t="s">
        <v>167</v>
      </c>
      <c r="C1756" s="13">
        <v>0.78656126482213395</v>
      </c>
      <c r="D1756" s="13">
        <v>0.8</v>
      </c>
      <c r="E1756" s="13">
        <v>0.7734375</v>
      </c>
      <c r="F1756" s="13"/>
      <c r="G1756" s="13">
        <v>1</v>
      </c>
      <c r="H1756" s="13">
        <v>0.76</v>
      </c>
      <c r="I1756" s="13">
        <v>0.82857142857142896</v>
      </c>
      <c r="J1756" s="13">
        <v>0.74358974358974395</v>
      </c>
      <c r="K1756" s="13">
        <v>0.75438596491228105</v>
      </c>
      <c r="L1756" s="13">
        <v>0.80645161290322598</v>
      </c>
      <c r="M1756" s="13"/>
      <c r="N1756" s="13">
        <v>0.72897196261682196</v>
      </c>
      <c r="O1756" s="13">
        <v>0.77049180327868805</v>
      </c>
      <c r="P1756" s="13">
        <v>0.96153846153846201</v>
      </c>
      <c r="Q1756" s="13">
        <v>0.83050847457627097</v>
      </c>
      <c r="R1756" s="13"/>
      <c r="S1756" s="13">
        <v>0.82666666666666699</v>
      </c>
      <c r="T1756" s="13">
        <v>0.65116279069767402</v>
      </c>
      <c r="U1756" s="13">
        <v>0.91666666666666696</v>
      </c>
      <c r="V1756" s="13">
        <v>0.82456140350877205</v>
      </c>
      <c r="W1756" s="13">
        <v>0.63636363636363602</v>
      </c>
      <c r="X1756" s="13">
        <v>0.75</v>
      </c>
      <c r="Y1756" s="13"/>
      <c r="Z1756" s="13">
        <v>0.80769230769230804</v>
      </c>
      <c r="AA1756" s="13">
        <v>0.73239436619718301</v>
      </c>
      <c r="AB1756" s="13"/>
      <c r="AC1756" s="13">
        <v>0.84466019417475702</v>
      </c>
      <c r="AD1756" s="13">
        <v>0.73684210526315796</v>
      </c>
    </row>
    <row r="1757" spans="2:30" x14ac:dyDescent="0.3">
      <c r="C1757" s="13"/>
      <c r="D1757" s="13"/>
      <c r="E1757" s="13"/>
      <c r="F1757" s="13"/>
      <c r="G1757" s="13"/>
      <c r="H1757" s="13"/>
      <c r="I1757" s="13"/>
      <c r="J1757" s="13"/>
      <c r="K1757" s="13"/>
      <c r="L1757" s="13"/>
      <c r="M1757" s="13"/>
      <c r="N1757" s="13"/>
      <c r="O1757" s="13"/>
      <c r="P1757" s="13"/>
      <c r="Q1757" s="13"/>
      <c r="R1757" s="13"/>
      <c r="S1757" s="13"/>
      <c r="T1757" s="13"/>
      <c r="U1757" s="13"/>
      <c r="V1757" s="13"/>
      <c r="W1757" s="13"/>
      <c r="X1757" s="13"/>
      <c r="Y1757" s="13"/>
      <c r="Z1757" s="13"/>
      <c r="AA1757" s="13"/>
      <c r="AB1757" s="13"/>
      <c r="AC1757" s="13"/>
      <c r="AD1757" s="13"/>
    </row>
    <row r="1758" spans="2:30" x14ac:dyDescent="0.3">
      <c r="B1758" s="6" t="s">
        <v>556</v>
      </c>
      <c r="C1758" s="13"/>
      <c r="D1758" s="13"/>
      <c r="E1758" s="13"/>
      <c r="F1758" s="13"/>
      <c r="G1758" s="13"/>
      <c r="H1758" s="13"/>
      <c r="I1758" s="13"/>
      <c r="J1758" s="13"/>
      <c r="K1758" s="13"/>
      <c r="L1758" s="13"/>
      <c r="M1758" s="13"/>
      <c r="N1758" s="13"/>
      <c r="O1758" s="13"/>
      <c r="P1758" s="13"/>
      <c r="Q1758" s="13"/>
      <c r="R1758" s="13"/>
      <c r="S1758" s="13"/>
      <c r="T1758" s="13"/>
      <c r="U1758" s="13"/>
      <c r="V1758" s="13"/>
      <c r="W1758" s="13"/>
      <c r="X1758" s="13"/>
      <c r="Y1758" s="13"/>
      <c r="Z1758" s="13"/>
      <c r="AA1758" s="13"/>
      <c r="AB1758" s="13"/>
      <c r="AC1758" s="13"/>
      <c r="AD1758" s="13"/>
    </row>
    <row r="1759" spans="2:30" x14ac:dyDescent="0.3">
      <c r="B1759" s="23" t="s">
        <v>52</v>
      </c>
      <c r="C1759" s="13"/>
      <c r="D1759" s="13"/>
      <c r="E1759" s="13"/>
      <c r="F1759" s="13"/>
      <c r="G1759" s="13"/>
      <c r="H1759" s="13"/>
      <c r="I1759" s="13"/>
      <c r="J1759" s="13"/>
      <c r="K1759" s="13"/>
      <c r="L1759" s="13"/>
      <c r="M1759" s="13"/>
      <c r="N1759" s="13"/>
      <c r="O1759" s="13"/>
      <c r="P1759" s="13"/>
      <c r="Q1759" s="13"/>
      <c r="R1759" s="13"/>
      <c r="S1759" s="13"/>
      <c r="T1759" s="13"/>
      <c r="U1759" s="13"/>
      <c r="V1759" s="13"/>
      <c r="W1759" s="13"/>
      <c r="X1759" s="13"/>
      <c r="Y1759" s="13"/>
      <c r="Z1759" s="13"/>
      <c r="AA1759" s="13"/>
      <c r="AB1759" s="13"/>
      <c r="AC1759" s="13"/>
      <c r="AD1759" s="13"/>
    </row>
    <row r="1760" spans="2:30" x14ac:dyDescent="0.3">
      <c r="B1760" t="s">
        <v>160</v>
      </c>
      <c r="C1760" s="13">
        <v>0.32806324110671897</v>
      </c>
      <c r="D1760" s="13">
        <v>0.376</v>
      </c>
      <c r="E1760" s="13">
        <v>0.28125</v>
      </c>
      <c r="F1760" s="13"/>
      <c r="G1760" s="13">
        <v>0.25</v>
      </c>
      <c r="H1760" s="13">
        <v>0.28000000000000003</v>
      </c>
      <c r="I1760" s="13">
        <v>0.28571428571428598</v>
      </c>
      <c r="J1760" s="13">
        <v>0.33333333333333298</v>
      </c>
      <c r="K1760" s="13">
        <v>0.31578947368421101</v>
      </c>
      <c r="L1760" s="13">
        <v>0.36559139784946199</v>
      </c>
      <c r="M1760" s="13"/>
      <c r="N1760" s="13">
        <v>0.29906542056074797</v>
      </c>
      <c r="O1760" s="13">
        <v>0.31147540983606598</v>
      </c>
      <c r="P1760" s="13">
        <v>0.46153846153846201</v>
      </c>
      <c r="Q1760" s="13">
        <v>0.338983050847458</v>
      </c>
      <c r="R1760" s="13"/>
      <c r="S1760" s="13">
        <v>0.293333333333333</v>
      </c>
      <c r="T1760" s="13">
        <v>0.25581395348837199</v>
      </c>
      <c r="U1760" s="13">
        <v>0.41666666666666702</v>
      </c>
      <c r="V1760" s="13">
        <v>0.40350877192982498</v>
      </c>
      <c r="W1760" s="13">
        <v>0.27272727272727298</v>
      </c>
      <c r="X1760" s="13">
        <v>0.375</v>
      </c>
      <c r="Y1760" s="13"/>
      <c r="Z1760" s="13">
        <v>0.29120879120879101</v>
      </c>
      <c r="AA1760" s="13">
        <v>0.42253521126760601</v>
      </c>
      <c r="AB1760" s="13"/>
      <c r="AC1760" s="13">
        <v>0.35922330097087402</v>
      </c>
      <c r="AD1760" s="13">
        <v>0.29323308270676701</v>
      </c>
    </row>
    <row r="1761" spans="2:30" x14ac:dyDescent="0.3">
      <c r="B1761" t="s">
        <v>161</v>
      </c>
      <c r="C1761" s="13">
        <v>0.50988142292490102</v>
      </c>
      <c r="D1761" s="13">
        <v>0.48799999999999999</v>
      </c>
      <c r="E1761" s="13">
        <v>0.53125</v>
      </c>
      <c r="F1761" s="13"/>
      <c r="G1761" s="13">
        <v>0.75</v>
      </c>
      <c r="H1761" s="13">
        <v>0.52</v>
      </c>
      <c r="I1761" s="13">
        <v>0.628571428571429</v>
      </c>
      <c r="J1761" s="13">
        <v>0.46153846153846201</v>
      </c>
      <c r="K1761" s="13">
        <v>0.43859649122806998</v>
      </c>
      <c r="L1761" s="13">
        <v>0.51612903225806495</v>
      </c>
      <c r="M1761" s="13"/>
      <c r="N1761" s="13">
        <v>0.55140186915887801</v>
      </c>
      <c r="O1761" s="13">
        <v>0.49180327868852503</v>
      </c>
      <c r="P1761" s="13">
        <v>0.46153846153846201</v>
      </c>
      <c r="Q1761" s="13">
        <v>0.47457627118644102</v>
      </c>
      <c r="R1761" s="13"/>
      <c r="S1761" s="13">
        <v>0.54666666666666697</v>
      </c>
      <c r="T1761" s="13">
        <v>0.60465116279069797</v>
      </c>
      <c r="U1761" s="13">
        <v>0.54166666666666696</v>
      </c>
      <c r="V1761" s="13">
        <v>0.40350877192982498</v>
      </c>
      <c r="W1761" s="13">
        <v>0.54545454545454497</v>
      </c>
      <c r="X1761" s="13">
        <v>0.375</v>
      </c>
      <c r="Y1761" s="13"/>
      <c r="Z1761" s="13">
        <v>0.55494505494505497</v>
      </c>
      <c r="AA1761" s="13">
        <v>0.39436619718309901</v>
      </c>
      <c r="AB1761" s="13"/>
      <c r="AC1761" s="13">
        <v>0.456310679611651</v>
      </c>
      <c r="AD1761" s="13">
        <v>0.57894736842105299</v>
      </c>
    </row>
    <row r="1762" spans="2:30" x14ac:dyDescent="0.3">
      <c r="B1762" t="s">
        <v>162</v>
      </c>
      <c r="C1762" s="13">
        <v>0.106719367588933</v>
      </c>
      <c r="D1762" s="13">
        <v>8.7999999999999995E-2</v>
      </c>
      <c r="E1762" s="13">
        <v>0.125</v>
      </c>
      <c r="F1762" s="13"/>
      <c r="G1762" s="13">
        <v>0</v>
      </c>
      <c r="H1762" s="13">
        <v>0.16</v>
      </c>
      <c r="I1762" s="13">
        <v>2.8571428571428598E-2</v>
      </c>
      <c r="J1762" s="13">
        <v>0.17948717948717899</v>
      </c>
      <c r="K1762" s="13">
        <v>0.140350877192982</v>
      </c>
      <c r="L1762" s="13">
        <v>7.5268817204301106E-2</v>
      </c>
      <c r="M1762" s="13"/>
      <c r="N1762" s="13">
        <v>8.4112149532710304E-2</v>
      </c>
      <c r="O1762" s="13">
        <v>0.13114754098360701</v>
      </c>
      <c r="P1762" s="13">
        <v>3.8461538461538498E-2</v>
      </c>
      <c r="Q1762" s="13">
        <v>0.152542372881356</v>
      </c>
      <c r="R1762" s="13"/>
      <c r="S1762" s="13">
        <v>0.08</v>
      </c>
      <c r="T1762" s="13">
        <v>0.116279069767442</v>
      </c>
      <c r="U1762" s="13">
        <v>4.1666666666666699E-2</v>
      </c>
      <c r="V1762" s="13">
        <v>0.105263157894737</v>
      </c>
      <c r="W1762" s="13">
        <v>0.18181818181818199</v>
      </c>
      <c r="X1762" s="13">
        <v>0.125</v>
      </c>
      <c r="Y1762" s="13"/>
      <c r="Z1762" s="13">
        <v>9.8901098901098897E-2</v>
      </c>
      <c r="AA1762" s="13">
        <v>0.12676056338028199</v>
      </c>
      <c r="AB1762" s="13"/>
      <c r="AC1762" s="13">
        <v>0.13592233009708701</v>
      </c>
      <c r="AD1762" s="13">
        <v>9.0225563909774403E-2</v>
      </c>
    </row>
    <row r="1763" spans="2:30" x14ac:dyDescent="0.3">
      <c r="B1763" t="s">
        <v>163</v>
      </c>
      <c r="C1763" s="13">
        <v>1.97628458498024E-2</v>
      </c>
      <c r="D1763" s="13">
        <v>8.0000000000000002E-3</v>
      </c>
      <c r="E1763" s="13">
        <v>3.125E-2</v>
      </c>
      <c r="F1763" s="13"/>
      <c r="G1763" s="13">
        <v>0</v>
      </c>
      <c r="H1763" s="13">
        <v>0.04</v>
      </c>
      <c r="I1763" s="13">
        <v>0</v>
      </c>
      <c r="J1763" s="13">
        <v>0</v>
      </c>
      <c r="K1763" s="13">
        <v>5.2631578947368397E-2</v>
      </c>
      <c r="L1763" s="13">
        <v>1.0752688172042999E-2</v>
      </c>
      <c r="M1763" s="13"/>
      <c r="N1763" s="13">
        <v>3.7383177570093497E-2</v>
      </c>
      <c r="O1763" s="13">
        <v>0</v>
      </c>
      <c r="P1763" s="13">
        <v>3.8461538461538498E-2</v>
      </c>
      <c r="Q1763" s="13">
        <v>0</v>
      </c>
      <c r="R1763" s="13"/>
      <c r="S1763" s="13">
        <v>2.66666666666667E-2</v>
      </c>
      <c r="T1763" s="13">
        <v>0</v>
      </c>
      <c r="U1763" s="13">
        <v>0</v>
      </c>
      <c r="V1763" s="13">
        <v>1.7543859649122799E-2</v>
      </c>
      <c r="W1763" s="13">
        <v>0</v>
      </c>
      <c r="X1763" s="13">
        <v>0.125</v>
      </c>
      <c r="Y1763" s="13"/>
      <c r="Z1763" s="13">
        <v>2.1978021978022001E-2</v>
      </c>
      <c r="AA1763" s="13">
        <v>1.4084507042253501E-2</v>
      </c>
      <c r="AB1763" s="13"/>
      <c r="AC1763" s="13">
        <v>2.9126213592233E-2</v>
      </c>
      <c r="AD1763" s="13">
        <v>7.5187969924812E-3</v>
      </c>
    </row>
    <row r="1764" spans="2:30" x14ac:dyDescent="0.3">
      <c r="B1764" t="s">
        <v>164</v>
      </c>
      <c r="C1764" s="13">
        <v>1.97628458498024E-2</v>
      </c>
      <c r="D1764" s="13">
        <v>0.04</v>
      </c>
      <c r="E1764" s="13">
        <v>0</v>
      </c>
      <c r="F1764" s="13"/>
      <c r="G1764" s="13">
        <v>0</v>
      </c>
      <c r="H1764" s="13">
        <v>0</v>
      </c>
      <c r="I1764" s="13">
        <v>5.7142857142857099E-2</v>
      </c>
      <c r="J1764" s="13">
        <v>2.5641025641025599E-2</v>
      </c>
      <c r="K1764" s="13">
        <v>3.5087719298245598E-2</v>
      </c>
      <c r="L1764" s="13">
        <v>0</v>
      </c>
      <c r="M1764" s="13"/>
      <c r="N1764" s="13">
        <v>1.86915887850467E-2</v>
      </c>
      <c r="O1764" s="13">
        <v>1.63934426229508E-2</v>
      </c>
      <c r="P1764" s="13">
        <v>0</v>
      </c>
      <c r="Q1764" s="13">
        <v>3.3898305084745797E-2</v>
      </c>
      <c r="R1764" s="13"/>
      <c r="S1764" s="13">
        <v>2.66666666666667E-2</v>
      </c>
      <c r="T1764" s="13">
        <v>0</v>
      </c>
      <c r="U1764" s="13">
        <v>0</v>
      </c>
      <c r="V1764" s="13">
        <v>5.2631578947368397E-2</v>
      </c>
      <c r="W1764" s="13">
        <v>0</v>
      </c>
      <c r="X1764" s="13">
        <v>0</v>
      </c>
      <c r="Y1764" s="13"/>
      <c r="Z1764" s="13">
        <v>1.6483516483516501E-2</v>
      </c>
      <c r="AA1764" s="13">
        <v>2.8169014084507001E-2</v>
      </c>
      <c r="AB1764" s="13"/>
      <c r="AC1764" s="13">
        <v>9.7087378640776708E-3</v>
      </c>
      <c r="AD1764" s="13">
        <v>1.50375939849624E-2</v>
      </c>
    </row>
    <row r="1765" spans="2:30" x14ac:dyDescent="0.3">
      <c r="B1765" t="s">
        <v>56</v>
      </c>
      <c r="C1765" s="13">
        <v>1.58102766798419E-2</v>
      </c>
      <c r="D1765" s="13">
        <v>0</v>
      </c>
      <c r="E1765" s="13">
        <v>3.125E-2</v>
      </c>
      <c r="F1765" s="13"/>
      <c r="G1765" s="13">
        <v>0</v>
      </c>
      <c r="H1765" s="13">
        <v>0</v>
      </c>
      <c r="I1765" s="13">
        <v>0</v>
      </c>
      <c r="J1765" s="13">
        <v>0</v>
      </c>
      <c r="K1765" s="13">
        <v>1.7543859649122799E-2</v>
      </c>
      <c r="L1765" s="13">
        <v>3.2258064516128997E-2</v>
      </c>
      <c r="M1765" s="13"/>
      <c r="N1765" s="13">
        <v>9.3457943925233603E-3</v>
      </c>
      <c r="O1765" s="13">
        <v>4.91803278688525E-2</v>
      </c>
      <c r="P1765" s="13">
        <v>0</v>
      </c>
      <c r="Q1765" s="13">
        <v>0</v>
      </c>
      <c r="R1765" s="13"/>
      <c r="S1765" s="13">
        <v>2.66666666666667E-2</v>
      </c>
      <c r="T1765" s="13">
        <v>2.32558139534884E-2</v>
      </c>
      <c r="U1765" s="13">
        <v>0</v>
      </c>
      <c r="V1765" s="13">
        <v>1.7543859649122799E-2</v>
      </c>
      <c r="W1765" s="13">
        <v>0</v>
      </c>
      <c r="X1765" s="13">
        <v>0</v>
      </c>
      <c r="Y1765" s="13"/>
      <c r="Z1765" s="13">
        <v>1.6483516483516501E-2</v>
      </c>
      <c r="AA1765" s="13">
        <v>1.4084507042253501E-2</v>
      </c>
      <c r="AB1765" s="13"/>
      <c r="AC1765" s="13">
        <v>9.7087378640776708E-3</v>
      </c>
      <c r="AD1765" s="13">
        <v>1.50375939849624E-2</v>
      </c>
    </row>
    <row r="1766" spans="2:30" x14ac:dyDescent="0.3">
      <c r="B1766" t="s">
        <v>165</v>
      </c>
      <c r="C1766" s="13">
        <v>0.83794466403162104</v>
      </c>
      <c r="D1766" s="13">
        <v>0.86399999999999999</v>
      </c>
      <c r="E1766" s="13">
        <v>0.8125</v>
      </c>
      <c r="F1766" s="13"/>
      <c r="G1766" s="13">
        <v>1</v>
      </c>
      <c r="H1766" s="13">
        <v>0.8</v>
      </c>
      <c r="I1766" s="13">
        <v>0.91428571428571404</v>
      </c>
      <c r="J1766" s="13">
        <v>0.79487179487179505</v>
      </c>
      <c r="K1766" s="13">
        <v>0.75438596491228105</v>
      </c>
      <c r="L1766" s="13">
        <v>0.88172043010752699</v>
      </c>
      <c r="M1766" s="13"/>
      <c r="N1766" s="13">
        <v>0.85046728971962604</v>
      </c>
      <c r="O1766" s="13">
        <v>0.80327868852458995</v>
      </c>
      <c r="P1766" s="13">
        <v>0.92307692307692302</v>
      </c>
      <c r="Q1766" s="13">
        <v>0.81355932203389802</v>
      </c>
      <c r="R1766" s="13"/>
      <c r="S1766" s="13">
        <v>0.84</v>
      </c>
      <c r="T1766" s="13">
        <v>0.86046511627906996</v>
      </c>
      <c r="U1766" s="13">
        <v>0.95833333333333304</v>
      </c>
      <c r="V1766" s="13">
        <v>0.80701754385964897</v>
      </c>
      <c r="W1766" s="13">
        <v>0.81818181818181801</v>
      </c>
      <c r="X1766" s="13">
        <v>0.75</v>
      </c>
      <c r="Y1766" s="13"/>
      <c r="Z1766" s="13">
        <v>0.84615384615384603</v>
      </c>
      <c r="AA1766" s="13">
        <v>0.81690140845070403</v>
      </c>
      <c r="AB1766" s="13"/>
      <c r="AC1766" s="13">
        <v>0.81553398058252402</v>
      </c>
      <c r="AD1766" s="13">
        <v>0.87218045112781994</v>
      </c>
    </row>
    <row r="1767" spans="2:30" x14ac:dyDescent="0.3">
      <c r="B1767" t="s">
        <v>166</v>
      </c>
      <c r="C1767" s="13">
        <v>3.9525691699604702E-2</v>
      </c>
      <c r="D1767" s="13">
        <v>4.8000000000000001E-2</v>
      </c>
      <c r="E1767" s="13">
        <v>3.125E-2</v>
      </c>
      <c r="F1767" s="13"/>
      <c r="G1767" s="13">
        <v>0</v>
      </c>
      <c r="H1767" s="13">
        <v>0.04</v>
      </c>
      <c r="I1767" s="13">
        <v>5.7142857142857099E-2</v>
      </c>
      <c r="J1767" s="13">
        <v>2.5641025641025599E-2</v>
      </c>
      <c r="K1767" s="13">
        <v>8.7719298245614002E-2</v>
      </c>
      <c r="L1767" s="13">
        <v>1.0752688172042999E-2</v>
      </c>
      <c r="M1767" s="13"/>
      <c r="N1767" s="13">
        <v>5.60747663551402E-2</v>
      </c>
      <c r="O1767" s="13">
        <v>1.63934426229508E-2</v>
      </c>
      <c r="P1767" s="13">
        <v>3.8461538461538498E-2</v>
      </c>
      <c r="Q1767" s="13">
        <v>3.3898305084745797E-2</v>
      </c>
      <c r="R1767" s="13"/>
      <c r="S1767" s="13">
        <v>5.3333333333333302E-2</v>
      </c>
      <c r="T1767" s="13">
        <v>0</v>
      </c>
      <c r="U1767" s="13">
        <v>0</v>
      </c>
      <c r="V1767" s="13">
        <v>7.0175438596491196E-2</v>
      </c>
      <c r="W1767" s="13">
        <v>0</v>
      </c>
      <c r="X1767" s="13">
        <v>0.125</v>
      </c>
      <c r="Y1767" s="13"/>
      <c r="Z1767" s="13">
        <v>3.8461538461538498E-2</v>
      </c>
      <c r="AA1767" s="13">
        <v>4.2253521126760597E-2</v>
      </c>
      <c r="AB1767" s="13"/>
      <c r="AC1767" s="13">
        <v>3.8834951456310697E-2</v>
      </c>
      <c r="AD1767" s="13">
        <v>2.2556390977443601E-2</v>
      </c>
    </row>
    <row r="1768" spans="2:30" x14ac:dyDescent="0.3">
      <c r="B1768" t="s">
        <v>167</v>
      </c>
      <c r="C1768" s="13">
        <v>0.79841897233201597</v>
      </c>
      <c r="D1768" s="13">
        <v>0.81599999999999995</v>
      </c>
      <c r="E1768" s="13">
        <v>0.78125</v>
      </c>
      <c r="F1768" s="13"/>
      <c r="G1768" s="13">
        <v>1</v>
      </c>
      <c r="H1768" s="13">
        <v>0.76</v>
      </c>
      <c r="I1768" s="13">
        <v>0.85714285714285698</v>
      </c>
      <c r="J1768" s="13">
        <v>0.76923076923076905</v>
      </c>
      <c r="K1768" s="13">
        <v>0.66666666666666696</v>
      </c>
      <c r="L1768" s="13">
        <v>0.87096774193548399</v>
      </c>
      <c r="M1768" s="13"/>
      <c r="N1768" s="13">
        <v>0.79439252336448596</v>
      </c>
      <c r="O1768" s="13">
        <v>0.786885245901639</v>
      </c>
      <c r="P1768" s="13">
        <v>0.88461538461538503</v>
      </c>
      <c r="Q1768" s="13">
        <v>0.77966101694915302</v>
      </c>
      <c r="R1768" s="13"/>
      <c r="S1768" s="13">
        <v>0.78666666666666696</v>
      </c>
      <c r="T1768" s="13">
        <v>0.86046511627906996</v>
      </c>
      <c r="U1768" s="13">
        <v>0.95833333333333304</v>
      </c>
      <c r="V1768" s="13">
        <v>0.73684210526315796</v>
      </c>
      <c r="W1768" s="13">
        <v>0.81818181818181801</v>
      </c>
      <c r="X1768" s="13">
        <v>0.625</v>
      </c>
      <c r="Y1768" s="13"/>
      <c r="Z1768" s="13">
        <v>0.80769230769230804</v>
      </c>
      <c r="AA1768" s="13">
        <v>0.77464788732394396</v>
      </c>
      <c r="AB1768" s="13"/>
      <c r="AC1768" s="13">
        <v>0.77669902912621402</v>
      </c>
      <c r="AD1768" s="13">
        <v>0.84962406015037595</v>
      </c>
    </row>
    <row r="1769" spans="2:30" x14ac:dyDescent="0.3">
      <c r="C1769" s="13"/>
      <c r="D1769" s="13"/>
      <c r="E1769" s="13"/>
      <c r="F1769" s="13"/>
      <c r="G1769" s="13"/>
      <c r="H1769" s="13"/>
      <c r="I1769" s="13"/>
      <c r="J1769" s="13"/>
      <c r="K1769" s="13"/>
      <c r="L1769" s="13"/>
      <c r="M1769" s="13"/>
      <c r="N1769" s="13"/>
      <c r="O1769" s="13"/>
      <c r="P1769" s="13"/>
      <c r="Q1769" s="13"/>
      <c r="R1769" s="13"/>
      <c r="S1769" s="13"/>
      <c r="T1769" s="13"/>
      <c r="U1769" s="13"/>
      <c r="V1769" s="13"/>
      <c r="W1769" s="13"/>
      <c r="X1769" s="13"/>
      <c r="Y1769" s="13"/>
      <c r="Z1769" s="13"/>
      <c r="AA1769" s="13"/>
      <c r="AB1769" s="13"/>
      <c r="AC1769" s="13"/>
      <c r="AD1769" s="13"/>
    </row>
    <row r="1770" spans="2:30" x14ac:dyDescent="0.3">
      <c r="B1770" s="6" t="s">
        <v>557</v>
      </c>
      <c r="C1770" s="13"/>
      <c r="D1770" s="13"/>
      <c r="E1770" s="13"/>
      <c r="F1770" s="13"/>
      <c r="G1770" s="13"/>
      <c r="H1770" s="13"/>
      <c r="I1770" s="13"/>
      <c r="J1770" s="13"/>
      <c r="K1770" s="13"/>
      <c r="L1770" s="13"/>
      <c r="M1770" s="13"/>
      <c r="N1770" s="13"/>
      <c r="O1770" s="13"/>
      <c r="P1770" s="13"/>
      <c r="Q1770" s="13"/>
      <c r="R1770" s="13"/>
      <c r="S1770" s="13"/>
      <c r="T1770" s="13"/>
      <c r="U1770" s="13"/>
      <c r="V1770" s="13"/>
      <c r="W1770" s="13"/>
      <c r="X1770" s="13"/>
      <c r="Y1770" s="13"/>
      <c r="Z1770" s="13"/>
      <c r="AA1770" s="13"/>
      <c r="AB1770" s="13"/>
      <c r="AC1770" s="13"/>
      <c r="AD1770" s="13"/>
    </row>
    <row r="1771" spans="2:30" x14ac:dyDescent="0.3">
      <c r="B1771" s="23" t="s">
        <v>52</v>
      </c>
      <c r="C1771" s="13"/>
      <c r="D1771" s="13"/>
      <c r="E1771" s="13"/>
      <c r="F1771" s="13"/>
      <c r="G1771" s="13"/>
      <c r="H1771" s="13"/>
      <c r="I1771" s="13"/>
      <c r="J1771" s="13"/>
      <c r="K1771" s="13"/>
      <c r="L1771" s="13"/>
      <c r="M1771" s="13"/>
      <c r="N1771" s="13"/>
      <c r="O1771" s="13"/>
      <c r="P1771" s="13"/>
      <c r="Q1771" s="13"/>
      <c r="R1771" s="13"/>
      <c r="S1771" s="13"/>
      <c r="T1771" s="13"/>
      <c r="U1771" s="13"/>
      <c r="V1771" s="13"/>
      <c r="W1771" s="13"/>
      <c r="X1771" s="13"/>
      <c r="Y1771" s="13"/>
      <c r="Z1771" s="13"/>
      <c r="AA1771" s="13"/>
      <c r="AB1771" s="13"/>
      <c r="AC1771" s="13"/>
      <c r="AD1771" s="13"/>
    </row>
    <row r="1772" spans="2:30" x14ac:dyDescent="0.3">
      <c r="B1772" t="s">
        <v>160</v>
      </c>
      <c r="C1772" s="13">
        <v>0.21343873517786599</v>
      </c>
      <c r="D1772" s="13">
        <v>0.26400000000000001</v>
      </c>
      <c r="E1772" s="13">
        <v>0.1640625</v>
      </c>
      <c r="F1772" s="13"/>
      <c r="G1772" s="13">
        <v>0</v>
      </c>
      <c r="H1772" s="13">
        <v>0.24</v>
      </c>
      <c r="I1772" s="13">
        <v>0.14285714285714299</v>
      </c>
      <c r="J1772" s="13">
        <v>0.256410256410256</v>
      </c>
      <c r="K1772" s="13">
        <v>0.19298245614035101</v>
      </c>
      <c r="L1772" s="13">
        <v>0.236559139784946</v>
      </c>
      <c r="M1772" s="13"/>
      <c r="N1772" s="13">
        <v>0.15887850467289699</v>
      </c>
      <c r="O1772" s="13">
        <v>0.18032786885245899</v>
      </c>
      <c r="P1772" s="13">
        <v>0.269230769230769</v>
      </c>
      <c r="Q1772" s="13">
        <v>0.322033898305085</v>
      </c>
      <c r="R1772" s="13"/>
      <c r="S1772" s="13">
        <v>0.146666666666667</v>
      </c>
      <c r="T1772" s="13">
        <v>0.116279069767442</v>
      </c>
      <c r="U1772" s="13">
        <v>0.20833333333333301</v>
      </c>
      <c r="V1772" s="13">
        <v>0.36842105263157898</v>
      </c>
      <c r="W1772" s="13">
        <v>0.18181818181818199</v>
      </c>
      <c r="X1772" s="13">
        <v>0.375</v>
      </c>
      <c r="Y1772" s="13"/>
      <c r="Z1772" s="13">
        <v>0.20879120879120899</v>
      </c>
      <c r="AA1772" s="13">
        <v>0.22535211267605601</v>
      </c>
      <c r="AB1772" s="13"/>
      <c r="AC1772" s="13">
        <v>0.233009708737864</v>
      </c>
      <c r="AD1772" s="13">
        <v>0.18796992481203001</v>
      </c>
    </row>
    <row r="1773" spans="2:30" x14ac:dyDescent="0.3">
      <c r="B1773" t="s">
        <v>161</v>
      </c>
      <c r="C1773" s="13">
        <v>0.42687747035573098</v>
      </c>
      <c r="D1773" s="13">
        <v>0.38400000000000001</v>
      </c>
      <c r="E1773" s="13">
        <v>0.46875</v>
      </c>
      <c r="F1773" s="13"/>
      <c r="G1773" s="13">
        <v>0.75</v>
      </c>
      <c r="H1773" s="13">
        <v>0.4</v>
      </c>
      <c r="I1773" s="13">
        <v>0.48571428571428599</v>
      </c>
      <c r="J1773" s="13">
        <v>0.30769230769230799</v>
      </c>
      <c r="K1773" s="13">
        <v>0.47368421052631599</v>
      </c>
      <c r="L1773" s="13">
        <v>0.41935483870967699</v>
      </c>
      <c r="M1773" s="13"/>
      <c r="N1773" s="13">
        <v>0.45794392523364502</v>
      </c>
      <c r="O1773" s="13">
        <v>0.50819672131147497</v>
      </c>
      <c r="P1773" s="13">
        <v>0.42307692307692302</v>
      </c>
      <c r="Q1773" s="13">
        <v>0.28813559322033899</v>
      </c>
      <c r="R1773" s="13"/>
      <c r="S1773" s="13">
        <v>0.46666666666666701</v>
      </c>
      <c r="T1773" s="13">
        <v>0.51162790697674398</v>
      </c>
      <c r="U1773" s="13">
        <v>0.5</v>
      </c>
      <c r="V1773" s="13">
        <v>0.29824561403508798</v>
      </c>
      <c r="W1773" s="13">
        <v>0.31818181818181801</v>
      </c>
      <c r="X1773" s="13">
        <v>0.25</v>
      </c>
      <c r="Y1773" s="13"/>
      <c r="Z1773" s="13">
        <v>0.42307692307692302</v>
      </c>
      <c r="AA1773" s="13">
        <v>0.43661971830985902</v>
      </c>
      <c r="AB1773" s="13"/>
      <c r="AC1773" s="13">
        <v>0.475728155339806</v>
      </c>
      <c r="AD1773" s="13">
        <v>0.42857142857142899</v>
      </c>
    </row>
    <row r="1774" spans="2:30" x14ac:dyDescent="0.3">
      <c r="B1774" t="s">
        <v>162</v>
      </c>
      <c r="C1774" s="13">
        <v>0.24901185770751</v>
      </c>
      <c r="D1774" s="13">
        <v>0.25600000000000001</v>
      </c>
      <c r="E1774" s="13">
        <v>0.2421875</v>
      </c>
      <c r="F1774" s="13"/>
      <c r="G1774" s="13">
        <v>0.25</v>
      </c>
      <c r="H1774" s="13">
        <v>0.2</v>
      </c>
      <c r="I1774" s="13">
        <v>0.25714285714285701</v>
      </c>
      <c r="J1774" s="13">
        <v>0.38461538461538503</v>
      </c>
      <c r="K1774" s="13">
        <v>0.157894736842105</v>
      </c>
      <c r="L1774" s="13">
        <v>0.25806451612903197</v>
      </c>
      <c r="M1774" s="13"/>
      <c r="N1774" s="13">
        <v>0.25233644859813098</v>
      </c>
      <c r="O1774" s="13">
        <v>0.19672131147541</v>
      </c>
      <c r="P1774" s="13">
        <v>0.19230769230769201</v>
      </c>
      <c r="Q1774" s="13">
        <v>0.322033898305085</v>
      </c>
      <c r="R1774" s="13"/>
      <c r="S1774" s="13">
        <v>0.22666666666666699</v>
      </c>
      <c r="T1774" s="13">
        <v>0.209302325581395</v>
      </c>
      <c r="U1774" s="13">
        <v>0.16666666666666699</v>
      </c>
      <c r="V1774" s="13">
        <v>0.28070175438596501</v>
      </c>
      <c r="W1774" s="13">
        <v>0.5</v>
      </c>
      <c r="X1774" s="13">
        <v>0.25</v>
      </c>
      <c r="Y1774" s="13"/>
      <c r="Z1774" s="13">
        <v>0.25274725274725302</v>
      </c>
      <c r="AA1774" s="13">
        <v>0.23943661971831001</v>
      </c>
      <c r="AB1774" s="13"/>
      <c r="AC1774" s="13">
        <v>0.213592233009709</v>
      </c>
      <c r="AD1774" s="13">
        <v>0.26315789473684198</v>
      </c>
    </row>
    <row r="1775" spans="2:30" x14ac:dyDescent="0.3">
      <c r="B1775" t="s">
        <v>163</v>
      </c>
      <c r="C1775" s="13">
        <v>5.1383399209486202E-2</v>
      </c>
      <c r="D1775" s="13">
        <v>5.6000000000000001E-2</v>
      </c>
      <c r="E1775" s="13">
        <v>4.6875E-2</v>
      </c>
      <c r="F1775" s="13"/>
      <c r="G1775" s="13">
        <v>0</v>
      </c>
      <c r="H1775" s="13">
        <v>0.12</v>
      </c>
      <c r="I1775" s="13">
        <v>2.8571428571428598E-2</v>
      </c>
      <c r="J1775" s="13">
        <v>2.5641025641025599E-2</v>
      </c>
      <c r="K1775" s="13">
        <v>0.105263157894737</v>
      </c>
      <c r="L1775" s="13">
        <v>2.1505376344085999E-2</v>
      </c>
      <c r="M1775" s="13"/>
      <c r="N1775" s="13">
        <v>7.4766355140186896E-2</v>
      </c>
      <c r="O1775" s="13">
        <v>1.63934426229508E-2</v>
      </c>
      <c r="P1775" s="13">
        <v>3.8461538461538498E-2</v>
      </c>
      <c r="Q1775" s="13">
        <v>5.0847457627118599E-2</v>
      </c>
      <c r="R1775" s="13"/>
      <c r="S1775" s="13">
        <v>0.08</v>
      </c>
      <c r="T1775" s="13">
        <v>0.116279069767442</v>
      </c>
      <c r="U1775" s="13">
        <v>0</v>
      </c>
      <c r="V1775" s="13">
        <v>0</v>
      </c>
      <c r="W1775" s="13">
        <v>0</v>
      </c>
      <c r="X1775" s="13">
        <v>6.25E-2</v>
      </c>
      <c r="Y1775" s="13"/>
      <c r="Z1775" s="13">
        <v>4.94505494505494E-2</v>
      </c>
      <c r="AA1775" s="13">
        <v>5.63380281690141E-2</v>
      </c>
      <c r="AB1775" s="13"/>
      <c r="AC1775" s="13">
        <v>4.85436893203883E-2</v>
      </c>
      <c r="AD1775" s="13">
        <v>5.2631578947368397E-2</v>
      </c>
    </row>
    <row r="1776" spans="2:30" x14ac:dyDescent="0.3">
      <c r="B1776" t="s">
        <v>164</v>
      </c>
      <c r="C1776" s="13">
        <v>1.97628458498024E-2</v>
      </c>
      <c r="D1776" s="13">
        <v>3.2000000000000001E-2</v>
      </c>
      <c r="E1776" s="13">
        <v>7.8125E-3</v>
      </c>
      <c r="F1776" s="13"/>
      <c r="G1776" s="13">
        <v>0</v>
      </c>
      <c r="H1776" s="13">
        <v>0.04</v>
      </c>
      <c r="I1776" s="13">
        <v>2.8571428571428598E-2</v>
      </c>
      <c r="J1776" s="13">
        <v>2.5641025641025599E-2</v>
      </c>
      <c r="K1776" s="13">
        <v>1.7543859649122799E-2</v>
      </c>
      <c r="L1776" s="13">
        <v>1.0752688172042999E-2</v>
      </c>
      <c r="M1776" s="13"/>
      <c r="N1776" s="13">
        <v>3.7383177570093497E-2</v>
      </c>
      <c r="O1776" s="13">
        <v>1.63934426229508E-2</v>
      </c>
      <c r="P1776" s="13">
        <v>0</v>
      </c>
      <c r="Q1776" s="13">
        <v>0</v>
      </c>
      <c r="R1776" s="13"/>
      <c r="S1776" s="13">
        <v>2.66666666666667E-2</v>
      </c>
      <c r="T1776" s="13">
        <v>0</v>
      </c>
      <c r="U1776" s="13">
        <v>4.1666666666666699E-2</v>
      </c>
      <c r="V1776" s="13">
        <v>1.7543859649122799E-2</v>
      </c>
      <c r="W1776" s="13">
        <v>0</v>
      </c>
      <c r="X1776" s="13">
        <v>6.25E-2</v>
      </c>
      <c r="Y1776" s="13"/>
      <c r="Z1776" s="13">
        <v>1.6483516483516501E-2</v>
      </c>
      <c r="AA1776" s="13">
        <v>2.8169014084507001E-2</v>
      </c>
      <c r="AB1776" s="13"/>
      <c r="AC1776" s="13">
        <v>0</v>
      </c>
      <c r="AD1776" s="13">
        <v>3.7593984962405999E-2</v>
      </c>
    </row>
    <row r="1777" spans="2:30" x14ac:dyDescent="0.3">
      <c r="B1777" t="s">
        <v>56</v>
      </c>
      <c r="C1777" s="13">
        <v>3.9525691699604702E-2</v>
      </c>
      <c r="D1777" s="13">
        <v>8.0000000000000002E-3</v>
      </c>
      <c r="E1777" s="13">
        <v>7.03125E-2</v>
      </c>
      <c r="F1777" s="13"/>
      <c r="G1777" s="13">
        <v>0</v>
      </c>
      <c r="H1777" s="13">
        <v>0</v>
      </c>
      <c r="I1777" s="13">
        <v>5.7142857142857099E-2</v>
      </c>
      <c r="J1777" s="13">
        <v>0</v>
      </c>
      <c r="K1777" s="13">
        <v>5.2631578947368397E-2</v>
      </c>
      <c r="L1777" s="13">
        <v>5.3763440860215103E-2</v>
      </c>
      <c r="M1777" s="13"/>
      <c r="N1777" s="13">
        <v>1.86915887850467E-2</v>
      </c>
      <c r="O1777" s="13">
        <v>8.1967213114754106E-2</v>
      </c>
      <c r="P1777" s="13">
        <v>7.69230769230769E-2</v>
      </c>
      <c r="Q1777" s="13">
        <v>1.6949152542372899E-2</v>
      </c>
      <c r="R1777" s="13"/>
      <c r="S1777" s="13">
        <v>5.3333333333333302E-2</v>
      </c>
      <c r="T1777" s="13">
        <v>4.6511627906976702E-2</v>
      </c>
      <c r="U1777" s="13">
        <v>8.3333333333333301E-2</v>
      </c>
      <c r="V1777" s="13">
        <v>3.5087719298245598E-2</v>
      </c>
      <c r="W1777" s="13">
        <v>0</v>
      </c>
      <c r="X1777" s="13">
        <v>0</v>
      </c>
      <c r="Y1777" s="13"/>
      <c r="Z1777" s="13">
        <v>4.94505494505494E-2</v>
      </c>
      <c r="AA1777" s="13">
        <v>1.4084507042253501E-2</v>
      </c>
      <c r="AB1777" s="13"/>
      <c r="AC1777" s="13">
        <v>2.9126213592233E-2</v>
      </c>
      <c r="AD1777" s="13">
        <v>3.00751879699248E-2</v>
      </c>
    </row>
    <row r="1778" spans="2:30" x14ac:dyDescent="0.3">
      <c r="B1778" t="s">
        <v>165</v>
      </c>
      <c r="C1778" s="13">
        <v>0.64031620553359703</v>
      </c>
      <c r="D1778" s="13">
        <v>0.64800000000000002</v>
      </c>
      <c r="E1778" s="13">
        <v>0.6328125</v>
      </c>
      <c r="F1778" s="13"/>
      <c r="G1778" s="13">
        <v>0.75</v>
      </c>
      <c r="H1778" s="13">
        <v>0.64</v>
      </c>
      <c r="I1778" s="13">
        <v>0.628571428571429</v>
      </c>
      <c r="J1778" s="13">
        <v>0.56410256410256399</v>
      </c>
      <c r="K1778" s="13">
        <v>0.66666666666666696</v>
      </c>
      <c r="L1778" s="13">
        <v>0.65591397849462396</v>
      </c>
      <c r="M1778" s="13"/>
      <c r="N1778" s="13">
        <v>0.61682242990654201</v>
      </c>
      <c r="O1778" s="13">
        <v>0.68852459016393397</v>
      </c>
      <c r="P1778" s="13">
        <v>0.69230769230769196</v>
      </c>
      <c r="Q1778" s="13">
        <v>0.61016949152542399</v>
      </c>
      <c r="R1778" s="13"/>
      <c r="S1778" s="13">
        <v>0.61333333333333295</v>
      </c>
      <c r="T1778" s="13">
        <v>0.62790697674418605</v>
      </c>
      <c r="U1778" s="13">
        <v>0.70833333333333304</v>
      </c>
      <c r="V1778" s="13">
        <v>0.66666666666666696</v>
      </c>
      <c r="W1778" s="13">
        <v>0.5</v>
      </c>
      <c r="X1778" s="13">
        <v>0.625</v>
      </c>
      <c r="Y1778" s="13"/>
      <c r="Z1778" s="13">
        <v>0.63186813186813195</v>
      </c>
      <c r="AA1778" s="13">
        <v>0.66197183098591506</v>
      </c>
      <c r="AB1778" s="13"/>
      <c r="AC1778" s="13">
        <v>0.70873786407767003</v>
      </c>
      <c r="AD1778" s="13">
        <v>0.61654135338345895</v>
      </c>
    </row>
    <row r="1779" spans="2:30" x14ac:dyDescent="0.3">
      <c r="B1779" t="s">
        <v>166</v>
      </c>
      <c r="C1779" s="13">
        <v>7.1146245059288502E-2</v>
      </c>
      <c r="D1779" s="13">
        <v>8.7999999999999995E-2</v>
      </c>
      <c r="E1779" s="13">
        <v>5.46875E-2</v>
      </c>
      <c r="F1779" s="13"/>
      <c r="G1779" s="13">
        <v>0</v>
      </c>
      <c r="H1779" s="13">
        <v>0.16</v>
      </c>
      <c r="I1779" s="13">
        <v>5.7142857142857099E-2</v>
      </c>
      <c r="J1779" s="13">
        <v>5.1282051282051301E-2</v>
      </c>
      <c r="K1779" s="13">
        <v>0.12280701754386</v>
      </c>
      <c r="L1779" s="13">
        <v>3.2258064516128997E-2</v>
      </c>
      <c r="M1779" s="13"/>
      <c r="N1779" s="13">
        <v>0.11214953271028</v>
      </c>
      <c r="O1779" s="13">
        <v>3.2786885245901599E-2</v>
      </c>
      <c r="P1779" s="13">
        <v>3.8461538461538498E-2</v>
      </c>
      <c r="Q1779" s="13">
        <v>5.0847457627118599E-2</v>
      </c>
      <c r="R1779" s="13"/>
      <c r="S1779" s="13">
        <v>0.10666666666666701</v>
      </c>
      <c r="T1779" s="13">
        <v>0.116279069767442</v>
      </c>
      <c r="U1779" s="13">
        <v>4.1666666666666699E-2</v>
      </c>
      <c r="V1779" s="13">
        <v>1.7543859649122799E-2</v>
      </c>
      <c r="W1779" s="13">
        <v>0</v>
      </c>
      <c r="X1779" s="13">
        <v>0.125</v>
      </c>
      <c r="Y1779" s="13"/>
      <c r="Z1779" s="13">
        <v>6.5934065934065894E-2</v>
      </c>
      <c r="AA1779" s="13">
        <v>8.4507042253521097E-2</v>
      </c>
      <c r="AB1779" s="13"/>
      <c r="AC1779" s="13">
        <v>4.85436893203883E-2</v>
      </c>
      <c r="AD1779" s="13">
        <v>9.0225563909774403E-2</v>
      </c>
    </row>
    <row r="1780" spans="2:30" x14ac:dyDescent="0.3">
      <c r="B1780" t="s">
        <v>167</v>
      </c>
      <c r="C1780" s="13">
        <v>0.56916996047430801</v>
      </c>
      <c r="D1780" s="13">
        <v>0.56000000000000005</v>
      </c>
      <c r="E1780" s="13">
        <v>0.578125</v>
      </c>
      <c r="F1780" s="13"/>
      <c r="G1780" s="13">
        <v>0.75</v>
      </c>
      <c r="H1780" s="13">
        <v>0.48</v>
      </c>
      <c r="I1780" s="13">
        <v>0.57142857142857095</v>
      </c>
      <c r="J1780" s="13">
        <v>0.512820512820513</v>
      </c>
      <c r="K1780" s="13">
        <v>0.54385964912280704</v>
      </c>
      <c r="L1780" s="13">
        <v>0.62365591397849496</v>
      </c>
      <c r="M1780" s="13"/>
      <c r="N1780" s="13">
        <v>0.50467289719626196</v>
      </c>
      <c r="O1780" s="13">
        <v>0.65573770491803296</v>
      </c>
      <c r="P1780" s="13">
        <v>0.65384615384615397</v>
      </c>
      <c r="Q1780" s="13">
        <v>0.55932203389830504</v>
      </c>
      <c r="R1780" s="13"/>
      <c r="S1780" s="13">
        <v>0.50666666666666704</v>
      </c>
      <c r="T1780" s="13">
        <v>0.51162790697674398</v>
      </c>
      <c r="U1780" s="13">
        <v>0.66666666666666696</v>
      </c>
      <c r="V1780" s="13">
        <v>0.64912280701754399</v>
      </c>
      <c r="W1780" s="13">
        <v>0.5</v>
      </c>
      <c r="X1780" s="13">
        <v>0.5</v>
      </c>
      <c r="Y1780" s="13"/>
      <c r="Z1780" s="13">
        <v>0.56593406593406603</v>
      </c>
      <c r="AA1780" s="13">
        <v>0.57746478873239404</v>
      </c>
      <c r="AB1780" s="13"/>
      <c r="AC1780" s="13">
        <v>0.66019417475728204</v>
      </c>
      <c r="AD1780" s="13">
        <v>0.52631578947368396</v>
      </c>
    </row>
    <row r="1781" spans="2:30" x14ac:dyDescent="0.3">
      <c r="C1781" s="13"/>
      <c r="D1781" s="13"/>
      <c r="E1781" s="13"/>
      <c r="F1781" s="13"/>
      <c r="G1781" s="13"/>
      <c r="H1781" s="13"/>
      <c r="I1781" s="13"/>
      <c r="J1781" s="13"/>
      <c r="K1781" s="13"/>
      <c r="L1781" s="13"/>
      <c r="M1781" s="13"/>
      <c r="N1781" s="13"/>
      <c r="O1781" s="13"/>
      <c r="P1781" s="13"/>
      <c r="Q1781" s="13"/>
      <c r="R1781" s="13"/>
      <c r="S1781" s="13"/>
      <c r="T1781" s="13"/>
      <c r="U1781" s="13"/>
      <c r="V1781" s="13"/>
      <c r="W1781" s="13"/>
      <c r="X1781" s="13"/>
      <c r="Y1781" s="13"/>
      <c r="Z1781" s="13"/>
      <c r="AA1781" s="13"/>
      <c r="AB1781" s="13"/>
      <c r="AC1781" s="13"/>
      <c r="AD1781" s="13"/>
    </row>
    <row r="1782" spans="2:30" x14ac:dyDescent="0.3">
      <c r="B1782" s="6" t="s">
        <v>558</v>
      </c>
      <c r="C1782" s="13"/>
      <c r="D1782" s="13"/>
      <c r="E1782" s="13"/>
      <c r="F1782" s="13"/>
      <c r="G1782" s="13"/>
      <c r="H1782" s="13"/>
      <c r="I1782" s="13"/>
      <c r="J1782" s="13"/>
      <c r="K1782" s="13"/>
      <c r="L1782" s="13"/>
      <c r="M1782" s="13"/>
      <c r="N1782" s="13"/>
      <c r="O1782" s="13"/>
      <c r="P1782" s="13"/>
      <c r="Q1782" s="13"/>
      <c r="R1782" s="13"/>
      <c r="S1782" s="13"/>
      <c r="T1782" s="13"/>
      <c r="U1782" s="13"/>
      <c r="V1782" s="13"/>
      <c r="W1782" s="13"/>
      <c r="X1782" s="13"/>
      <c r="Y1782" s="13"/>
      <c r="Z1782" s="13"/>
      <c r="AA1782" s="13"/>
      <c r="AB1782" s="13"/>
      <c r="AC1782" s="13"/>
      <c r="AD1782" s="13"/>
    </row>
    <row r="1783" spans="2:30" x14ac:dyDescent="0.3">
      <c r="B1783" s="23" t="s">
        <v>52</v>
      </c>
      <c r="C1783" s="13"/>
      <c r="D1783" s="13"/>
      <c r="E1783" s="13"/>
      <c r="F1783" s="13"/>
      <c r="G1783" s="13"/>
      <c r="H1783" s="13"/>
      <c r="I1783" s="13"/>
      <c r="J1783" s="13"/>
      <c r="K1783" s="13"/>
      <c r="L1783" s="13"/>
      <c r="M1783" s="13"/>
      <c r="N1783" s="13"/>
      <c r="O1783" s="13"/>
      <c r="P1783" s="13"/>
      <c r="Q1783" s="13"/>
      <c r="R1783" s="13"/>
      <c r="S1783" s="13"/>
      <c r="T1783" s="13"/>
      <c r="U1783" s="13"/>
      <c r="V1783" s="13"/>
      <c r="W1783" s="13"/>
      <c r="X1783" s="13"/>
      <c r="Y1783" s="13"/>
      <c r="Z1783" s="13"/>
      <c r="AA1783" s="13"/>
      <c r="AB1783" s="13"/>
      <c r="AC1783" s="13"/>
      <c r="AD1783" s="13"/>
    </row>
    <row r="1784" spans="2:30" x14ac:dyDescent="0.3">
      <c r="B1784" t="s">
        <v>160</v>
      </c>
      <c r="C1784" s="13">
        <v>0.29249011857707502</v>
      </c>
      <c r="D1784" s="13">
        <v>0.312</v>
      </c>
      <c r="E1784" s="13">
        <v>0.2734375</v>
      </c>
      <c r="F1784" s="13"/>
      <c r="G1784" s="13">
        <v>0.25</v>
      </c>
      <c r="H1784" s="13">
        <v>0.36</v>
      </c>
      <c r="I1784" s="13">
        <v>0.25714285714285701</v>
      </c>
      <c r="J1784" s="13">
        <v>0.30769230769230799</v>
      </c>
      <c r="K1784" s="13">
        <v>0.22807017543859601</v>
      </c>
      <c r="L1784" s="13">
        <v>0.32258064516128998</v>
      </c>
      <c r="M1784" s="13"/>
      <c r="N1784" s="13">
        <v>0.25233644859813098</v>
      </c>
      <c r="O1784" s="13">
        <v>0.24590163934426201</v>
      </c>
      <c r="P1784" s="13">
        <v>0.38461538461538503</v>
      </c>
      <c r="Q1784" s="13">
        <v>0.37288135593220301</v>
      </c>
      <c r="R1784" s="13"/>
      <c r="S1784" s="13">
        <v>0.293333333333333</v>
      </c>
      <c r="T1784" s="13">
        <v>0.232558139534884</v>
      </c>
      <c r="U1784" s="13">
        <v>0.29166666666666702</v>
      </c>
      <c r="V1784" s="13">
        <v>0.38596491228070201</v>
      </c>
      <c r="W1784" s="13">
        <v>0.31818181818181801</v>
      </c>
      <c r="X1784" s="13">
        <v>0.25</v>
      </c>
      <c r="Y1784" s="13"/>
      <c r="Z1784" s="13">
        <v>0.25274725274725302</v>
      </c>
      <c r="AA1784" s="13">
        <v>0.39436619718309901</v>
      </c>
      <c r="AB1784" s="13"/>
      <c r="AC1784" s="13">
        <v>0.32038834951456302</v>
      </c>
      <c r="AD1784" s="13">
        <v>0.27067669172932302</v>
      </c>
    </row>
    <row r="1785" spans="2:30" x14ac:dyDescent="0.3">
      <c r="B1785" t="s">
        <v>161</v>
      </c>
      <c r="C1785" s="13">
        <v>0.48221343873517802</v>
      </c>
      <c r="D1785" s="13">
        <v>0.48</v>
      </c>
      <c r="E1785" s="13">
        <v>0.484375</v>
      </c>
      <c r="F1785" s="13"/>
      <c r="G1785" s="13">
        <v>0.75</v>
      </c>
      <c r="H1785" s="13">
        <v>0.48</v>
      </c>
      <c r="I1785" s="13">
        <v>0.48571428571428599</v>
      </c>
      <c r="J1785" s="13">
        <v>0.43589743589743601</v>
      </c>
      <c r="K1785" s="13">
        <v>0.49122807017543901</v>
      </c>
      <c r="L1785" s="13">
        <v>0.483870967741935</v>
      </c>
      <c r="M1785" s="13"/>
      <c r="N1785" s="13">
        <v>0.50467289719626196</v>
      </c>
      <c r="O1785" s="13">
        <v>0.50819672131147497</v>
      </c>
      <c r="P1785" s="13">
        <v>0.5</v>
      </c>
      <c r="Q1785" s="13">
        <v>0.40677966101694901</v>
      </c>
      <c r="R1785" s="13"/>
      <c r="S1785" s="13">
        <v>0.52</v>
      </c>
      <c r="T1785" s="13">
        <v>0.48837209302325602</v>
      </c>
      <c r="U1785" s="13">
        <v>0.5</v>
      </c>
      <c r="V1785" s="13">
        <v>0.38596491228070201</v>
      </c>
      <c r="W1785" s="13">
        <v>0.40909090909090901</v>
      </c>
      <c r="X1785" s="13">
        <v>0.5</v>
      </c>
      <c r="Y1785" s="13"/>
      <c r="Z1785" s="13">
        <v>0.49450549450549502</v>
      </c>
      <c r="AA1785" s="13">
        <v>0.45070422535211302</v>
      </c>
      <c r="AB1785" s="13"/>
      <c r="AC1785" s="13">
        <v>0.466019417475728</v>
      </c>
      <c r="AD1785" s="13">
        <v>0.511278195488722</v>
      </c>
    </row>
    <row r="1786" spans="2:30" x14ac:dyDescent="0.3">
      <c r="B1786" t="s">
        <v>162</v>
      </c>
      <c r="C1786" s="13">
        <v>0.13438735177865599</v>
      </c>
      <c r="D1786" s="13">
        <v>0.112</v>
      </c>
      <c r="E1786" s="13">
        <v>0.15625</v>
      </c>
      <c r="F1786" s="13"/>
      <c r="G1786" s="13">
        <v>0</v>
      </c>
      <c r="H1786" s="13">
        <v>0.08</v>
      </c>
      <c r="I1786" s="13">
        <v>8.5714285714285701E-2</v>
      </c>
      <c r="J1786" s="13">
        <v>0.20512820512820501</v>
      </c>
      <c r="K1786" s="13">
        <v>0.157894736842105</v>
      </c>
      <c r="L1786" s="13">
        <v>0.12903225806451599</v>
      </c>
      <c r="M1786" s="13"/>
      <c r="N1786" s="13">
        <v>0.14018691588785001</v>
      </c>
      <c r="O1786" s="13">
        <v>0.13114754098360701</v>
      </c>
      <c r="P1786" s="13">
        <v>7.69230769230769E-2</v>
      </c>
      <c r="Q1786" s="13">
        <v>0.152542372881356</v>
      </c>
      <c r="R1786" s="13"/>
      <c r="S1786" s="13">
        <v>6.6666666666666693E-2</v>
      </c>
      <c r="T1786" s="13">
        <v>0.162790697674419</v>
      </c>
      <c r="U1786" s="13">
        <v>0.16666666666666699</v>
      </c>
      <c r="V1786" s="13">
        <v>0.157894736842105</v>
      </c>
      <c r="W1786" s="13">
        <v>0.18181818181818199</v>
      </c>
      <c r="X1786" s="13">
        <v>0.25</v>
      </c>
      <c r="Y1786" s="13"/>
      <c r="Z1786" s="13">
        <v>0.15384615384615399</v>
      </c>
      <c r="AA1786" s="13">
        <v>8.4507042253521097E-2</v>
      </c>
      <c r="AB1786" s="13"/>
      <c r="AC1786" s="13">
        <v>0.16504854368932001</v>
      </c>
      <c r="AD1786" s="13">
        <v>0.112781954887218</v>
      </c>
    </row>
    <row r="1787" spans="2:30" x14ac:dyDescent="0.3">
      <c r="B1787" t="s">
        <v>163</v>
      </c>
      <c r="C1787" s="13">
        <v>3.9525691699604702E-2</v>
      </c>
      <c r="D1787" s="13">
        <v>4.8000000000000001E-2</v>
      </c>
      <c r="E1787" s="13">
        <v>3.125E-2</v>
      </c>
      <c r="F1787" s="13"/>
      <c r="G1787" s="13">
        <v>0</v>
      </c>
      <c r="H1787" s="13">
        <v>0.04</v>
      </c>
      <c r="I1787" s="13">
        <v>2.8571428571428598E-2</v>
      </c>
      <c r="J1787" s="13">
        <v>0</v>
      </c>
      <c r="K1787" s="13">
        <v>8.7719298245614002E-2</v>
      </c>
      <c r="L1787" s="13">
        <v>3.2258064516128997E-2</v>
      </c>
      <c r="M1787" s="13"/>
      <c r="N1787" s="13">
        <v>4.67289719626168E-2</v>
      </c>
      <c r="O1787" s="13">
        <v>3.2786885245901599E-2</v>
      </c>
      <c r="P1787" s="13">
        <v>3.8461538461538498E-2</v>
      </c>
      <c r="Q1787" s="13">
        <v>3.3898305084745797E-2</v>
      </c>
      <c r="R1787" s="13"/>
      <c r="S1787" s="13">
        <v>0.04</v>
      </c>
      <c r="T1787" s="13">
        <v>6.9767441860465101E-2</v>
      </c>
      <c r="U1787" s="13">
        <v>4.1666666666666699E-2</v>
      </c>
      <c r="V1787" s="13">
        <v>1.7543859649122799E-2</v>
      </c>
      <c r="W1787" s="13">
        <v>4.5454545454545497E-2</v>
      </c>
      <c r="X1787" s="13">
        <v>0</v>
      </c>
      <c r="Y1787" s="13"/>
      <c r="Z1787" s="13">
        <v>3.8461538461538498E-2</v>
      </c>
      <c r="AA1787" s="13">
        <v>4.2253521126760597E-2</v>
      </c>
      <c r="AB1787" s="13"/>
      <c r="AC1787" s="13">
        <v>2.9126213592233E-2</v>
      </c>
      <c r="AD1787" s="13">
        <v>4.5112781954887202E-2</v>
      </c>
    </row>
    <row r="1788" spans="2:30" x14ac:dyDescent="0.3">
      <c r="B1788" t="s">
        <v>164</v>
      </c>
      <c r="C1788" s="13">
        <v>1.18577075098814E-2</v>
      </c>
      <c r="D1788" s="13">
        <v>2.4E-2</v>
      </c>
      <c r="E1788" s="13">
        <v>0</v>
      </c>
      <c r="F1788" s="13"/>
      <c r="G1788" s="13">
        <v>0</v>
      </c>
      <c r="H1788" s="13">
        <v>0.04</v>
      </c>
      <c r="I1788" s="13">
        <v>2.8571428571428598E-2</v>
      </c>
      <c r="J1788" s="13">
        <v>2.5641025641025599E-2</v>
      </c>
      <c r="K1788" s="13">
        <v>0</v>
      </c>
      <c r="L1788" s="13">
        <v>0</v>
      </c>
      <c r="M1788" s="13"/>
      <c r="N1788" s="13">
        <v>1.86915887850467E-2</v>
      </c>
      <c r="O1788" s="13">
        <v>0</v>
      </c>
      <c r="P1788" s="13">
        <v>0</v>
      </c>
      <c r="Q1788" s="13">
        <v>1.6949152542372899E-2</v>
      </c>
      <c r="R1788" s="13"/>
      <c r="S1788" s="13">
        <v>2.66666666666667E-2</v>
      </c>
      <c r="T1788" s="13">
        <v>0</v>
      </c>
      <c r="U1788" s="13">
        <v>0</v>
      </c>
      <c r="V1788" s="13">
        <v>1.7543859649122799E-2</v>
      </c>
      <c r="W1788" s="13">
        <v>0</v>
      </c>
      <c r="X1788" s="13">
        <v>0</v>
      </c>
      <c r="Y1788" s="13"/>
      <c r="Z1788" s="13">
        <v>1.6483516483516501E-2</v>
      </c>
      <c r="AA1788" s="13">
        <v>0</v>
      </c>
      <c r="AB1788" s="13"/>
      <c r="AC1788" s="13">
        <v>0</v>
      </c>
      <c r="AD1788" s="13">
        <v>1.50375939849624E-2</v>
      </c>
    </row>
    <row r="1789" spans="2:30" x14ac:dyDescent="0.3">
      <c r="B1789" t="s">
        <v>56</v>
      </c>
      <c r="C1789" s="13">
        <v>3.9525691699604702E-2</v>
      </c>
      <c r="D1789" s="13">
        <v>2.4E-2</v>
      </c>
      <c r="E1789" s="13">
        <v>5.46875E-2</v>
      </c>
      <c r="F1789" s="13"/>
      <c r="G1789" s="13">
        <v>0</v>
      </c>
      <c r="H1789" s="13">
        <v>0</v>
      </c>
      <c r="I1789" s="13">
        <v>0.114285714285714</v>
      </c>
      <c r="J1789" s="13">
        <v>2.5641025641025599E-2</v>
      </c>
      <c r="K1789" s="13">
        <v>3.5087719298245598E-2</v>
      </c>
      <c r="L1789" s="13">
        <v>3.2258064516128997E-2</v>
      </c>
      <c r="M1789" s="13"/>
      <c r="N1789" s="13">
        <v>3.7383177570093497E-2</v>
      </c>
      <c r="O1789" s="13">
        <v>8.1967213114754106E-2</v>
      </c>
      <c r="P1789" s="13">
        <v>0</v>
      </c>
      <c r="Q1789" s="13">
        <v>1.6949152542372899E-2</v>
      </c>
      <c r="R1789" s="13"/>
      <c r="S1789" s="13">
        <v>5.3333333333333302E-2</v>
      </c>
      <c r="T1789" s="13">
        <v>4.6511627906976702E-2</v>
      </c>
      <c r="U1789" s="13">
        <v>0</v>
      </c>
      <c r="V1789" s="13">
        <v>3.5087719298245598E-2</v>
      </c>
      <c r="W1789" s="13">
        <v>4.5454545454545497E-2</v>
      </c>
      <c r="X1789" s="13">
        <v>0</v>
      </c>
      <c r="Y1789" s="13"/>
      <c r="Z1789" s="13">
        <v>4.3956043956044001E-2</v>
      </c>
      <c r="AA1789" s="13">
        <v>2.8169014084507001E-2</v>
      </c>
      <c r="AB1789" s="13"/>
      <c r="AC1789" s="13">
        <v>1.94174757281553E-2</v>
      </c>
      <c r="AD1789" s="13">
        <v>4.5112781954887202E-2</v>
      </c>
    </row>
    <row r="1790" spans="2:30" x14ac:dyDescent="0.3">
      <c r="B1790" t="s">
        <v>165</v>
      </c>
      <c r="C1790" s="13">
        <v>0.77470355731225304</v>
      </c>
      <c r="D1790" s="13">
        <v>0.79200000000000004</v>
      </c>
      <c r="E1790" s="13">
        <v>0.7578125</v>
      </c>
      <c r="F1790" s="13"/>
      <c r="G1790" s="13">
        <v>1</v>
      </c>
      <c r="H1790" s="13">
        <v>0.84</v>
      </c>
      <c r="I1790" s="13">
        <v>0.74285714285714299</v>
      </c>
      <c r="J1790" s="13">
        <v>0.74358974358974395</v>
      </c>
      <c r="K1790" s="13">
        <v>0.71929824561403499</v>
      </c>
      <c r="L1790" s="13">
        <v>0.80645161290322598</v>
      </c>
      <c r="M1790" s="13"/>
      <c r="N1790" s="13">
        <v>0.75700934579439205</v>
      </c>
      <c r="O1790" s="13">
        <v>0.75409836065573799</v>
      </c>
      <c r="P1790" s="13">
        <v>0.88461538461538503</v>
      </c>
      <c r="Q1790" s="13">
        <v>0.77966101694915302</v>
      </c>
      <c r="R1790" s="13"/>
      <c r="S1790" s="13">
        <v>0.81333333333333302</v>
      </c>
      <c r="T1790" s="13">
        <v>0.72093023255813904</v>
      </c>
      <c r="U1790" s="13">
        <v>0.79166666666666696</v>
      </c>
      <c r="V1790" s="13">
        <v>0.77192982456140302</v>
      </c>
      <c r="W1790" s="13">
        <v>0.72727272727272696</v>
      </c>
      <c r="X1790" s="13">
        <v>0.75</v>
      </c>
      <c r="Y1790" s="13"/>
      <c r="Z1790" s="13">
        <v>0.74725274725274704</v>
      </c>
      <c r="AA1790" s="13">
        <v>0.84507042253521103</v>
      </c>
      <c r="AB1790" s="13"/>
      <c r="AC1790" s="13">
        <v>0.78640776699029102</v>
      </c>
      <c r="AD1790" s="13">
        <v>0.78195488721804496</v>
      </c>
    </row>
    <row r="1791" spans="2:30" x14ac:dyDescent="0.3">
      <c r="B1791" t="s">
        <v>166</v>
      </c>
      <c r="C1791" s="13">
        <v>5.1383399209486202E-2</v>
      </c>
      <c r="D1791" s="13">
        <v>7.1999999999999995E-2</v>
      </c>
      <c r="E1791" s="13">
        <v>3.125E-2</v>
      </c>
      <c r="F1791" s="13"/>
      <c r="G1791" s="13">
        <v>0</v>
      </c>
      <c r="H1791" s="13">
        <v>0.08</v>
      </c>
      <c r="I1791" s="13">
        <v>5.7142857142857099E-2</v>
      </c>
      <c r="J1791" s="13">
        <v>2.5641025641025599E-2</v>
      </c>
      <c r="K1791" s="13">
        <v>8.7719298245614002E-2</v>
      </c>
      <c r="L1791" s="13">
        <v>3.2258064516128997E-2</v>
      </c>
      <c r="M1791" s="13"/>
      <c r="N1791" s="13">
        <v>6.5420560747663503E-2</v>
      </c>
      <c r="O1791" s="13">
        <v>3.2786885245901599E-2</v>
      </c>
      <c r="P1791" s="13">
        <v>3.8461538461538498E-2</v>
      </c>
      <c r="Q1791" s="13">
        <v>5.0847457627118599E-2</v>
      </c>
      <c r="R1791" s="13"/>
      <c r="S1791" s="13">
        <v>6.6666666666666693E-2</v>
      </c>
      <c r="T1791" s="13">
        <v>6.9767441860465101E-2</v>
      </c>
      <c r="U1791" s="13">
        <v>4.1666666666666699E-2</v>
      </c>
      <c r="V1791" s="13">
        <v>3.5087719298245598E-2</v>
      </c>
      <c r="W1791" s="13">
        <v>4.5454545454545497E-2</v>
      </c>
      <c r="X1791" s="13">
        <v>0</v>
      </c>
      <c r="Y1791" s="13"/>
      <c r="Z1791" s="13">
        <v>5.4945054945054903E-2</v>
      </c>
      <c r="AA1791" s="13">
        <v>4.2253521126760597E-2</v>
      </c>
      <c r="AB1791" s="13"/>
      <c r="AC1791" s="13">
        <v>2.9126213592233E-2</v>
      </c>
      <c r="AD1791" s="13">
        <v>6.01503759398496E-2</v>
      </c>
    </row>
    <row r="1792" spans="2:30" x14ac:dyDescent="0.3">
      <c r="B1792" t="s">
        <v>167</v>
      </c>
      <c r="C1792" s="13">
        <v>0.72332015810276695</v>
      </c>
      <c r="D1792" s="13">
        <v>0.72</v>
      </c>
      <c r="E1792" s="13">
        <v>0.7265625</v>
      </c>
      <c r="F1792" s="13"/>
      <c r="G1792" s="13">
        <v>1</v>
      </c>
      <c r="H1792" s="13">
        <v>0.76</v>
      </c>
      <c r="I1792" s="13">
        <v>0.68571428571428605</v>
      </c>
      <c r="J1792" s="13">
        <v>0.71794871794871795</v>
      </c>
      <c r="K1792" s="13">
        <v>0.63157894736842102</v>
      </c>
      <c r="L1792" s="13">
        <v>0.77419354838709697</v>
      </c>
      <c r="M1792" s="13"/>
      <c r="N1792" s="13">
        <v>0.69158878504672905</v>
      </c>
      <c r="O1792" s="13">
        <v>0.72131147540983598</v>
      </c>
      <c r="P1792" s="13">
        <v>0.84615384615384603</v>
      </c>
      <c r="Q1792" s="13">
        <v>0.72881355932203395</v>
      </c>
      <c r="R1792" s="13"/>
      <c r="S1792" s="13">
        <v>0.74666666666666703</v>
      </c>
      <c r="T1792" s="13">
        <v>0.65116279069767402</v>
      </c>
      <c r="U1792" s="13">
        <v>0.75</v>
      </c>
      <c r="V1792" s="13">
        <v>0.73684210526315796</v>
      </c>
      <c r="W1792" s="13">
        <v>0.68181818181818199</v>
      </c>
      <c r="X1792" s="13">
        <v>0.75</v>
      </c>
      <c r="Y1792" s="13"/>
      <c r="Z1792" s="13">
        <v>0.69230769230769196</v>
      </c>
      <c r="AA1792" s="13">
        <v>0.80281690140845097</v>
      </c>
      <c r="AB1792" s="13"/>
      <c r="AC1792" s="13">
        <v>0.75728155339805803</v>
      </c>
      <c r="AD1792" s="13">
        <v>0.721804511278195</v>
      </c>
    </row>
    <row r="1793" spans="2:30" x14ac:dyDescent="0.3">
      <c r="C1793" s="13"/>
      <c r="D1793" s="13"/>
      <c r="E1793" s="13"/>
      <c r="F1793" s="13"/>
      <c r="G1793" s="13"/>
      <c r="H1793" s="13"/>
      <c r="I1793" s="13"/>
      <c r="J1793" s="13"/>
      <c r="K1793" s="13"/>
      <c r="L1793" s="13"/>
      <c r="M1793" s="13"/>
      <c r="N1793" s="13"/>
      <c r="O1793" s="13"/>
      <c r="P1793" s="13"/>
      <c r="Q1793" s="13"/>
      <c r="R1793" s="13"/>
      <c r="S1793" s="13"/>
      <c r="T1793" s="13"/>
      <c r="U1793" s="13"/>
      <c r="V1793" s="13"/>
      <c r="W1793" s="13"/>
      <c r="X1793" s="13"/>
      <c r="Y1793" s="13"/>
      <c r="Z1793" s="13"/>
      <c r="AA1793" s="13"/>
      <c r="AB1793" s="13"/>
      <c r="AC1793" s="13"/>
      <c r="AD1793" s="13"/>
    </row>
    <row r="1794" spans="2:30" x14ac:dyDescent="0.3">
      <c r="B1794" s="6" t="s">
        <v>563</v>
      </c>
      <c r="C1794" s="13"/>
      <c r="D1794" s="13"/>
      <c r="E1794" s="13"/>
      <c r="F1794" s="13"/>
      <c r="G1794" s="13"/>
      <c r="H1794" s="13"/>
      <c r="I1794" s="13"/>
      <c r="J1794" s="13"/>
      <c r="K1794" s="13"/>
      <c r="L1794" s="13"/>
      <c r="M1794" s="13"/>
      <c r="N1794" s="13"/>
      <c r="O1794" s="13"/>
      <c r="P1794" s="13"/>
      <c r="Q1794" s="13"/>
      <c r="R1794" s="13"/>
      <c r="S1794" s="13"/>
      <c r="T1794" s="13"/>
      <c r="U1794" s="13"/>
      <c r="V1794" s="13"/>
      <c r="W1794" s="13"/>
      <c r="X1794" s="13"/>
      <c r="Y1794" s="13"/>
      <c r="Z1794" s="13"/>
      <c r="AA1794" s="13"/>
      <c r="AB1794" s="13"/>
      <c r="AC1794" s="13"/>
      <c r="AD1794" s="13"/>
    </row>
    <row r="1795" spans="2:30" x14ac:dyDescent="0.3">
      <c r="B1795" s="23" t="s">
        <v>52</v>
      </c>
      <c r="C1795" s="13"/>
      <c r="D1795" s="13"/>
      <c r="E1795" s="13"/>
      <c r="F1795" s="13"/>
      <c r="G1795" s="13"/>
      <c r="H1795" s="13"/>
      <c r="I1795" s="13"/>
      <c r="J1795" s="13"/>
      <c r="K1795" s="13"/>
      <c r="L1795" s="13"/>
      <c r="M1795" s="13"/>
      <c r="N1795" s="13"/>
      <c r="O1795" s="13"/>
      <c r="P1795" s="13"/>
      <c r="Q1795" s="13"/>
      <c r="R1795" s="13"/>
      <c r="S1795" s="13"/>
      <c r="T1795" s="13"/>
      <c r="U1795" s="13"/>
      <c r="V1795" s="13"/>
      <c r="W1795" s="13"/>
      <c r="X1795" s="13"/>
      <c r="Y1795" s="13"/>
      <c r="Z1795" s="13"/>
      <c r="AA1795" s="13"/>
      <c r="AB1795" s="13"/>
      <c r="AC1795" s="13"/>
      <c r="AD1795" s="13"/>
    </row>
    <row r="1796" spans="2:30" x14ac:dyDescent="0.3">
      <c r="B1796" t="s">
        <v>160</v>
      </c>
      <c r="C1796" s="13">
        <v>3.1620553359683799E-2</v>
      </c>
      <c r="D1796" s="13">
        <v>1.6E-2</v>
      </c>
      <c r="E1796" s="13">
        <v>4.6875E-2</v>
      </c>
      <c r="F1796" s="13"/>
      <c r="G1796" s="13">
        <v>0</v>
      </c>
      <c r="H1796" s="13">
        <v>0.16</v>
      </c>
      <c r="I1796" s="13">
        <v>8.5714285714285701E-2</v>
      </c>
      <c r="J1796" s="13">
        <v>0</v>
      </c>
      <c r="K1796" s="13">
        <v>0</v>
      </c>
      <c r="L1796" s="13">
        <v>1.0752688172042999E-2</v>
      </c>
      <c r="M1796" s="13"/>
      <c r="N1796" s="13">
        <v>2.80373831775701E-2</v>
      </c>
      <c r="O1796" s="13">
        <v>3.2786885245901599E-2</v>
      </c>
      <c r="P1796" s="13">
        <v>3.8461538461538498E-2</v>
      </c>
      <c r="Q1796" s="13">
        <v>3.3898305084745797E-2</v>
      </c>
      <c r="R1796" s="13"/>
      <c r="S1796" s="13">
        <v>0.08</v>
      </c>
      <c r="T1796" s="13">
        <v>0</v>
      </c>
      <c r="U1796" s="13">
        <v>0</v>
      </c>
      <c r="V1796" s="13">
        <v>3.5087719298245598E-2</v>
      </c>
      <c r="W1796" s="13">
        <v>0</v>
      </c>
      <c r="X1796" s="13">
        <v>0</v>
      </c>
      <c r="Y1796" s="13"/>
      <c r="Z1796" s="13">
        <v>3.8461538461538498E-2</v>
      </c>
      <c r="AA1796" s="13">
        <v>1.4084507042253501E-2</v>
      </c>
      <c r="AB1796" s="13"/>
      <c r="AC1796" s="13">
        <v>1.94174757281553E-2</v>
      </c>
      <c r="AD1796" s="13">
        <v>4.5112781954887202E-2</v>
      </c>
    </row>
    <row r="1797" spans="2:30" x14ac:dyDescent="0.3">
      <c r="B1797" t="s">
        <v>161</v>
      </c>
      <c r="C1797" s="13">
        <v>0.138339920948617</v>
      </c>
      <c r="D1797" s="13">
        <v>0.152</v>
      </c>
      <c r="E1797" s="13">
        <v>0.125</v>
      </c>
      <c r="F1797" s="13"/>
      <c r="G1797" s="13">
        <v>0</v>
      </c>
      <c r="H1797" s="13">
        <v>0.24</v>
      </c>
      <c r="I1797" s="13">
        <v>0.314285714285714</v>
      </c>
      <c r="J1797" s="13">
        <v>0.20512820512820501</v>
      </c>
      <c r="K1797" s="13">
        <v>5.2631578947368397E-2</v>
      </c>
      <c r="L1797" s="13">
        <v>7.5268817204301106E-2</v>
      </c>
      <c r="M1797" s="13"/>
      <c r="N1797" s="13">
        <v>0.18691588785046701</v>
      </c>
      <c r="O1797" s="13">
        <v>0.14754098360655701</v>
      </c>
      <c r="P1797" s="13">
        <v>7.69230769230769E-2</v>
      </c>
      <c r="Q1797" s="13">
        <v>6.7796610169491497E-2</v>
      </c>
      <c r="R1797" s="13"/>
      <c r="S1797" s="13">
        <v>0.25333333333333302</v>
      </c>
      <c r="T1797" s="13">
        <v>0.13953488372093001</v>
      </c>
      <c r="U1797" s="13">
        <v>0.125</v>
      </c>
      <c r="V1797" s="13">
        <v>0.105263157894737</v>
      </c>
      <c r="W1797" s="13">
        <v>4.5454545454545497E-2</v>
      </c>
      <c r="X1797" s="13">
        <v>0</v>
      </c>
      <c r="Y1797" s="13"/>
      <c r="Z1797" s="13">
        <v>0.13736263736263701</v>
      </c>
      <c r="AA1797" s="13">
        <v>0.140845070422535</v>
      </c>
      <c r="AB1797" s="13"/>
      <c r="AC1797" s="13">
        <v>0.12621359223301001</v>
      </c>
      <c r="AD1797" s="13">
        <v>0.16541353383458601</v>
      </c>
    </row>
    <row r="1798" spans="2:30" x14ac:dyDescent="0.3">
      <c r="B1798" t="s">
        <v>162</v>
      </c>
      <c r="C1798" s="13">
        <v>0.32411067193675902</v>
      </c>
      <c r="D1798" s="13">
        <v>0.33600000000000002</v>
      </c>
      <c r="E1798" s="13">
        <v>0.3125</v>
      </c>
      <c r="F1798" s="13"/>
      <c r="G1798" s="13">
        <v>0.25</v>
      </c>
      <c r="H1798" s="13">
        <v>0.28000000000000003</v>
      </c>
      <c r="I1798" s="13">
        <v>0.25714285714285701</v>
      </c>
      <c r="J1798" s="13">
        <v>0.487179487179487</v>
      </c>
      <c r="K1798" s="13">
        <v>0.24561403508771901</v>
      </c>
      <c r="L1798" s="13">
        <v>0.34408602150537598</v>
      </c>
      <c r="M1798" s="13"/>
      <c r="N1798" s="13">
        <v>0.355140186915888</v>
      </c>
      <c r="O1798" s="13">
        <v>0.31147540983606598</v>
      </c>
      <c r="P1798" s="13">
        <v>0.34615384615384598</v>
      </c>
      <c r="Q1798" s="13">
        <v>0.27118644067796599</v>
      </c>
      <c r="R1798" s="13"/>
      <c r="S1798" s="13">
        <v>0.48</v>
      </c>
      <c r="T1798" s="13">
        <v>0.27906976744186002</v>
      </c>
      <c r="U1798" s="13">
        <v>0.20833333333333301</v>
      </c>
      <c r="V1798" s="13">
        <v>0.157894736842105</v>
      </c>
      <c r="W1798" s="13">
        <v>0.40909090909090901</v>
      </c>
      <c r="X1798" s="13">
        <v>0.375</v>
      </c>
      <c r="Y1798" s="13"/>
      <c r="Z1798" s="13">
        <v>0.30219780219780201</v>
      </c>
      <c r="AA1798" s="13">
        <v>0.38028169014084501</v>
      </c>
      <c r="AB1798" s="13"/>
      <c r="AC1798" s="13">
        <v>0.31067961165048502</v>
      </c>
      <c r="AD1798" s="13">
        <v>0.33082706766917302</v>
      </c>
    </row>
    <row r="1799" spans="2:30" x14ac:dyDescent="0.3">
      <c r="B1799" t="s">
        <v>163</v>
      </c>
      <c r="C1799" s="13">
        <v>0.27667984189723299</v>
      </c>
      <c r="D1799" s="13">
        <v>0.29599999999999999</v>
      </c>
      <c r="E1799" s="13">
        <v>0.2578125</v>
      </c>
      <c r="F1799" s="13"/>
      <c r="G1799" s="13">
        <v>0.75</v>
      </c>
      <c r="H1799" s="13">
        <v>0.2</v>
      </c>
      <c r="I1799" s="13">
        <v>0.17142857142857101</v>
      </c>
      <c r="J1799" s="13">
        <v>0.128205128205128</v>
      </c>
      <c r="K1799" s="13">
        <v>0.40350877192982498</v>
      </c>
      <c r="L1799" s="13">
        <v>0.30107526881720398</v>
      </c>
      <c r="M1799" s="13"/>
      <c r="N1799" s="13">
        <v>0.22429906542056099</v>
      </c>
      <c r="O1799" s="13">
        <v>0.213114754098361</v>
      </c>
      <c r="P1799" s="13">
        <v>0.34615384615384598</v>
      </c>
      <c r="Q1799" s="13">
        <v>0.40677966101694901</v>
      </c>
      <c r="R1799" s="13"/>
      <c r="S1799" s="13">
        <v>0.133333333333333</v>
      </c>
      <c r="T1799" s="13">
        <v>0.32558139534883701</v>
      </c>
      <c r="U1799" s="13">
        <v>0.5</v>
      </c>
      <c r="V1799" s="13">
        <v>0.24561403508771901</v>
      </c>
      <c r="W1799" s="13">
        <v>0.40909090909090901</v>
      </c>
      <c r="X1799" s="13">
        <v>0.3125</v>
      </c>
      <c r="Y1799" s="13"/>
      <c r="Z1799" s="13">
        <v>0.29120879120879101</v>
      </c>
      <c r="AA1799" s="13">
        <v>0.23943661971831001</v>
      </c>
      <c r="AB1799" s="13"/>
      <c r="AC1799" s="13">
        <v>0.31067961165048502</v>
      </c>
      <c r="AD1799" s="13">
        <v>0.255639097744361</v>
      </c>
    </row>
    <row r="1800" spans="2:30" x14ac:dyDescent="0.3">
      <c r="B1800" t="s">
        <v>164</v>
      </c>
      <c r="C1800" s="13">
        <v>0.19367588932806301</v>
      </c>
      <c r="D1800" s="13">
        <v>0.17599999999999999</v>
      </c>
      <c r="E1800" s="13">
        <v>0.2109375</v>
      </c>
      <c r="F1800" s="13"/>
      <c r="G1800" s="13">
        <v>0</v>
      </c>
      <c r="H1800" s="13">
        <v>0.08</v>
      </c>
      <c r="I1800" s="13">
        <v>0.17142857142857101</v>
      </c>
      <c r="J1800" s="13">
        <v>0.15384615384615399</v>
      </c>
      <c r="K1800" s="13">
        <v>0.26315789473684198</v>
      </c>
      <c r="L1800" s="13">
        <v>0.21505376344086</v>
      </c>
      <c r="M1800" s="13"/>
      <c r="N1800" s="13">
        <v>0.18691588785046701</v>
      </c>
      <c r="O1800" s="13">
        <v>0.24590163934426201</v>
      </c>
      <c r="P1800" s="13">
        <v>0.19230769230769201</v>
      </c>
      <c r="Q1800" s="13">
        <v>0.152542372881356</v>
      </c>
      <c r="R1800" s="13"/>
      <c r="S1800" s="13">
        <v>0</v>
      </c>
      <c r="T1800" s="13">
        <v>0.232558139534884</v>
      </c>
      <c r="U1800" s="13">
        <v>0.125</v>
      </c>
      <c r="V1800" s="13">
        <v>0.45614035087719301</v>
      </c>
      <c r="W1800" s="13">
        <v>9.0909090909090898E-2</v>
      </c>
      <c r="X1800" s="13">
        <v>0.1875</v>
      </c>
      <c r="Y1800" s="13"/>
      <c r="Z1800" s="13">
        <v>0.18681318681318701</v>
      </c>
      <c r="AA1800" s="13">
        <v>0.21126760563380301</v>
      </c>
      <c r="AB1800" s="13"/>
      <c r="AC1800" s="13">
        <v>0.20388349514563101</v>
      </c>
      <c r="AD1800" s="13">
        <v>0.18796992481203001</v>
      </c>
    </row>
    <row r="1801" spans="2:30" x14ac:dyDescent="0.3">
      <c r="B1801" t="s">
        <v>56</v>
      </c>
      <c r="C1801" s="13">
        <v>3.5573122529644299E-2</v>
      </c>
      <c r="D1801" s="13">
        <v>2.4E-2</v>
      </c>
      <c r="E1801" s="13">
        <v>4.6875E-2</v>
      </c>
      <c r="F1801" s="13"/>
      <c r="G1801" s="13">
        <v>0</v>
      </c>
      <c r="H1801" s="13">
        <v>0.04</v>
      </c>
      <c r="I1801" s="13">
        <v>0</v>
      </c>
      <c r="J1801" s="13">
        <v>2.5641025641025599E-2</v>
      </c>
      <c r="K1801" s="13">
        <v>3.5087719298245598E-2</v>
      </c>
      <c r="L1801" s="13">
        <v>5.3763440860215103E-2</v>
      </c>
      <c r="M1801" s="13"/>
      <c r="N1801" s="13">
        <v>1.86915887850467E-2</v>
      </c>
      <c r="O1801" s="13">
        <v>4.91803278688525E-2</v>
      </c>
      <c r="P1801" s="13">
        <v>0</v>
      </c>
      <c r="Q1801" s="13">
        <v>6.7796610169491497E-2</v>
      </c>
      <c r="R1801" s="13"/>
      <c r="S1801" s="13">
        <v>5.3333333333333302E-2</v>
      </c>
      <c r="T1801" s="13">
        <v>2.32558139534884E-2</v>
      </c>
      <c r="U1801" s="13">
        <v>4.1666666666666699E-2</v>
      </c>
      <c r="V1801" s="13">
        <v>0</v>
      </c>
      <c r="W1801" s="13">
        <v>4.5454545454545497E-2</v>
      </c>
      <c r="X1801" s="13">
        <v>0.125</v>
      </c>
      <c r="Y1801" s="13"/>
      <c r="Z1801" s="13">
        <v>4.3956043956044001E-2</v>
      </c>
      <c r="AA1801" s="13">
        <v>1.4084507042253501E-2</v>
      </c>
      <c r="AB1801" s="13"/>
      <c r="AC1801" s="13">
        <v>2.9126213592233E-2</v>
      </c>
      <c r="AD1801" s="13">
        <v>1.50375939849624E-2</v>
      </c>
    </row>
    <row r="1802" spans="2:30" x14ac:dyDescent="0.3">
      <c r="B1802" t="s">
        <v>165</v>
      </c>
      <c r="C1802" s="13">
        <v>0.1699604743083</v>
      </c>
      <c r="D1802" s="13">
        <v>0.16800000000000001</v>
      </c>
      <c r="E1802" s="13">
        <v>0.171875</v>
      </c>
      <c r="F1802" s="13"/>
      <c r="G1802" s="13">
        <v>0</v>
      </c>
      <c r="H1802" s="13">
        <v>0.4</v>
      </c>
      <c r="I1802" s="13">
        <v>0.4</v>
      </c>
      <c r="J1802" s="13">
        <v>0.20512820512820501</v>
      </c>
      <c r="K1802" s="13">
        <v>5.2631578947368397E-2</v>
      </c>
      <c r="L1802" s="13">
        <v>8.6021505376344107E-2</v>
      </c>
      <c r="M1802" s="13"/>
      <c r="N1802" s="13">
        <v>0.21495327102803699</v>
      </c>
      <c r="O1802" s="13">
        <v>0.18032786885245899</v>
      </c>
      <c r="P1802" s="13">
        <v>0.115384615384615</v>
      </c>
      <c r="Q1802" s="13">
        <v>0.101694915254237</v>
      </c>
      <c r="R1802" s="13"/>
      <c r="S1802" s="13">
        <v>0.33333333333333298</v>
      </c>
      <c r="T1802" s="13">
        <v>0.13953488372093001</v>
      </c>
      <c r="U1802" s="13">
        <v>0.125</v>
      </c>
      <c r="V1802" s="13">
        <v>0.140350877192982</v>
      </c>
      <c r="W1802" s="13">
        <v>4.5454545454545497E-2</v>
      </c>
      <c r="X1802" s="13">
        <v>0</v>
      </c>
      <c r="Y1802" s="13"/>
      <c r="Z1802" s="13">
        <v>0.175824175824176</v>
      </c>
      <c r="AA1802" s="13">
        <v>0.154929577464789</v>
      </c>
      <c r="AB1802" s="13"/>
      <c r="AC1802" s="13">
        <v>0.14563106796116501</v>
      </c>
      <c r="AD1802" s="13">
        <v>0.21052631578947401</v>
      </c>
    </row>
    <row r="1803" spans="2:30" x14ac:dyDescent="0.3">
      <c r="B1803" t="s">
        <v>166</v>
      </c>
      <c r="C1803" s="13">
        <v>0.470355731225296</v>
      </c>
      <c r="D1803" s="13">
        <v>0.47199999999999998</v>
      </c>
      <c r="E1803" s="13">
        <v>0.46875</v>
      </c>
      <c r="F1803" s="13"/>
      <c r="G1803" s="13">
        <v>0.75</v>
      </c>
      <c r="H1803" s="13">
        <v>0.28000000000000003</v>
      </c>
      <c r="I1803" s="13">
        <v>0.34285714285714303</v>
      </c>
      <c r="J1803" s="13">
        <v>0.28205128205128199</v>
      </c>
      <c r="K1803" s="13">
        <v>0.66666666666666696</v>
      </c>
      <c r="L1803" s="13">
        <v>0.51612903225806495</v>
      </c>
      <c r="M1803" s="13"/>
      <c r="N1803" s="13">
        <v>0.41121495327102803</v>
      </c>
      <c r="O1803" s="13">
        <v>0.45901639344262302</v>
      </c>
      <c r="P1803" s="13">
        <v>0.53846153846153799</v>
      </c>
      <c r="Q1803" s="13">
        <v>0.55932203389830504</v>
      </c>
      <c r="R1803" s="13"/>
      <c r="S1803" s="13">
        <v>0.133333333333333</v>
      </c>
      <c r="T1803" s="13">
        <v>0.55813953488372103</v>
      </c>
      <c r="U1803" s="13">
        <v>0.625</v>
      </c>
      <c r="V1803" s="13">
        <v>0.70175438596491202</v>
      </c>
      <c r="W1803" s="13">
        <v>0.5</v>
      </c>
      <c r="X1803" s="13">
        <v>0.5</v>
      </c>
      <c r="Y1803" s="13"/>
      <c r="Z1803" s="13">
        <v>0.47802197802197799</v>
      </c>
      <c r="AA1803" s="13">
        <v>0.45070422535211302</v>
      </c>
      <c r="AB1803" s="13"/>
      <c r="AC1803" s="13">
        <v>0.51456310679611605</v>
      </c>
      <c r="AD1803" s="13">
        <v>0.44360902255639101</v>
      </c>
    </row>
    <row r="1804" spans="2:30" x14ac:dyDescent="0.3">
      <c r="B1804" t="s">
        <v>167</v>
      </c>
      <c r="C1804" s="13">
        <v>-0.30039525691699598</v>
      </c>
      <c r="D1804" s="13">
        <v>-0.30399999999999999</v>
      </c>
      <c r="E1804" s="13">
        <v>-0.296875</v>
      </c>
      <c r="F1804" s="13"/>
      <c r="G1804" s="13">
        <v>-0.75</v>
      </c>
      <c r="H1804" s="13">
        <v>0.12</v>
      </c>
      <c r="I1804" s="13">
        <v>5.7142857142857197E-2</v>
      </c>
      <c r="J1804" s="13">
        <v>-7.69230769230769E-2</v>
      </c>
      <c r="K1804" s="13">
        <v>-0.61403508771929804</v>
      </c>
      <c r="L1804" s="13">
        <v>-0.43010752688171999</v>
      </c>
      <c r="M1804" s="13"/>
      <c r="N1804" s="13">
        <v>-0.19626168224299101</v>
      </c>
      <c r="O1804" s="13">
        <v>-0.27868852459016402</v>
      </c>
      <c r="P1804" s="13">
        <v>-0.42307692307692302</v>
      </c>
      <c r="Q1804" s="13">
        <v>-0.45762711864406802</v>
      </c>
      <c r="R1804" s="13"/>
      <c r="S1804" s="13">
        <v>0.2</v>
      </c>
      <c r="T1804" s="13">
        <v>-0.418604651162791</v>
      </c>
      <c r="U1804" s="13">
        <v>-0.5</v>
      </c>
      <c r="V1804" s="13">
        <v>-0.56140350877193002</v>
      </c>
      <c r="W1804" s="13">
        <v>-0.45454545454545497</v>
      </c>
      <c r="X1804" s="13">
        <v>-0.5</v>
      </c>
      <c r="Y1804" s="13"/>
      <c r="Z1804" s="13">
        <v>-0.30219780219780201</v>
      </c>
      <c r="AA1804" s="13">
        <v>-0.29577464788732399</v>
      </c>
      <c r="AB1804" s="13"/>
      <c r="AC1804" s="13">
        <v>-0.36893203883495101</v>
      </c>
      <c r="AD1804" s="13">
        <v>-0.233082706766917</v>
      </c>
    </row>
    <row r="1805" spans="2:30" x14ac:dyDescent="0.3">
      <c r="C1805" s="13"/>
      <c r="D1805" s="13"/>
      <c r="E1805" s="13"/>
      <c r="F1805" s="13"/>
      <c r="G1805" s="13"/>
      <c r="H1805" s="13"/>
      <c r="I1805" s="13"/>
      <c r="J1805" s="13"/>
      <c r="K1805" s="13"/>
      <c r="L1805" s="13"/>
      <c r="M1805" s="13"/>
      <c r="N1805" s="13"/>
      <c r="O1805" s="13"/>
      <c r="P1805" s="13"/>
      <c r="Q1805" s="13"/>
      <c r="R1805" s="13"/>
      <c r="S1805" s="13"/>
      <c r="T1805" s="13"/>
      <c r="U1805" s="13"/>
      <c r="V1805" s="13"/>
      <c r="W1805" s="13"/>
      <c r="X1805" s="13"/>
      <c r="Y1805" s="13"/>
      <c r="Z1805" s="13"/>
      <c r="AA1805" s="13"/>
      <c r="AB1805" s="13"/>
      <c r="AC1805" s="13"/>
      <c r="AD1805" s="13"/>
    </row>
    <row r="1806" spans="2:30" x14ac:dyDescent="0.3">
      <c r="B1806" s="6" t="s">
        <v>564</v>
      </c>
      <c r="C1806" s="13"/>
      <c r="D1806" s="13"/>
      <c r="E1806" s="13"/>
      <c r="F1806" s="13"/>
      <c r="G1806" s="13"/>
      <c r="H1806" s="13"/>
      <c r="I1806" s="13"/>
      <c r="J1806" s="13"/>
      <c r="K1806" s="13"/>
      <c r="L1806" s="13"/>
      <c r="M1806" s="13"/>
      <c r="N1806" s="13"/>
      <c r="O1806" s="13"/>
      <c r="P1806" s="13"/>
      <c r="Q1806" s="13"/>
      <c r="R1806" s="13"/>
      <c r="S1806" s="13"/>
      <c r="T1806" s="13"/>
      <c r="U1806" s="13"/>
      <c r="V1806" s="13"/>
      <c r="W1806" s="13"/>
      <c r="X1806" s="13"/>
      <c r="Y1806" s="13"/>
      <c r="Z1806" s="13"/>
      <c r="AA1806" s="13"/>
      <c r="AB1806" s="13"/>
      <c r="AC1806" s="13"/>
      <c r="AD1806" s="13"/>
    </row>
    <row r="1807" spans="2:30" x14ac:dyDescent="0.3">
      <c r="B1807" s="23" t="s">
        <v>52</v>
      </c>
      <c r="C1807" s="13"/>
      <c r="D1807" s="13"/>
      <c r="E1807" s="13"/>
      <c r="F1807" s="13"/>
      <c r="G1807" s="13"/>
      <c r="H1807" s="13"/>
      <c r="I1807" s="13"/>
      <c r="J1807" s="13"/>
      <c r="K1807" s="13"/>
      <c r="L1807" s="13"/>
      <c r="M1807" s="13"/>
      <c r="N1807" s="13"/>
      <c r="O1807" s="13"/>
      <c r="P1807" s="13"/>
      <c r="Q1807" s="13"/>
      <c r="R1807" s="13"/>
      <c r="S1807" s="13"/>
      <c r="T1807" s="13"/>
      <c r="U1807" s="13"/>
      <c r="V1807" s="13"/>
      <c r="W1807" s="13"/>
      <c r="X1807" s="13"/>
      <c r="Y1807" s="13"/>
      <c r="Z1807" s="13"/>
      <c r="AA1807" s="13"/>
      <c r="AB1807" s="13"/>
      <c r="AC1807" s="13"/>
      <c r="AD1807" s="13"/>
    </row>
    <row r="1808" spans="2:30" x14ac:dyDescent="0.3">
      <c r="B1808" t="s">
        <v>160</v>
      </c>
      <c r="C1808" s="13">
        <v>5.9288537549407098E-2</v>
      </c>
      <c r="D1808" s="13">
        <v>0.08</v>
      </c>
      <c r="E1808" s="13">
        <v>3.90625E-2</v>
      </c>
      <c r="F1808" s="13"/>
      <c r="G1808" s="13">
        <v>0</v>
      </c>
      <c r="H1808" s="13">
        <v>0.24</v>
      </c>
      <c r="I1808" s="13">
        <v>5.7142857142857099E-2</v>
      </c>
      <c r="J1808" s="13">
        <v>2.5641025641025599E-2</v>
      </c>
      <c r="K1808" s="13">
        <v>1.7543859649122799E-2</v>
      </c>
      <c r="L1808" s="13">
        <v>5.3763440860215103E-2</v>
      </c>
      <c r="M1808" s="13"/>
      <c r="N1808" s="13">
        <v>6.5420560747663503E-2</v>
      </c>
      <c r="O1808" s="13">
        <v>4.91803278688525E-2</v>
      </c>
      <c r="P1808" s="13">
        <v>0.115384615384615</v>
      </c>
      <c r="Q1808" s="13">
        <v>3.3898305084745797E-2</v>
      </c>
      <c r="R1808" s="13"/>
      <c r="S1808" s="13">
        <v>0.12</v>
      </c>
      <c r="T1808" s="13">
        <v>2.32558139534884E-2</v>
      </c>
      <c r="U1808" s="13">
        <v>0</v>
      </c>
      <c r="V1808" s="13">
        <v>8.7719298245614002E-2</v>
      </c>
      <c r="W1808" s="13">
        <v>0</v>
      </c>
      <c r="X1808" s="13">
        <v>0</v>
      </c>
      <c r="Y1808" s="13"/>
      <c r="Z1808" s="13">
        <v>6.0439560439560398E-2</v>
      </c>
      <c r="AA1808" s="13">
        <v>5.63380281690141E-2</v>
      </c>
      <c r="AB1808" s="13"/>
      <c r="AC1808" s="13">
        <v>5.8252427184466E-2</v>
      </c>
      <c r="AD1808" s="13">
        <v>6.7669172932330796E-2</v>
      </c>
    </row>
    <row r="1809" spans="2:30" x14ac:dyDescent="0.3">
      <c r="B1809" t="s">
        <v>161</v>
      </c>
      <c r="C1809" s="13">
        <v>0.16205533596837901</v>
      </c>
      <c r="D1809" s="13">
        <v>0.17599999999999999</v>
      </c>
      <c r="E1809" s="13">
        <v>0.1484375</v>
      </c>
      <c r="F1809" s="13"/>
      <c r="G1809" s="13">
        <v>0</v>
      </c>
      <c r="H1809" s="13">
        <v>0.12</v>
      </c>
      <c r="I1809" s="13">
        <v>0.28571428571428598</v>
      </c>
      <c r="J1809" s="13">
        <v>0.20512820512820501</v>
      </c>
      <c r="K1809" s="13">
        <v>0.12280701754386</v>
      </c>
      <c r="L1809" s="13">
        <v>0.13978494623655899</v>
      </c>
      <c r="M1809" s="13"/>
      <c r="N1809" s="13">
        <v>0.14018691588785001</v>
      </c>
      <c r="O1809" s="13">
        <v>0.18032786885245899</v>
      </c>
      <c r="P1809" s="13">
        <v>0.230769230769231</v>
      </c>
      <c r="Q1809" s="13">
        <v>0.152542372881356</v>
      </c>
      <c r="R1809" s="13"/>
      <c r="S1809" s="13">
        <v>0.32</v>
      </c>
      <c r="T1809" s="13">
        <v>0.116279069767442</v>
      </c>
      <c r="U1809" s="13">
        <v>4.1666666666666699E-2</v>
      </c>
      <c r="V1809" s="13">
        <v>0.12280701754386</v>
      </c>
      <c r="W1809" s="13">
        <v>0.13636363636363599</v>
      </c>
      <c r="X1809" s="13">
        <v>0</v>
      </c>
      <c r="Y1809" s="13"/>
      <c r="Z1809" s="13">
        <v>0.175824175824176</v>
      </c>
      <c r="AA1809" s="13">
        <v>0.12676056338028199</v>
      </c>
      <c r="AB1809" s="13"/>
      <c r="AC1809" s="13">
        <v>0.16504854368932001</v>
      </c>
      <c r="AD1809" s="13">
        <v>0.16541353383458601</v>
      </c>
    </row>
    <row r="1810" spans="2:30" x14ac:dyDescent="0.3">
      <c r="B1810" t="s">
        <v>162</v>
      </c>
      <c r="C1810" s="13">
        <v>0.23715415019762801</v>
      </c>
      <c r="D1810" s="13">
        <v>0.2</v>
      </c>
      <c r="E1810" s="13">
        <v>0.2734375</v>
      </c>
      <c r="F1810" s="13"/>
      <c r="G1810" s="13">
        <v>0.25</v>
      </c>
      <c r="H1810" s="13">
        <v>0.32</v>
      </c>
      <c r="I1810" s="13">
        <v>0.17142857142857101</v>
      </c>
      <c r="J1810" s="13">
        <v>0.38461538461538503</v>
      </c>
      <c r="K1810" s="13">
        <v>0.21052631578947401</v>
      </c>
      <c r="L1810" s="13">
        <v>0.19354838709677399</v>
      </c>
      <c r="M1810" s="13"/>
      <c r="N1810" s="13">
        <v>0.289719626168224</v>
      </c>
      <c r="O1810" s="13">
        <v>0.22950819672131101</v>
      </c>
      <c r="P1810" s="13">
        <v>0.115384615384615</v>
      </c>
      <c r="Q1810" s="13">
        <v>0.20338983050847501</v>
      </c>
      <c r="R1810" s="13"/>
      <c r="S1810" s="13">
        <v>0.33333333333333298</v>
      </c>
      <c r="T1810" s="13">
        <v>0.32558139534883701</v>
      </c>
      <c r="U1810" s="13">
        <v>0.25</v>
      </c>
      <c r="V1810" s="13">
        <v>5.2631578947368397E-2</v>
      </c>
      <c r="W1810" s="13">
        <v>0.27272727272727298</v>
      </c>
      <c r="X1810" s="13">
        <v>0.1875</v>
      </c>
      <c r="Y1810" s="13"/>
      <c r="Z1810" s="13">
        <v>0.23626373626373601</v>
      </c>
      <c r="AA1810" s="13">
        <v>0.23943661971831001</v>
      </c>
      <c r="AB1810" s="13"/>
      <c r="AC1810" s="13">
        <v>0.20388349514563101</v>
      </c>
      <c r="AD1810" s="13">
        <v>0.278195488721804</v>
      </c>
    </row>
    <row r="1811" spans="2:30" x14ac:dyDescent="0.3">
      <c r="B1811" t="s">
        <v>163</v>
      </c>
      <c r="C1811" s="13">
        <v>0.24901185770751</v>
      </c>
      <c r="D1811" s="13">
        <v>0.26400000000000001</v>
      </c>
      <c r="E1811" s="13">
        <v>0.234375</v>
      </c>
      <c r="F1811" s="13"/>
      <c r="G1811" s="13">
        <v>0.5</v>
      </c>
      <c r="H1811" s="13">
        <v>0.08</v>
      </c>
      <c r="I1811" s="13">
        <v>0.22857142857142901</v>
      </c>
      <c r="J1811" s="13">
        <v>0.17948717948717899</v>
      </c>
      <c r="K1811" s="13">
        <v>0.26315789473684198</v>
      </c>
      <c r="L1811" s="13">
        <v>0.31182795698924698</v>
      </c>
      <c r="M1811" s="13"/>
      <c r="N1811" s="13">
        <v>0.242990654205607</v>
      </c>
      <c r="O1811" s="13">
        <v>0.213114754098361</v>
      </c>
      <c r="P1811" s="13">
        <v>0.30769230769230799</v>
      </c>
      <c r="Q1811" s="13">
        <v>0.27118644067796599</v>
      </c>
      <c r="R1811" s="13"/>
      <c r="S1811" s="13">
        <v>0.17333333333333301</v>
      </c>
      <c r="T1811" s="13">
        <v>0.232558139534884</v>
      </c>
      <c r="U1811" s="13">
        <v>0.29166666666666702</v>
      </c>
      <c r="V1811" s="13">
        <v>0.26315789473684198</v>
      </c>
      <c r="W1811" s="13">
        <v>0.22727272727272699</v>
      </c>
      <c r="X1811" s="13">
        <v>0.5625</v>
      </c>
      <c r="Y1811" s="13"/>
      <c r="Z1811" s="13">
        <v>0.214285714285714</v>
      </c>
      <c r="AA1811" s="13">
        <v>0.338028169014085</v>
      </c>
      <c r="AB1811" s="13"/>
      <c r="AC1811" s="13">
        <v>0.233009708737864</v>
      </c>
      <c r="AD1811" s="13">
        <v>0.24812030075187999</v>
      </c>
    </row>
    <row r="1812" spans="2:30" x14ac:dyDescent="0.3">
      <c r="B1812" t="s">
        <v>164</v>
      </c>
      <c r="C1812" s="13">
        <v>0.26877470355731198</v>
      </c>
      <c r="D1812" s="13">
        <v>0.27200000000000002</v>
      </c>
      <c r="E1812" s="13">
        <v>0.265625</v>
      </c>
      <c r="F1812" s="13"/>
      <c r="G1812" s="13">
        <v>0.25</v>
      </c>
      <c r="H1812" s="13">
        <v>0.2</v>
      </c>
      <c r="I1812" s="13">
        <v>0.25714285714285701</v>
      </c>
      <c r="J1812" s="13">
        <v>0.20512820512820501</v>
      </c>
      <c r="K1812" s="13">
        <v>0.36842105263157898</v>
      </c>
      <c r="L1812" s="13">
        <v>0.25806451612903197</v>
      </c>
      <c r="M1812" s="13"/>
      <c r="N1812" s="13">
        <v>0.25233644859813098</v>
      </c>
      <c r="O1812" s="13">
        <v>0.27868852459016402</v>
      </c>
      <c r="P1812" s="13">
        <v>0.230769230769231</v>
      </c>
      <c r="Q1812" s="13">
        <v>0.305084745762712</v>
      </c>
      <c r="R1812" s="13"/>
      <c r="S1812" s="13">
        <v>2.66666666666667E-2</v>
      </c>
      <c r="T1812" s="13">
        <v>0.27906976744186002</v>
      </c>
      <c r="U1812" s="13">
        <v>0.33333333333333298</v>
      </c>
      <c r="V1812" s="13">
        <v>0.47368421052631599</v>
      </c>
      <c r="W1812" s="13">
        <v>0.31818181818181801</v>
      </c>
      <c r="X1812" s="13">
        <v>0.25</v>
      </c>
      <c r="Y1812" s="13"/>
      <c r="Z1812" s="13">
        <v>0.28571428571428598</v>
      </c>
      <c r="AA1812" s="13">
        <v>0.22535211267605601</v>
      </c>
      <c r="AB1812" s="13"/>
      <c r="AC1812" s="13">
        <v>0.33009708737864102</v>
      </c>
      <c r="AD1812" s="13">
        <v>0.22556390977443599</v>
      </c>
    </row>
    <row r="1813" spans="2:30" x14ac:dyDescent="0.3">
      <c r="B1813" t="s">
        <v>56</v>
      </c>
      <c r="C1813" s="13">
        <v>2.3715415019762799E-2</v>
      </c>
      <c r="D1813" s="13">
        <v>8.0000000000000002E-3</v>
      </c>
      <c r="E1813" s="13">
        <v>3.90625E-2</v>
      </c>
      <c r="F1813" s="13"/>
      <c r="G1813" s="13">
        <v>0</v>
      </c>
      <c r="H1813" s="13">
        <v>0.04</v>
      </c>
      <c r="I1813" s="13">
        <v>0</v>
      </c>
      <c r="J1813" s="13">
        <v>0</v>
      </c>
      <c r="K1813" s="13">
        <v>1.7543859649122799E-2</v>
      </c>
      <c r="L1813" s="13">
        <v>4.3010752688171998E-2</v>
      </c>
      <c r="M1813" s="13"/>
      <c r="N1813" s="13">
        <v>9.3457943925233603E-3</v>
      </c>
      <c r="O1813" s="13">
        <v>4.91803278688525E-2</v>
      </c>
      <c r="P1813" s="13">
        <v>0</v>
      </c>
      <c r="Q1813" s="13">
        <v>3.3898305084745797E-2</v>
      </c>
      <c r="R1813" s="13"/>
      <c r="S1813" s="13">
        <v>2.66666666666667E-2</v>
      </c>
      <c r="T1813" s="13">
        <v>2.32558139534884E-2</v>
      </c>
      <c r="U1813" s="13">
        <v>8.3333333333333301E-2</v>
      </c>
      <c r="V1813" s="13">
        <v>0</v>
      </c>
      <c r="W1813" s="13">
        <v>4.5454545454545497E-2</v>
      </c>
      <c r="X1813" s="13">
        <v>0</v>
      </c>
      <c r="Y1813" s="13"/>
      <c r="Z1813" s="13">
        <v>2.74725274725275E-2</v>
      </c>
      <c r="AA1813" s="13">
        <v>1.4084507042253501E-2</v>
      </c>
      <c r="AB1813" s="13"/>
      <c r="AC1813" s="13">
        <v>9.7087378640776708E-3</v>
      </c>
      <c r="AD1813" s="13">
        <v>1.50375939849624E-2</v>
      </c>
    </row>
    <row r="1814" spans="2:30" x14ac:dyDescent="0.3">
      <c r="B1814" t="s">
        <v>165</v>
      </c>
      <c r="C1814" s="13">
        <v>0.221343873517787</v>
      </c>
      <c r="D1814" s="13">
        <v>0.25600000000000001</v>
      </c>
      <c r="E1814" s="13">
        <v>0.1875</v>
      </c>
      <c r="F1814" s="13"/>
      <c r="G1814" s="13">
        <v>0</v>
      </c>
      <c r="H1814" s="13">
        <v>0.36</v>
      </c>
      <c r="I1814" s="13">
        <v>0.34285714285714303</v>
      </c>
      <c r="J1814" s="13">
        <v>0.230769230769231</v>
      </c>
      <c r="K1814" s="13">
        <v>0.140350877192982</v>
      </c>
      <c r="L1814" s="13">
        <v>0.19354838709677399</v>
      </c>
      <c r="M1814" s="13"/>
      <c r="N1814" s="13">
        <v>0.20560747663551401</v>
      </c>
      <c r="O1814" s="13">
        <v>0.22950819672131101</v>
      </c>
      <c r="P1814" s="13">
        <v>0.34615384615384598</v>
      </c>
      <c r="Q1814" s="13">
        <v>0.186440677966102</v>
      </c>
      <c r="R1814" s="13"/>
      <c r="S1814" s="13">
        <v>0.44</v>
      </c>
      <c r="T1814" s="13">
        <v>0.13953488372093001</v>
      </c>
      <c r="U1814" s="13">
        <v>4.1666666666666699E-2</v>
      </c>
      <c r="V1814" s="13">
        <v>0.21052631578947401</v>
      </c>
      <c r="W1814" s="13">
        <v>0.13636363636363599</v>
      </c>
      <c r="X1814" s="13">
        <v>0</v>
      </c>
      <c r="Y1814" s="13"/>
      <c r="Z1814" s="13">
        <v>0.23626373626373601</v>
      </c>
      <c r="AA1814" s="13">
        <v>0.183098591549296</v>
      </c>
      <c r="AB1814" s="13"/>
      <c r="AC1814" s="13">
        <v>0.223300970873786</v>
      </c>
      <c r="AD1814" s="13">
        <v>0.233082706766917</v>
      </c>
    </row>
    <row r="1815" spans="2:30" x14ac:dyDescent="0.3">
      <c r="B1815" t="s">
        <v>166</v>
      </c>
      <c r="C1815" s="13">
        <v>0.51778656126482203</v>
      </c>
      <c r="D1815" s="13">
        <v>0.53600000000000003</v>
      </c>
      <c r="E1815" s="13">
        <v>0.5</v>
      </c>
      <c r="F1815" s="13"/>
      <c r="G1815" s="13">
        <v>0.75</v>
      </c>
      <c r="H1815" s="13">
        <v>0.28000000000000003</v>
      </c>
      <c r="I1815" s="13">
        <v>0.48571428571428599</v>
      </c>
      <c r="J1815" s="13">
        <v>0.38461538461538503</v>
      </c>
      <c r="K1815" s="13">
        <v>0.63157894736842102</v>
      </c>
      <c r="L1815" s="13">
        <v>0.56989247311827995</v>
      </c>
      <c r="M1815" s="13"/>
      <c r="N1815" s="13">
        <v>0.49532710280373798</v>
      </c>
      <c r="O1815" s="13">
        <v>0.49180327868852503</v>
      </c>
      <c r="P1815" s="13">
        <v>0.53846153846153899</v>
      </c>
      <c r="Q1815" s="13">
        <v>0.57627118644067798</v>
      </c>
      <c r="R1815" s="13"/>
      <c r="S1815" s="13">
        <v>0.2</v>
      </c>
      <c r="T1815" s="13">
        <v>0.51162790697674398</v>
      </c>
      <c r="U1815" s="13">
        <v>0.625</v>
      </c>
      <c r="V1815" s="13">
        <v>0.73684210526315796</v>
      </c>
      <c r="W1815" s="13">
        <v>0.54545454545454497</v>
      </c>
      <c r="X1815" s="13">
        <v>0.8125</v>
      </c>
      <c r="Y1815" s="13"/>
      <c r="Z1815" s="13">
        <v>0.5</v>
      </c>
      <c r="AA1815" s="13">
        <v>0.56338028169014098</v>
      </c>
      <c r="AB1815" s="13"/>
      <c r="AC1815" s="13">
        <v>0.56310679611650505</v>
      </c>
      <c r="AD1815" s="13">
        <v>0.47368421052631599</v>
      </c>
    </row>
    <row r="1816" spans="2:30" x14ac:dyDescent="0.3">
      <c r="B1816" t="s">
        <v>167</v>
      </c>
      <c r="C1816" s="13">
        <v>-0.29644268774703603</v>
      </c>
      <c r="D1816" s="13">
        <v>-0.28000000000000003</v>
      </c>
      <c r="E1816" s="13">
        <v>-0.3125</v>
      </c>
      <c r="F1816" s="13"/>
      <c r="G1816" s="13">
        <v>-0.75</v>
      </c>
      <c r="H1816" s="13">
        <v>0.08</v>
      </c>
      <c r="I1816" s="13">
        <v>-0.14285714285714299</v>
      </c>
      <c r="J1816" s="13">
        <v>-0.15384615384615399</v>
      </c>
      <c r="K1816" s="13">
        <v>-0.49122807017543901</v>
      </c>
      <c r="L1816" s="13">
        <v>-0.37634408602150499</v>
      </c>
      <c r="M1816" s="13"/>
      <c r="N1816" s="13">
        <v>-0.289719626168224</v>
      </c>
      <c r="O1816" s="13">
        <v>-0.26229508196721302</v>
      </c>
      <c r="P1816" s="13">
        <v>-0.19230769230769201</v>
      </c>
      <c r="Q1816" s="13">
        <v>-0.38983050847457601</v>
      </c>
      <c r="R1816" s="13"/>
      <c r="S1816" s="13">
        <v>0.24</v>
      </c>
      <c r="T1816" s="13">
        <v>-0.372093023255814</v>
      </c>
      <c r="U1816" s="13">
        <v>-0.58333333333333304</v>
      </c>
      <c r="V1816" s="13">
        <v>-0.52631578947368396</v>
      </c>
      <c r="W1816" s="13">
        <v>-0.40909090909090901</v>
      </c>
      <c r="X1816" s="13">
        <v>-0.8125</v>
      </c>
      <c r="Y1816" s="13"/>
      <c r="Z1816" s="13">
        <v>-0.26373626373626402</v>
      </c>
      <c r="AA1816" s="13">
        <v>-0.38028169014084501</v>
      </c>
      <c r="AB1816" s="13"/>
      <c r="AC1816" s="13">
        <v>-0.33980582524271802</v>
      </c>
      <c r="AD1816" s="13">
        <v>-0.24060150375939801</v>
      </c>
    </row>
    <row r="1817" spans="2:30" x14ac:dyDescent="0.3">
      <c r="C1817" s="13"/>
      <c r="D1817" s="13"/>
      <c r="E1817" s="13"/>
      <c r="F1817" s="13"/>
      <c r="G1817" s="13"/>
      <c r="H1817" s="13"/>
      <c r="I1817" s="13"/>
      <c r="J1817" s="13"/>
      <c r="K1817" s="13"/>
      <c r="L1817" s="13"/>
      <c r="M1817" s="13"/>
      <c r="N1817" s="13"/>
      <c r="O1817" s="13"/>
      <c r="P1817" s="13"/>
      <c r="Q1817" s="13"/>
      <c r="R1817" s="13"/>
      <c r="S1817" s="13"/>
      <c r="T1817" s="13"/>
      <c r="U1817" s="13"/>
      <c r="V1817" s="13"/>
      <c r="W1817" s="13"/>
      <c r="X1817" s="13"/>
      <c r="Y1817" s="13"/>
      <c r="Z1817" s="13"/>
      <c r="AA1817" s="13"/>
      <c r="AB1817" s="13"/>
      <c r="AC1817" s="13"/>
      <c r="AD1817" s="13"/>
    </row>
    <row r="1818" spans="2:30" x14ac:dyDescent="0.3">
      <c r="B1818" s="6" t="s">
        <v>565</v>
      </c>
      <c r="C1818" s="13"/>
      <c r="D1818" s="13"/>
      <c r="E1818" s="13"/>
      <c r="F1818" s="13"/>
      <c r="G1818" s="13"/>
      <c r="H1818" s="13"/>
      <c r="I1818" s="13"/>
      <c r="J1818" s="13"/>
      <c r="K1818" s="13"/>
      <c r="L1818" s="13"/>
      <c r="M1818" s="13"/>
      <c r="N1818" s="13"/>
      <c r="O1818" s="13"/>
      <c r="P1818" s="13"/>
      <c r="Q1818" s="13"/>
      <c r="R1818" s="13"/>
      <c r="S1818" s="13"/>
      <c r="T1818" s="13"/>
      <c r="U1818" s="13"/>
      <c r="V1818" s="13"/>
      <c r="W1818" s="13"/>
      <c r="X1818" s="13"/>
      <c r="Y1818" s="13"/>
      <c r="Z1818" s="13"/>
      <c r="AA1818" s="13"/>
      <c r="AB1818" s="13"/>
      <c r="AC1818" s="13"/>
      <c r="AD1818" s="13"/>
    </row>
    <row r="1819" spans="2:30" x14ac:dyDescent="0.3">
      <c r="B1819" s="23" t="s">
        <v>52</v>
      </c>
      <c r="C1819" s="13"/>
      <c r="D1819" s="13"/>
      <c r="E1819" s="13"/>
      <c r="F1819" s="13"/>
      <c r="G1819" s="13"/>
      <c r="H1819" s="13"/>
      <c r="I1819" s="13"/>
      <c r="J1819" s="13"/>
      <c r="K1819" s="13"/>
      <c r="L1819" s="13"/>
      <c r="M1819" s="13"/>
      <c r="N1819" s="13"/>
      <c r="O1819" s="13"/>
      <c r="P1819" s="13"/>
      <c r="Q1819" s="13"/>
      <c r="R1819" s="13"/>
      <c r="S1819" s="13"/>
      <c r="T1819" s="13"/>
      <c r="U1819" s="13"/>
      <c r="V1819" s="13"/>
      <c r="W1819" s="13"/>
      <c r="X1819" s="13"/>
      <c r="Y1819" s="13"/>
      <c r="Z1819" s="13"/>
      <c r="AA1819" s="13"/>
      <c r="AB1819" s="13"/>
      <c r="AC1819" s="13"/>
      <c r="AD1819" s="13"/>
    </row>
    <row r="1820" spans="2:30" x14ac:dyDescent="0.3">
      <c r="B1820" t="s">
        <v>160</v>
      </c>
      <c r="C1820" s="13">
        <v>6.3241106719367599E-2</v>
      </c>
      <c r="D1820" s="13">
        <v>0.04</v>
      </c>
      <c r="E1820" s="13">
        <v>8.59375E-2</v>
      </c>
      <c r="F1820" s="13"/>
      <c r="G1820" s="13">
        <v>0</v>
      </c>
      <c r="H1820" s="13">
        <v>0.2</v>
      </c>
      <c r="I1820" s="13">
        <v>0.114285714285714</v>
      </c>
      <c r="J1820" s="13">
        <v>2.5641025641025599E-2</v>
      </c>
      <c r="K1820" s="13">
        <v>1.7543859649122799E-2</v>
      </c>
      <c r="L1820" s="13">
        <v>5.3763440860215103E-2</v>
      </c>
      <c r="M1820" s="13"/>
      <c r="N1820" s="13">
        <v>4.67289719626168E-2</v>
      </c>
      <c r="O1820" s="13">
        <v>4.91803278688525E-2</v>
      </c>
      <c r="P1820" s="13">
        <v>7.69230769230769E-2</v>
      </c>
      <c r="Q1820" s="13">
        <v>0.101694915254237</v>
      </c>
      <c r="R1820" s="13"/>
      <c r="S1820" s="13">
        <v>0.12</v>
      </c>
      <c r="T1820" s="13">
        <v>4.6511627906976702E-2</v>
      </c>
      <c r="U1820" s="13">
        <v>4.1666666666666699E-2</v>
      </c>
      <c r="V1820" s="13">
        <v>7.0175438596491196E-2</v>
      </c>
      <c r="W1820" s="13">
        <v>0</v>
      </c>
      <c r="X1820" s="13">
        <v>0</v>
      </c>
      <c r="Y1820" s="13"/>
      <c r="Z1820" s="13">
        <v>7.1428571428571397E-2</v>
      </c>
      <c r="AA1820" s="13">
        <v>4.2253521126760597E-2</v>
      </c>
      <c r="AB1820" s="13"/>
      <c r="AC1820" s="13">
        <v>5.8252427184466E-2</v>
      </c>
      <c r="AD1820" s="13">
        <v>6.7669172932330796E-2</v>
      </c>
    </row>
    <row r="1821" spans="2:30" x14ac:dyDescent="0.3">
      <c r="B1821" t="s">
        <v>161</v>
      </c>
      <c r="C1821" s="13">
        <v>0.1699604743083</v>
      </c>
      <c r="D1821" s="13">
        <v>0.20799999999999999</v>
      </c>
      <c r="E1821" s="13">
        <v>0.1328125</v>
      </c>
      <c r="F1821" s="13"/>
      <c r="G1821" s="13">
        <v>0</v>
      </c>
      <c r="H1821" s="13">
        <v>0.2</v>
      </c>
      <c r="I1821" s="13">
        <v>0.25714285714285701</v>
      </c>
      <c r="J1821" s="13">
        <v>0.20512820512820501</v>
      </c>
      <c r="K1821" s="13">
        <v>0.140350877192982</v>
      </c>
      <c r="L1821" s="13">
        <v>0.13978494623655899</v>
      </c>
      <c r="M1821" s="13"/>
      <c r="N1821" s="13">
        <v>0.18691588785046701</v>
      </c>
      <c r="O1821" s="13">
        <v>0.18032786885245899</v>
      </c>
      <c r="P1821" s="13">
        <v>0.230769230769231</v>
      </c>
      <c r="Q1821" s="13">
        <v>0.101694915254237</v>
      </c>
      <c r="R1821" s="13"/>
      <c r="S1821" s="13">
        <v>0.266666666666667</v>
      </c>
      <c r="T1821" s="13">
        <v>0.162790697674419</v>
      </c>
      <c r="U1821" s="13">
        <v>8.3333333333333301E-2</v>
      </c>
      <c r="V1821" s="13">
        <v>0.12280701754386</v>
      </c>
      <c r="W1821" s="13">
        <v>0.13636363636363599</v>
      </c>
      <c r="X1821" s="13">
        <v>0.125</v>
      </c>
      <c r="Y1821" s="13"/>
      <c r="Z1821" s="13">
        <v>0.17032967032967</v>
      </c>
      <c r="AA1821" s="13">
        <v>0.169014084507042</v>
      </c>
      <c r="AB1821" s="13"/>
      <c r="AC1821" s="13">
        <v>0.19417475728155301</v>
      </c>
      <c r="AD1821" s="13">
        <v>0.157894736842105</v>
      </c>
    </row>
    <row r="1822" spans="2:30" x14ac:dyDescent="0.3">
      <c r="B1822" t="s">
        <v>162</v>
      </c>
      <c r="C1822" s="13">
        <v>0.27667984189723299</v>
      </c>
      <c r="D1822" s="13">
        <v>0.248</v>
      </c>
      <c r="E1822" s="13">
        <v>0.3046875</v>
      </c>
      <c r="F1822" s="13"/>
      <c r="G1822" s="13">
        <v>0.25</v>
      </c>
      <c r="H1822" s="13">
        <v>0.24</v>
      </c>
      <c r="I1822" s="13">
        <v>0.22857142857142901</v>
      </c>
      <c r="J1822" s="13">
        <v>0.35897435897435898</v>
      </c>
      <c r="K1822" s="13">
        <v>0.24561403508771901</v>
      </c>
      <c r="L1822" s="13">
        <v>0.29032258064516098</v>
      </c>
      <c r="M1822" s="13"/>
      <c r="N1822" s="13">
        <v>0.28037383177570102</v>
      </c>
      <c r="O1822" s="13">
        <v>0.24590163934426201</v>
      </c>
      <c r="P1822" s="13">
        <v>0.269230769230769</v>
      </c>
      <c r="Q1822" s="13">
        <v>0.305084745762712</v>
      </c>
      <c r="R1822" s="13"/>
      <c r="S1822" s="13">
        <v>0.413333333333333</v>
      </c>
      <c r="T1822" s="13">
        <v>0.25581395348837199</v>
      </c>
      <c r="U1822" s="13">
        <v>0.29166666666666702</v>
      </c>
      <c r="V1822" s="13">
        <v>0.157894736842105</v>
      </c>
      <c r="W1822" s="13">
        <v>0.27272727272727298</v>
      </c>
      <c r="X1822" s="13">
        <v>0.25</v>
      </c>
      <c r="Y1822" s="13"/>
      <c r="Z1822" s="13">
        <v>0.25824175824175799</v>
      </c>
      <c r="AA1822" s="13">
        <v>0.323943661971831</v>
      </c>
      <c r="AB1822" s="13"/>
      <c r="AC1822" s="13">
        <v>0.27184466019417503</v>
      </c>
      <c r="AD1822" s="13">
        <v>0.29323308270676701</v>
      </c>
    </row>
    <row r="1823" spans="2:30" x14ac:dyDescent="0.3">
      <c r="B1823" t="s">
        <v>163</v>
      </c>
      <c r="C1823" s="13">
        <v>0.26877470355731198</v>
      </c>
      <c r="D1823" s="13">
        <v>0.30399999999999999</v>
      </c>
      <c r="E1823" s="13">
        <v>0.234375</v>
      </c>
      <c r="F1823" s="13"/>
      <c r="G1823" s="13">
        <v>0.75</v>
      </c>
      <c r="H1823" s="13">
        <v>0.16</v>
      </c>
      <c r="I1823" s="13">
        <v>0.17142857142857101</v>
      </c>
      <c r="J1823" s="13">
        <v>0.230769230769231</v>
      </c>
      <c r="K1823" s="13">
        <v>0.36842105263157898</v>
      </c>
      <c r="L1823" s="13">
        <v>0.26881720430107497</v>
      </c>
      <c r="M1823" s="13"/>
      <c r="N1823" s="13">
        <v>0.31775700934579398</v>
      </c>
      <c r="O1823" s="13">
        <v>0.18032786885245899</v>
      </c>
      <c r="P1823" s="13">
        <v>0.269230769230769</v>
      </c>
      <c r="Q1823" s="13">
        <v>0.27118644067796599</v>
      </c>
      <c r="R1823" s="13"/>
      <c r="S1823" s="13">
        <v>0.146666666666667</v>
      </c>
      <c r="T1823" s="13">
        <v>0.32558139534883701</v>
      </c>
      <c r="U1823" s="13">
        <v>0.41666666666666702</v>
      </c>
      <c r="V1823" s="13">
        <v>0.140350877192982</v>
      </c>
      <c r="W1823" s="13">
        <v>0.36363636363636398</v>
      </c>
      <c r="X1823" s="13">
        <v>0.5</v>
      </c>
      <c r="Y1823" s="13"/>
      <c r="Z1823" s="13">
        <v>0.27472527472527503</v>
      </c>
      <c r="AA1823" s="13">
        <v>0.25352112676056299</v>
      </c>
      <c r="AB1823" s="13"/>
      <c r="AC1823" s="13">
        <v>0.28155339805825202</v>
      </c>
      <c r="AD1823" s="13">
        <v>0.255639097744361</v>
      </c>
    </row>
    <row r="1824" spans="2:30" x14ac:dyDescent="0.3">
      <c r="B1824" t="s">
        <v>164</v>
      </c>
      <c r="C1824" s="13">
        <v>0.19367588932806301</v>
      </c>
      <c r="D1824" s="13">
        <v>0.192</v>
      </c>
      <c r="E1824" s="13">
        <v>0.1953125</v>
      </c>
      <c r="F1824" s="13"/>
      <c r="G1824" s="13">
        <v>0</v>
      </c>
      <c r="H1824" s="13">
        <v>0.12</v>
      </c>
      <c r="I1824" s="13">
        <v>0.22857142857142901</v>
      </c>
      <c r="J1824" s="13">
        <v>0.17948717948717899</v>
      </c>
      <c r="K1824" s="13">
        <v>0.21052631578947401</v>
      </c>
      <c r="L1824" s="13">
        <v>0.204301075268817</v>
      </c>
      <c r="M1824" s="13"/>
      <c r="N1824" s="13">
        <v>0.15887850467289699</v>
      </c>
      <c r="O1824" s="13">
        <v>0.27868852459016402</v>
      </c>
      <c r="P1824" s="13">
        <v>0.15384615384615399</v>
      </c>
      <c r="Q1824" s="13">
        <v>0.186440677966102</v>
      </c>
      <c r="R1824" s="13"/>
      <c r="S1824" s="13">
        <v>2.66666666666667E-2</v>
      </c>
      <c r="T1824" s="13">
        <v>0.186046511627907</v>
      </c>
      <c r="U1824" s="13">
        <v>0.125</v>
      </c>
      <c r="V1824" s="13">
        <v>0.49122807017543901</v>
      </c>
      <c r="W1824" s="13">
        <v>0.18181818181818199</v>
      </c>
      <c r="X1824" s="13">
        <v>6.25E-2</v>
      </c>
      <c r="Y1824" s="13"/>
      <c r="Z1824" s="13">
        <v>0.19230769230769201</v>
      </c>
      <c r="AA1824" s="13">
        <v>0.19718309859154901</v>
      </c>
      <c r="AB1824" s="13"/>
      <c r="AC1824" s="13">
        <v>0.17475728155339801</v>
      </c>
      <c r="AD1824" s="13">
        <v>0.21804511278195499</v>
      </c>
    </row>
    <row r="1825" spans="2:30" x14ac:dyDescent="0.3">
      <c r="B1825" t="s">
        <v>56</v>
      </c>
      <c r="C1825" s="13">
        <v>2.7667984189723299E-2</v>
      </c>
      <c r="D1825" s="13">
        <v>8.0000000000000002E-3</v>
      </c>
      <c r="E1825" s="13">
        <v>4.6875E-2</v>
      </c>
      <c r="F1825" s="13"/>
      <c r="G1825" s="13">
        <v>0</v>
      </c>
      <c r="H1825" s="13">
        <v>0.08</v>
      </c>
      <c r="I1825" s="13">
        <v>0</v>
      </c>
      <c r="J1825" s="13">
        <v>0</v>
      </c>
      <c r="K1825" s="13">
        <v>1.7543859649122799E-2</v>
      </c>
      <c r="L1825" s="13">
        <v>4.3010752688171998E-2</v>
      </c>
      <c r="M1825" s="13"/>
      <c r="N1825" s="13">
        <v>9.3457943925233603E-3</v>
      </c>
      <c r="O1825" s="13">
        <v>6.5573770491803296E-2</v>
      </c>
      <c r="P1825" s="13">
        <v>0</v>
      </c>
      <c r="Q1825" s="13">
        <v>3.3898305084745797E-2</v>
      </c>
      <c r="R1825" s="13"/>
      <c r="S1825" s="13">
        <v>2.66666666666667E-2</v>
      </c>
      <c r="T1825" s="13">
        <v>2.32558139534884E-2</v>
      </c>
      <c r="U1825" s="13">
        <v>4.1666666666666699E-2</v>
      </c>
      <c r="V1825" s="13">
        <v>1.7543859649122799E-2</v>
      </c>
      <c r="W1825" s="13">
        <v>4.5454545454545497E-2</v>
      </c>
      <c r="X1825" s="13">
        <v>6.25E-2</v>
      </c>
      <c r="Y1825" s="13"/>
      <c r="Z1825" s="13">
        <v>3.2967032967033003E-2</v>
      </c>
      <c r="AA1825" s="13">
        <v>1.4084507042253501E-2</v>
      </c>
      <c r="AB1825" s="13"/>
      <c r="AC1825" s="13">
        <v>1.94174757281553E-2</v>
      </c>
      <c r="AD1825" s="13">
        <v>7.5187969924812E-3</v>
      </c>
    </row>
    <row r="1826" spans="2:30" x14ac:dyDescent="0.3">
      <c r="B1826" t="s">
        <v>165</v>
      </c>
      <c r="C1826" s="13">
        <v>0.233201581027668</v>
      </c>
      <c r="D1826" s="13">
        <v>0.248</v>
      </c>
      <c r="E1826" s="13">
        <v>0.21875</v>
      </c>
      <c r="F1826" s="13"/>
      <c r="G1826" s="13">
        <v>0</v>
      </c>
      <c r="H1826" s="13">
        <v>0.4</v>
      </c>
      <c r="I1826" s="13">
        <v>0.371428571428571</v>
      </c>
      <c r="J1826" s="13">
        <v>0.230769230769231</v>
      </c>
      <c r="K1826" s="13">
        <v>0.157894736842105</v>
      </c>
      <c r="L1826" s="13">
        <v>0.19354838709677399</v>
      </c>
      <c r="M1826" s="13"/>
      <c r="N1826" s="13">
        <v>0.233644859813084</v>
      </c>
      <c r="O1826" s="13">
        <v>0.22950819672131101</v>
      </c>
      <c r="P1826" s="13">
        <v>0.30769230769230799</v>
      </c>
      <c r="Q1826" s="13">
        <v>0.20338983050847501</v>
      </c>
      <c r="R1826" s="13"/>
      <c r="S1826" s="13">
        <v>0.38666666666666699</v>
      </c>
      <c r="T1826" s="13">
        <v>0.209302325581395</v>
      </c>
      <c r="U1826" s="13">
        <v>0.125</v>
      </c>
      <c r="V1826" s="13">
        <v>0.19298245614035101</v>
      </c>
      <c r="W1826" s="13">
        <v>0.13636363636363599</v>
      </c>
      <c r="X1826" s="13">
        <v>0.125</v>
      </c>
      <c r="Y1826" s="13"/>
      <c r="Z1826" s="13">
        <v>0.24175824175824201</v>
      </c>
      <c r="AA1826" s="13">
        <v>0.21126760563380301</v>
      </c>
      <c r="AB1826" s="13"/>
      <c r="AC1826" s="13">
        <v>0.25242718446601897</v>
      </c>
      <c r="AD1826" s="13">
        <v>0.22556390977443599</v>
      </c>
    </row>
    <row r="1827" spans="2:30" x14ac:dyDescent="0.3">
      <c r="B1827" t="s">
        <v>166</v>
      </c>
      <c r="C1827" s="13">
        <v>0.46245059288537499</v>
      </c>
      <c r="D1827" s="13">
        <v>0.496</v>
      </c>
      <c r="E1827" s="13">
        <v>0.4296875</v>
      </c>
      <c r="F1827" s="13"/>
      <c r="G1827" s="13">
        <v>0.75</v>
      </c>
      <c r="H1827" s="13">
        <v>0.28000000000000003</v>
      </c>
      <c r="I1827" s="13">
        <v>0.4</v>
      </c>
      <c r="J1827" s="13">
        <v>0.41025641025641002</v>
      </c>
      <c r="K1827" s="13">
        <v>0.57894736842105299</v>
      </c>
      <c r="L1827" s="13">
        <v>0.473118279569892</v>
      </c>
      <c r="M1827" s="13"/>
      <c r="N1827" s="13">
        <v>0.47663551401869197</v>
      </c>
      <c r="O1827" s="13">
        <v>0.45901639344262302</v>
      </c>
      <c r="P1827" s="13">
        <v>0.42307692307692302</v>
      </c>
      <c r="Q1827" s="13">
        <v>0.45762711864406802</v>
      </c>
      <c r="R1827" s="13"/>
      <c r="S1827" s="13">
        <v>0.17333333333333301</v>
      </c>
      <c r="T1827" s="13">
        <v>0.51162790697674398</v>
      </c>
      <c r="U1827" s="13">
        <v>0.54166666666666696</v>
      </c>
      <c r="V1827" s="13">
        <v>0.63157894736842102</v>
      </c>
      <c r="W1827" s="13">
        <v>0.54545454545454497</v>
      </c>
      <c r="X1827" s="13">
        <v>0.5625</v>
      </c>
      <c r="Y1827" s="13"/>
      <c r="Z1827" s="13">
        <v>0.46703296703296698</v>
      </c>
      <c r="AA1827" s="13">
        <v>0.45070422535211302</v>
      </c>
      <c r="AB1827" s="13"/>
      <c r="AC1827" s="13">
        <v>0.456310679611651</v>
      </c>
      <c r="AD1827" s="13">
        <v>0.47368421052631599</v>
      </c>
    </row>
    <row r="1828" spans="2:30" x14ac:dyDescent="0.3">
      <c r="B1828" t="s">
        <v>167</v>
      </c>
      <c r="C1828" s="13">
        <v>-0.22924901185770799</v>
      </c>
      <c r="D1828" s="13">
        <v>-0.248</v>
      </c>
      <c r="E1828" s="13">
        <v>-0.2109375</v>
      </c>
      <c r="F1828" s="13"/>
      <c r="G1828" s="13">
        <v>-0.75</v>
      </c>
      <c r="H1828" s="13">
        <v>0.12</v>
      </c>
      <c r="I1828" s="13">
        <v>-2.8571428571428598E-2</v>
      </c>
      <c r="J1828" s="13">
        <v>-0.17948717948717899</v>
      </c>
      <c r="K1828" s="13">
        <v>-0.42105263157894701</v>
      </c>
      <c r="L1828" s="13">
        <v>-0.27956989247311798</v>
      </c>
      <c r="M1828" s="13"/>
      <c r="N1828" s="13">
        <v>-0.242990654205607</v>
      </c>
      <c r="O1828" s="13">
        <v>-0.22950819672131101</v>
      </c>
      <c r="P1828" s="13">
        <v>-0.115384615384615</v>
      </c>
      <c r="Q1828" s="13">
        <v>-0.25423728813559299</v>
      </c>
      <c r="R1828" s="13"/>
      <c r="S1828" s="13">
        <v>0.21333333333333299</v>
      </c>
      <c r="T1828" s="13">
        <v>-0.30232558139534899</v>
      </c>
      <c r="U1828" s="13">
        <v>-0.41666666666666702</v>
      </c>
      <c r="V1828" s="13">
        <v>-0.43859649122806998</v>
      </c>
      <c r="W1828" s="13">
        <v>-0.40909090909090901</v>
      </c>
      <c r="X1828" s="13">
        <v>-0.4375</v>
      </c>
      <c r="Y1828" s="13"/>
      <c r="Z1828" s="13">
        <v>-0.225274725274725</v>
      </c>
      <c r="AA1828" s="13">
        <v>-0.23943661971831001</v>
      </c>
      <c r="AB1828" s="13"/>
      <c r="AC1828" s="13">
        <v>-0.20388349514563101</v>
      </c>
      <c r="AD1828" s="13">
        <v>-0.24812030075187999</v>
      </c>
    </row>
    <row r="1829" spans="2:30" x14ac:dyDescent="0.3">
      <c r="C1829" s="13"/>
      <c r="D1829" s="13"/>
      <c r="E1829" s="13"/>
      <c r="F1829" s="13"/>
      <c r="G1829" s="13"/>
      <c r="H1829" s="13"/>
      <c r="I1829" s="13"/>
      <c r="J1829" s="13"/>
      <c r="K1829" s="13"/>
      <c r="L1829" s="13"/>
      <c r="M1829" s="13"/>
      <c r="N1829" s="13"/>
      <c r="O1829" s="13"/>
      <c r="P1829" s="13"/>
      <c r="Q1829" s="13"/>
      <c r="R1829" s="13"/>
      <c r="S1829" s="13"/>
      <c r="T1829" s="13"/>
      <c r="U1829" s="13"/>
      <c r="V1829" s="13"/>
      <c r="W1829" s="13"/>
      <c r="X1829" s="13"/>
      <c r="Y1829" s="13"/>
      <c r="Z1829" s="13"/>
      <c r="AA1829" s="13"/>
      <c r="AB1829" s="13"/>
      <c r="AC1829" s="13"/>
      <c r="AD1829" s="13"/>
    </row>
    <row r="1830" spans="2:30" x14ac:dyDescent="0.3">
      <c r="B1830" s="6" t="s">
        <v>566</v>
      </c>
      <c r="C1830" s="13"/>
      <c r="D1830" s="13"/>
      <c r="E1830" s="13"/>
      <c r="F1830" s="13"/>
      <c r="G1830" s="13"/>
      <c r="H1830" s="13"/>
      <c r="I1830" s="13"/>
      <c r="J1830" s="13"/>
      <c r="K1830" s="13"/>
      <c r="L1830" s="13"/>
      <c r="M1830" s="13"/>
      <c r="N1830" s="13"/>
      <c r="O1830" s="13"/>
      <c r="P1830" s="13"/>
      <c r="Q1830" s="13"/>
      <c r="R1830" s="13"/>
      <c r="S1830" s="13"/>
      <c r="T1830" s="13"/>
      <c r="U1830" s="13"/>
      <c r="V1830" s="13"/>
      <c r="W1830" s="13"/>
      <c r="X1830" s="13"/>
      <c r="Y1830" s="13"/>
      <c r="Z1830" s="13"/>
      <c r="AA1830" s="13"/>
      <c r="AB1830" s="13"/>
      <c r="AC1830" s="13"/>
      <c r="AD1830" s="13"/>
    </row>
    <row r="1831" spans="2:30" x14ac:dyDescent="0.3">
      <c r="B1831" s="23" t="s">
        <v>52</v>
      </c>
      <c r="C1831" s="13"/>
      <c r="D1831" s="13"/>
      <c r="E1831" s="13"/>
      <c r="F1831" s="13"/>
      <c r="G1831" s="13"/>
      <c r="H1831" s="13"/>
      <c r="I1831" s="13"/>
      <c r="J1831" s="13"/>
      <c r="K1831" s="13"/>
      <c r="L1831" s="13"/>
      <c r="M1831" s="13"/>
      <c r="N1831" s="13"/>
      <c r="O1831" s="13"/>
      <c r="P1831" s="13"/>
      <c r="Q1831" s="13"/>
      <c r="R1831" s="13"/>
      <c r="S1831" s="13"/>
      <c r="T1831" s="13"/>
      <c r="U1831" s="13"/>
      <c r="V1831" s="13"/>
      <c r="W1831" s="13"/>
      <c r="X1831" s="13"/>
      <c r="Y1831" s="13"/>
      <c r="Z1831" s="13"/>
      <c r="AA1831" s="13"/>
      <c r="AB1831" s="13"/>
      <c r="AC1831" s="13"/>
      <c r="AD1831" s="13"/>
    </row>
    <row r="1832" spans="2:30" x14ac:dyDescent="0.3">
      <c r="B1832" t="s">
        <v>160</v>
      </c>
      <c r="C1832" s="13">
        <v>0.201581027667984</v>
      </c>
      <c r="D1832" s="13">
        <v>0.2</v>
      </c>
      <c r="E1832" s="13">
        <v>0.203125</v>
      </c>
      <c r="F1832" s="13"/>
      <c r="G1832" s="13">
        <v>0</v>
      </c>
      <c r="H1832" s="13">
        <v>0.16</v>
      </c>
      <c r="I1832" s="13">
        <v>0.25714285714285701</v>
      </c>
      <c r="J1832" s="13">
        <v>7.69230769230769E-2</v>
      </c>
      <c r="K1832" s="13">
        <v>0.29824561403508798</v>
      </c>
      <c r="L1832" s="13">
        <v>0.19354838709677399</v>
      </c>
      <c r="M1832" s="13"/>
      <c r="N1832" s="13">
        <v>0.121495327102804</v>
      </c>
      <c r="O1832" s="13">
        <v>0.19672131147541</v>
      </c>
      <c r="P1832" s="13">
        <v>0.30769230769230799</v>
      </c>
      <c r="Q1832" s="13">
        <v>0.305084745762712</v>
      </c>
      <c r="R1832" s="13"/>
      <c r="S1832" s="13">
        <v>5.3333333333333302E-2</v>
      </c>
      <c r="T1832" s="13">
        <v>0.25581395348837199</v>
      </c>
      <c r="U1832" s="13">
        <v>0.20833333333333301</v>
      </c>
      <c r="V1832" s="13">
        <v>0.43859649122806998</v>
      </c>
      <c r="W1832" s="13">
        <v>4.5454545454545497E-2</v>
      </c>
      <c r="X1832" s="13">
        <v>6.25E-2</v>
      </c>
      <c r="Y1832" s="13"/>
      <c r="Z1832" s="13">
        <v>0.20329670329670299</v>
      </c>
      <c r="AA1832" s="13">
        <v>0.19718309859154901</v>
      </c>
      <c r="AB1832" s="13"/>
      <c r="AC1832" s="13">
        <v>0.20388349514563101</v>
      </c>
      <c r="AD1832" s="13">
        <v>0.203007518796992</v>
      </c>
    </row>
    <row r="1833" spans="2:30" x14ac:dyDescent="0.3">
      <c r="B1833" t="s">
        <v>161</v>
      </c>
      <c r="C1833" s="13">
        <v>0.38735177865612602</v>
      </c>
      <c r="D1833" s="13">
        <v>0.39200000000000002</v>
      </c>
      <c r="E1833" s="13">
        <v>0.3828125</v>
      </c>
      <c r="F1833" s="13"/>
      <c r="G1833" s="13">
        <v>0.75</v>
      </c>
      <c r="H1833" s="13">
        <v>0.36</v>
      </c>
      <c r="I1833" s="13">
        <v>0.4</v>
      </c>
      <c r="J1833" s="13">
        <v>0.46153846153846201</v>
      </c>
      <c r="K1833" s="13">
        <v>0.40350877192982498</v>
      </c>
      <c r="L1833" s="13">
        <v>0.33333333333333298</v>
      </c>
      <c r="M1833" s="13"/>
      <c r="N1833" s="13">
        <v>0.401869158878505</v>
      </c>
      <c r="O1833" s="13">
        <v>0.409836065573771</v>
      </c>
      <c r="P1833" s="13">
        <v>0.42307692307692302</v>
      </c>
      <c r="Q1833" s="13">
        <v>0.322033898305085</v>
      </c>
      <c r="R1833" s="13"/>
      <c r="S1833" s="13">
        <v>0.25333333333333302</v>
      </c>
      <c r="T1833" s="13">
        <v>0.418604651162791</v>
      </c>
      <c r="U1833" s="13">
        <v>0.54166666666666696</v>
      </c>
      <c r="V1833" s="13">
        <v>0.35087719298245601</v>
      </c>
      <c r="W1833" s="13">
        <v>0.40909090909090901</v>
      </c>
      <c r="X1833" s="13">
        <v>0.625</v>
      </c>
      <c r="Y1833" s="13"/>
      <c r="Z1833" s="13">
        <v>0.40659340659340698</v>
      </c>
      <c r="AA1833" s="13">
        <v>0.338028169014085</v>
      </c>
      <c r="AB1833" s="13"/>
      <c r="AC1833" s="13">
        <v>0.466019417475728</v>
      </c>
      <c r="AD1833" s="13">
        <v>0.33082706766917302</v>
      </c>
    </row>
    <row r="1834" spans="2:30" x14ac:dyDescent="0.3">
      <c r="B1834" t="s">
        <v>162</v>
      </c>
      <c r="C1834" s="13">
        <v>0.18181818181818199</v>
      </c>
      <c r="D1834" s="13">
        <v>0.128</v>
      </c>
      <c r="E1834" s="13">
        <v>0.234375</v>
      </c>
      <c r="F1834" s="13"/>
      <c r="G1834" s="13">
        <v>0</v>
      </c>
      <c r="H1834" s="13">
        <v>0.28000000000000003</v>
      </c>
      <c r="I1834" s="13">
        <v>0.22857142857142901</v>
      </c>
      <c r="J1834" s="13">
        <v>0.230769230769231</v>
      </c>
      <c r="K1834" s="13">
        <v>0.12280701754386</v>
      </c>
      <c r="L1834" s="13">
        <v>0.16129032258064499</v>
      </c>
      <c r="M1834" s="13"/>
      <c r="N1834" s="13">
        <v>0.22429906542056099</v>
      </c>
      <c r="O1834" s="13">
        <v>0.19672131147541</v>
      </c>
      <c r="P1834" s="13">
        <v>7.69230769230769E-2</v>
      </c>
      <c r="Q1834" s="13">
        <v>0.13559322033898299</v>
      </c>
      <c r="R1834" s="13"/>
      <c r="S1834" s="13">
        <v>0.293333333333333</v>
      </c>
      <c r="T1834" s="13">
        <v>0.162790697674419</v>
      </c>
      <c r="U1834" s="13">
        <v>0.16666666666666699</v>
      </c>
      <c r="V1834" s="13">
        <v>7.0175438596491196E-2</v>
      </c>
      <c r="W1834" s="13">
        <v>0.18181818181818199</v>
      </c>
      <c r="X1834" s="13">
        <v>0.1875</v>
      </c>
      <c r="Y1834" s="13"/>
      <c r="Z1834" s="13">
        <v>0.159340659340659</v>
      </c>
      <c r="AA1834" s="13">
        <v>0.23943661971831001</v>
      </c>
      <c r="AB1834" s="13"/>
      <c r="AC1834" s="13">
        <v>0.14563106796116501</v>
      </c>
      <c r="AD1834" s="13">
        <v>0.21804511278195499</v>
      </c>
    </row>
    <row r="1835" spans="2:30" x14ac:dyDescent="0.3">
      <c r="B1835" t="s">
        <v>163</v>
      </c>
      <c r="C1835" s="13">
        <v>0.142292490118577</v>
      </c>
      <c r="D1835" s="13">
        <v>0.16800000000000001</v>
      </c>
      <c r="E1835" s="13">
        <v>0.1171875</v>
      </c>
      <c r="F1835" s="13"/>
      <c r="G1835" s="13">
        <v>0.25</v>
      </c>
      <c r="H1835" s="13">
        <v>0.08</v>
      </c>
      <c r="I1835" s="13">
        <v>0.114285714285714</v>
      </c>
      <c r="J1835" s="13">
        <v>0.15384615384615399</v>
      </c>
      <c r="K1835" s="13">
        <v>3.5087719298245598E-2</v>
      </c>
      <c r="L1835" s="13">
        <v>0.225806451612903</v>
      </c>
      <c r="M1835" s="13"/>
      <c r="N1835" s="13">
        <v>0.177570093457944</v>
      </c>
      <c r="O1835" s="13">
        <v>0.114754098360656</v>
      </c>
      <c r="P1835" s="13">
        <v>3.8461538461538498E-2</v>
      </c>
      <c r="Q1835" s="13">
        <v>0.152542372881356</v>
      </c>
      <c r="R1835" s="13"/>
      <c r="S1835" s="13">
        <v>0.24</v>
      </c>
      <c r="T1835" s="13">
        <v>0.116279069767442</v>
      </c>
      <c r="U1835" s="13">
        <v>8.3333333333333301E-2</v>
      </c>
      <c r="V1835" s="13">
        <v>7.0175438596491196E-2</v>
      </c>
      <c r="W1835" s="13">
        <v>0.27272727272727298</v>
      </c>
      <c r="X1835" s="13">
        <v>0</v>
      </c>
      <c r="Y1835" s="13"/>
      <c r="Z1835" s="13">
        <v>0.14285714285714299</v>
      </c>
      <c r="AA1835" s="13">
        <v>0.140845070422535</v>
      </c>
      <c r="AB1835" s="13"/>
      <c r="AC1835" s="13">
        <v>0.13592233009708701</v>
      </c>
      <c r="AD1835" s="13">
        <v>0.150375939849624</v>
      </c>
    </row>
    <row r="1836" spans="2:30" x14ac:dyDescent="0.3">
      <c r="B1836" t="s">
        <v>164</v>
      </c>
      <c r="C1836" s="13">
        <v>6.3241106719367599E-2</v>
      </c>
      <c r="D1836" s="13">
        <v>8.7999999999999995E-2</v>
      </c>
      <c r="E1836" s="13">
        <v>3.90625E-2</v>
      </c>
      <c r="F1836" s="13"/>
      <c r="G1836" s="13">
        <v>0</v>
      </c>
      <c r="H1836" s="13">
        <v>0.04</v>
      </c>
      <c r="I1836" s="13">
        <v>0</v>
      </c>
      <c r="J1836" s="13">
        <v>5.1282051282051301E-2</v>
      </c>
      <c r="K1836" s="13">
        <v>0.105263157894737</v>
      </c>
      <c r="L1836" s="13">
        <v>7.5268817204301106E-2</v>
      </c>
      <c r="M1836" s="13"/>
      <c r="N1836" s="13">
        <v>6.5420560747663503E-2</v>
      </c>
      <c r="O1836" s="13">
        <v>4.91803278688525E-2</v>
      </c>
      <c r="P1836" s="13">
        <v>0.15384615384615399</v>
      </c>
      <c r="Q1836" s="13">
        <v>3.3898305084745797E-2</v>
      </c>
      <c r="R1836" s="13"/>
      <c r="S1836" s="13">
        <v>0.133333333333333</v>
      </c>
      <c r="T1836" s="13">
        <v>2.32558139534884E-2</v>
      </c>
      <c r="U1836" s="13">
        <v>0</v>
      </c>
      <c r="V1836" s="13">
        <v>7.0175438596491196E-2</v>
      </c>
      <c r="W1836" s="13">
        <v>0</v>
      </c>
      <c r="X1836" s="13">
        <v>6.25E-2</v>
      </c>
      <c r="Y1836" s="13"/>
      <c r="Z1836" s="13">
        <v>6.0439560439560398E-2</v>
      </c>
      <c r="AA1836" s="13">
        <v>7.0422535211267595E-2</v>
      </c>
      <c r="AB1836" s="13"/>
      <c r="AC1836" s="13">
        <v>2.9126213592233E-2</v>
      </c>
      <c r="AD1836" s="13">
        <v>9.0225563909774403E-2</v>
      </c>
    </row>
    <row r="1837" spans="2:30" x14ac:dyDescent="0.3">
      <c r="B1837" t="s">
        <v>56</v>
      </c>
      <c r="C1837" s="13">
        <v>2.3715415019762799E-2</v>
      </c>
      <c r="D1837" s="13">
        <v>2.4E-2</v>
      </c>
      <c r="E1837" s="13">
        <v>2.34375E-2</v>
      </c>
      <c r="F1837" s="13"/>
      <c r="G1837" s="13">
        <v>0</v>
      </c>
      <c r="H1837" s="13">
        <v>0.08</v>
      </c>
      <c r="I1837" s="13">
        <v>0</v>
      </c>
      <c r="J1837" s="13">
        <v>2.5641025641025599E-2</v>
      </c>
      <c r="K1837" s="13">
        <v>3.5087719298245598E-2</v>
      </c>
      <c r="L1837" s="13">
        <v>1.0752688172042999E-2</v>
      </c>
      <c r="M1837" s="13"/>
      <c r="N1837" s="13">
        <v>9.3457943925233603E-3</v>
      </c>
      <c r="O1837" s="13">
        <v>3.2786885245901599E-2</v>
      </c>
      <c r="P1837" s="13">
        <v>0</v>
      </c>
      <c r="Q1837" s="13">
        <v>5.0847457627118599E-2</v>
      </c>
      <c r="R1837" s="13"/>
      <c r="S1837" s="13">
        <v>2.66666666666667E-2</v>
      </c>
      <c r="T1837" s="13">
        <v>2.32558139534884E-2</v>
      </c>
      <c r="U1837" s="13">
        <v>0</v>
      </c>
      <c r="V1837" s="13">
        <v>0</v>
      </c>
      <c r="W1837" s="13">
        <v>9.0909090909090898E-2</v>
      </c>
      <c r="X1837" s="13">
        <v>6.25E-2</v>
      </c>
      <c r="Y1837" s="13"/>
      <c r="Z1837" s="13">
        <v>2.74725274725275E-2</v>
      </c>
      <c r="AA1837" s="13">
        <v>1.4084507042253501E-2</v>
      </c>
      <c r="AB1837" s="13"/>
      <c r="AC1837" s="13">
        <v>1.94174757281553E-2</v>
      </c>
      <c r="AD1837" s="13">
        <v>7.5187969924812E-3</v>
      </c>
    </row>
    <row r="1838" spans="2:30" x14ac:dyDescent="0.3">
      <c r="B1838" t="s">
        <v>165</v>
      </c>
      <c r="C1838" s="13">
        <v>0.58893280632411105</v>
      </c>
      <c r="D1838" s="13">
        <v>0.59199999999999997</v>
      </c>
      <c r="E1838" s="13">
        <v>0.5859375</v>
      </c>
      <c r="F1838" s="13"/>
      <c r="G1838" s="13">
        <v>0.75</v>
      </c>
      <c r="H1838" s="13">
        <v>0.52</v>
      </c>
      <c r="I1838" s="13">
        <v>0.65714285714285703</v>
      </c>
      <c r="J1838" s="13">
        <v>0.53846153846153899</v>
      </c>
      <c r="K1838" s="13">
        <v>0.70175438596491202</v>
      </c>
      <c r="L1838" s="13">
        <v>0.52688172043010795</v>
      </c>
      <c r="M1838" s="13"/>
      <c r="N1838" s="13">
        <v>0.52336448598130803</v>
      </c>
      <c r="O1838" s="13">
        <v>0.60655737704918</v>
      </c>
      <c r="P1838" s="13">
        <v>0.73076923076923095</v>
      </c>
      <c r="Q1838" s="13">
        <v>0.62711864406779705</v>
      </c>
      <c r="R1838" s="13"/>
      <c r="S1838" s="13">
        <v>0.30666666666666698</v>
      </c>
      <c r="T1838" s="13">
        <v>0.67441860465116299</v>
      </c>
      <c r="U1838" s="13">
        <v>0.75</v>
      </c>
      <c r="V1838" s="13">
        <v>0.78947368421052599</v>
      </c>
      <c r="W1838" s="13">
        <v>0.45454545454545497</v>
      </c>
      <c r="X1838" s="13">
        <v>0.6875</v>
      </c>
      <c r="Y1838" s="13"/>
      <c r="Z1838" s="13">
        <v>0.60989010989011005</v>
      </c>
      <c r="AA1838" s="13">
        <v>0.53521126760563398</v>
      </c>
      <c r="AB1838" s="13"/>
      <c r="AC1838" s="13">
        <v>0.66990291262135904</v>
      </c>
      <c r="AD1838" s="13">
        <v>0.533834586466165</v>
      </c>
    </row>
    <row r="1839" spans="2:30" x14ac:dyDescent="0.3">
      <c r="B1839" t="s">
        <v>166</v>
      </c>
      <c r="C1839" s="13">
        <v>0.205533596837945</v>
      </c>
      <c r="D1839" s="13">
        <v>0.25600000000000001</v>
      </c>
      <c r="E1839" s="13">
        <v>0.15625</v>
      </c>
      <c r="F1839" s="13"/>
      <c r="G1839" s="13">
        <v>0.25</v>
      </c>
      <c r="H1839" s="13">
        <v>0.12</v>
      </c>
      <c r="I1839" s="13">
        <v>0.114285714285714</v>
      </c>
      <c r="J1839" s="13">
        <v>0.20512820512820501</v>
      </c>
      <c r="K1839" s="13">
        <v>0.140350877192982</v>
      </c>
      <c r="L1839" s="13">
        <v>0.30107526881720398</v>
      </c>
      <c r="M1839" s="13"/>
      <c r="N1839" s="13">
        <v>0.242990654205607</v>
      </c>
      <c r="O1839" s="13">
        <v>0.16393442622950799</v>
      </c>
      <c r="P1839" s="13">
        <v>0.19230769230769201</v>
      </c>
      <c r="Q1839" s="13">
        <v>0.186440677966102</v>
      </c>
      <c r="R1839" s="13"/>
      <c r="S1839" s="13">
        <v>0.37333333333333302</v>
      </c>
      <c r="T1839" s="13">
        <v>0.13953488372093001</v>
      </c>
      <c r="U1839" s="13">
        <v>8.3333333333333301E-2</v>
      </c>
      <c r="V1839" s="13">
        <v>0.140350877192982</v>
      </c>
      <c r="W1839" s="13">
        <v>0.27272727272727298</v>
      </c>
      <c r="X1839" s="13">
        <v>6.25E-2</v>
      </c>
      <c r="Y1839" s="13"/>
      <c r="Z1839" s="13">
        <v>0.20329670329670299</v>
      </c>
      <c r="AA1839" s="13">
        <v>0.21126760563380301</v>
      </c>
      <c r="AB1839" s="13"/>
      <c r="AC1839" s="13">
        <v>0.16504854368932001</v>
      </c>
      <c r="AD1839" s="13">
        <v>0.24060150375939801</v>
      </c>
    </row>
    <row r="1840" spans="2:30" x14ac:dyDescent="0.3">
      <c r="B1840" t="s">
        <v>167</v>
      </c>
      <c r="C1840" s="13">
        <v>0.38339920948616601</v>
      </c>
      <c r="D1840" s="13">
        <v>0.33600000000000002</v>
      </c>
      <c r="E1840" s="13">
        <v>0.4296875</v>
      </c>
      <c r="F1840" s="13"/>
      <c r="G1840" s="13">
        <v>0.5</v>
      </c>
      <c r="H1840" s="13">
        <v>0.4</v>
      </c>
      <c r="I1840" s="13">
        <v>0.54285714285714304</v>
      </c>
      <c r="J1840" s="13">
        <v>0.33333333333333298</v>
      </c>
      <c r="K1840" s="13">
        <v>0.56140350877193002</v>
      </c>
      <c r="L1840" s="13">
        <v>0.225806451612903</v>
      </c>
      <c r="M1840" s="13"/>
      <c r="N1840" s="13">
        <v>0.28037383177570102</v>
      </c>
      <c r="O1840" s="13">
        <v>0.44262295081967201</v>
      </c>
      <c r="P1840" s="13">
        <v>0.53846153846153899</v>
      </c>
      <c r="Q1840" s="13">
        <v>0.44067796610169502</v>
      </c>
      <c r="R1840" s="13"/>
      <c r="S1840" s="13">
        <v>-6.6666666666666596E-2</v>
      </c>
      <c r="T1840" s="13">
        <v>0.53488372093023295</v>
      </c>
      <c r="U1840" s="13">
        <v>0.66666666666666696</v>
      </c>
      <c r="V1840" s="13">
        <v>0.64912280701754399</v>
      </c>
      <c r="W1840" s="13">
        <v>0.18181818181818199</v>
      </c>
      <c r="X1840" s="13">
        <v>0.625</v>
      </c>
      <c r="Y1840" s="13"/>
      <c r="Z1840" s="13">
        <v>0.40659340659340698</v>
      </c>
      <c r="AA1840" s="13">
        <v>0.323943661971831</v>
      </c>
      <c r="AB1840" s="13"/>
      <c r="AC1840" s="13">
        <v>0.50485436893203905</v>
      </c>
      <c r="AD1840" s="13">
        <v>0.29323308270676701</v>
      </c>
    </row>
    <row r="1841" spans="2:30" x14ac:dyDescent="0.3">
      <c r="C1841" s="13"/>
      <c r="D1841" s="13"/>
      <c r="E1841" s="13"/>
      <c r="F1841" s="13"/>
      <c r="G1841" s="13"/>
      <c r="H1841" s="13"/>
      <c r="I1841" s="13"/>
      <c r="J1841" s="13"/>
      <c r="K1841" s="13"/>
      <c r="L1841" s="13"/>
      <c r="M1841" s="13"/>
      <c r="N1841" s="13"/>
      <c r="O1841" s="13"/>
      <c r="P1841" s="13"/>
      <c r="Q1841" s="13"/>
      <c r="R1841" s="13"/>
      <c r="S1841" s="13"/>
      <c r="T1841" s="13"/>
      <c r="U1841" s="13"/>
      <c r="V1841" s="13"/>
      <c r="W1841" s="13"/>
      <c r="X1841" s="13"/>
      <c r="Y1841" s="13"/>
      <c r="Z1841" s="13"/>
      <c r="AA1841" s="13"/>
      <c r="AB1841" s="13"/>
      <c r="AC1841" s="13"/>
      <c r="AD1841" s="13"/>
    </row>
    <row r="1842" spans="2:30" x14ac:dyDescent="0.3">
      <c r="B1842" s="6" t="s">
        <v>579</v>
      </c>
      <c r="C1842" s="13"/>
      <c r="D1842" s="13"/>
      <c r="E1842" s="13"/>
      <c r="F1842" s="13"/>
      <c r="G1842" s="13"/>
      <c r="H1842" s="13"/>
      <c r="I1842" s="13"/>
      <c r="J1842" s="13"/>
      <c r="K1842" s="13"/>
      <c r="L1842" s="13"/>
      <c r="M1842" s="13"/>
      <c r="N1842" s="13"/>
      <c r="O1842" s="13"/>
      <c r="P1842" s="13"/>
      <c r="Q1842" s="13"/>
      <c r="R1842" s="13"/>
      <c r="S1842" s="13"/>
      <c r="T1842" s="13"/>
      <c r="U1842" s="13"/>
      <c r="V1842" s="13"/>
      <c r="W1842" s="13"/>
      <c r="X1842" s="13"/>
      <c r="Y1842" s="13"/>
      <c r="Z1842" s="13"/>
      <c r="AA1842" s="13"/>
      <c r="AB1842" s="13"/>
      <c r="AC1842" s="13"/>
      <c r="AD1842" s="13"/>
    </row>
    <row r="1843" spans="2:30" x14ac:dyDescent="0.3">
      <c r="B1843" s="23" t="s">
        <v>52</v>
      </c>
      <c r="C1843" s="13"/>
      <c r="D1843" s="13"/>
      <c r="E1843" s="13"/>
      <c r="F1843" s="13"/>
      <c r="G1843" s="13"/>
      <c r="H1843" s="13"/>
      <c r="I1843" s="13"/>
      <c r="J1843" s="13"/>
      <c r="K1843" s="13"/>
      <c r="L1843" s="13"/>
      <c r="M1843" s="13"/>
      <c r="N1843" s="13"/>
      <c r="O1843" s="13"/>
      <c r="P1843" s="13"/>
      <c r="Q1843" s="13"/>
      <c r="R1843" s="13"/>
      <c r="S1843" s="13"/>
      <c r="T1843" s="13"/>
      <c r="U1843" s="13"/>
      <c r="V1843" s="13"/>
      <c r="W1843" s="13"/>
      <c r="X1843" s="13"/>
      <c r="Y1843" s="13"/>
      <c r="Z1843" s="13"/>
      <c r="AA1843" s="13"/>
      <c r="AB1843" s="13"/>
      <c r="AC1843" s="13"/>
      <c r="AD1843" s="13"/>
    </row>
    <row r="1844" spans="2:30" x14ac:dyDescent="0.3">
      <c r="B1844" t="s">
        <v>567</v>
      </c>
      <c r="C1844" s="13">
        <v>0.29644268774703603</v>
      </c>
      <c r="D1844" s="13">
        <v>0.28000000000000003</v>
      </c>
      <c r="E1844" s="13">
        <v>0.3125</v>
      </c>
      <c r="F1844" s="13"/>
      <c r="G1844" s="13">
        <v>0</v>
      </c>
      <c r="H1844" s="13">
        <v>0.24</v>
      </c>
      <c r="I1844" s="13">
        <v>0.2</v>
      </c>
      <c r="J1844" s="13">
        <v>0.35897435897435898</v>
      </c>
      <c r="K1844" s="13">
        <v>0.35087719298245601</v>
      </c>
      <c r="L1844" s="13">
        <v>0.30107526881720398</v>
      </c>
      <c r="M1844" s="13"/>
      <c r="N1844" s="13">
        <v>0.233644859813084</v>
      </c>
      <c r="O1844" s="13">
        <v>0.213114754098361</v>
      </c>
      <c r="P1844" s="13">
        <v>0.5</v>
      </c>
      <c r="Q1844" s="13">
        <v>0.40677966101694901</v>
      </c>
      <c r="R1844" s="13"/>
      <c r="S1844" s="13">
        <v>0.21333333333333299</v>
      </c>
      <c r="T1844" s="13">
        <v>0.27906976744186002</v>
      </c>
      <c r="U1844" s="13">
        <v>0.20833333333333301</v>
      </c>
      <c r="V1844" s="13">
        <v>0.50877192982456099</v>
      </c>
      <c r="W1844" s="13">
        <v>0.13636363636363599</v>
      </c>
      <c r="X1844" s="13">
        <v>0.3125</v>
      </c>
      <c r="Y1844" s="13"/>
      <c r="Z1844" s="13">
        <v>0.31868131868131899</v>
      </c>
      <c r="AA1844" s="13">
        <v>0.23943661971831001</v>
      </c>
      <c r="AB1844" s="13"/>
      <c r="AC1844" s="13">
        <v>0.32038834951456302</v>
      </c>
      <c r="AD1844" s="13">
        <v>0.278195488721804</v>
      </c>
    </row>
    <row r="1845" spans="2:30" x14ac:dyDescent="0.3">
      <c r="B1845" t="s">
        <v>568</v>
      </c>
      <c r="C1845" s="13">
        <v>0.29249011857707502</v>
      </c>
      <c r="D1845" s="13">
        <v>0.312</v>
      </c>
      <c r="E1845" s="13">
        <v>0.2734375</v>
      </c>
      <c r="F1845" s="13"/>
      <c r="G1845" s="13">
        <v>0</v>
      </c>
      <c r="H1845" s="13">
        <v>0.4</v>
      </c>
      <c r="I1845" s="13">
        <v>0.34285714285714303</v>
      </c>
      <c r="J1845" s="13">
        <v>0.28205128205128199</v>
      </c>
      <c r="K1845" s="13">
        <v>0.33333333333333298</v>
      </c>
      <c r="L1845" s="13">
        <v>0.236559139784946</v>
      </c>
      <c r="M1845" s="13"/>
      <c r="N1845" s="13">
        <v>0.29906542056074797</v>
      </c>
      <c r="O1845" s="13">
        <v>0.27868852459016402</v>
      </c>
      <c r="P1845" s="13">
        <v>0.230769230769231</v>
      </c>
      <c r="Q1845" s="13">
        <v>0.322033898305085</v>
      </c>
      <c r="R1845" s="13"/>
      <c r="S1845" s="13">
        <v>0.38666666666666699</v>
      </c>
      <c r="T1845" s="13">
        <v>0.32558139534883701</v>
      </c>
      <c r="U1845" s="13">
        <v>4.1666666666666699E-2</v>
      </c>
      <c r="V1845" s="13">
        <v>0.29824561403508798</v>
      </c>
      <c r="W1845" s="13">
        <v>0.22727272727272699</v>
      </c>
      <c r="X1845" s="13">
        <v>0.125</v>
      </c>
      <c r="Y1845" s="13"/>
      <c r="Z1845" s="13">
        <v>0.26373626373626402</v>
      </c>
      <c r="AA1845" s="13">
        <v>0.36619718309859201</v>
      </c>
      <c r="AB1845" s="13"/>
      <c r="AC1845" s="13">
        <v>0.30097087378640802</v>
      </c>
      <c r="AD1845" s="13">
        <v>0.29323308270676701</v>
      </c>
    </row>
    <row r="1846" spans="2:30" x14ac:dyDescent="0.3">
      <c r="B1846" t="s">
        <v>569</v>
      </c>
      <c r="C1846" s="13">
        <v>0.27272727272727298</v>
      </c>
      <c r="D1846" s="13">
        <v>0.32800000000000001</v>
      </c>
      <c r="E1846" s="13">
        <v>0.21875</v>
      </c>
      <c r="F1846" s="13"/>
      <c r="G1846" s="13">
        <v>0.75</v>
      </c>
      <c r="H1846" s="13">
        <v>0.12</v>
      </c>
      <c r="I1846" s="13">
        <v>0.371428571428571</v>
      </c>
      <c r="J1846" s="13">
        <v>0.30769230769230799</v>
      </c>
      <c r="K1846" s="13">
        <v>0.157894736842105</v>
      </c>
      <c r="L1846" s="13">
        <v>0.31182795698924698</v>
      </c>
      <c r="M1846" s="13"/>
      <c r="N1846" s="13">
        <v>0.33644859813084099</v>
      </c>
      <c r="O1846" s="13">
        <v>0.213114754098361</v>
      </c>
      <c r="P1846" s="13">
        <v>0.19230769230769201</v>
      </c>
      <c r="Q1846" s="13">
        <v>0.25423728813559299</v>
      </c>
      <c r="R1846" s="13"/>
      <c r="S1846" s="13">
        <v>0.32</v>
      </c>
      <c r="T1846" s="13">
        <v>0.232558139534884</v>
      </c>
      <c r="U1846" s="13">
        <v>0.33333333333333298</v>
      </c>
      <c r="V1846" s="13">
        <v>0.140350877192982</v>
      </c>
      <c r="W1846" s="13">
        <v>0.54545454545454497</v>
      </c>
      <c r="X1846" s="13">
        <v>0.3125</v>
      </c>
      <c r="Y1846" s="13"/>
      <c r="Z1846" s="13">
        <v>0.28021978021978</v>
      </c>
      <c r="AA1846" s="13">
        <v>0.25352112676056299</v>
      </c>
      <c r="AB1846" s="13"/>
      <c r="AC1846" s="13">
        <v>0.30097087378640802</v>
      </c>
      <c r="AD1846" s="13">
        <v>0.24812030075187999</v>
      </c>
    </row>
    <row r="1847" spans="2:30" x14ac:dyDescent="0.3">
      <c r="B1847" t="s">
        <v>570</v>
      </c>
      <c r="C1847" s="13">
        <v>0.173913043478261</v>
      </c>
      <c r="D1847" s="13">
        <v>0.20799999999999999</v>
      </c>
      <c r="E1847" s="13">
        <v>0.140625</v>
      </c>
      <c r="F1847" s="13"/>
      <c r="G1847" s="13">
        <v>0.25</v>
      </c>
      <c r="H1847" s="13">
        <v>0.24</v>
      </c>
      <c r="I1847" s="13">
        <v>0.114285714285714</v>
      </c>
      <c r="J1847" s="13">
        <v>0.17948717948717899</v>
      </c>
      <c r="K1847" s="13">
        <v>0.175438596491228</v>
      </c>
      <c r="L1847" s="13">
        <v>0.17204301075268799</v>
      </c>
      <c r="M1847" s="13"/>
      <c r="N1847" s="13">
        <v>0.21495327102803699</v>
      </c>
      <c r="O1847" s="13">
        <v>0.18032786885245899</v>
      </c>
      <c r="P1847" s="13">
        <v>0.15384615384615399</v>
      </c>
      <c r="Q1847" s="13">
        <v>0.101694915254237</v>
      </c>
      <c r="R1847" s="13"/>
      <c r="S1847" s="13">
        <v>0.146666666666667</v>
      </c>
      <c r="T1847" s="13">
        <v>0.27906976744186002</v>
      </c>
      <c r="U1847" s="13">
        <v>0.20833333333333301</v>
      </c>
      <c r="V1847" s="13">
        <v>0.19298245614035101</v>
      </c>
      <c r="W1847" s="13">
        <v>4.5454545454545497E-2</v>
      </c>
      <c r="X1847" s="13">
        <v>0.125</v>
      </c>
      <c r="Y1847" s="13"/>
      <c r="Z1847" s="13">
        <v>0.164835164835165</v>
      </c>
      <c r="AA1847" s="13">
        <v>0.19718309859154901</v>
      </c>
      <c r="AB1847" s="13"/>
      <c r="AC1847" s="13">
        <v>0.17475728155339801</v>
      </c>
      <c r="AD1847" s="13">
        <v>0.18796992481203001</v>
      </c>
    </row>
    <row r="1848" spans="2:30" x14ac:dyDescent="0.3">
      <c r="B1848" t="s">
        <v>571</v>
      </c>
      <c r="C1848" s="13">
        <v>0.173913043478261</v>
      </c>
      <c r="D1848" s="13">
        <v>0.16</v>
      </c>
      <c r="E1848" s="13">
        <v>0.1875</v>
      </c>
      <c r="F1848" s="13"/>
      <c r="G1848" s="13">
        <v>0.25</v>
      </c>
      <c r="H1848" s="13">
        <v>0.2</v>
      </c>
      <c r="I1848" s="13">
        <v>0.17142857142857101</v>
      </c>
      <c r="J1848" s="13">
        <v>0.128205128205128</v>
      </c>
      <c r="K1848" s="13">
        <v>0.21052631578947401</v>
      </c>
      <c r="L1848" s="13">
        <v>0.16129032258064499</v>
      </c>
      <c r="M1848" s="13"/>
      <c r="N1848" s="13">
        <v>0.22429906542056099</v>
      </c>
      <c r="O1848" s="13">
        <v>0.14754098360655701</v>
      </c>
      <c r="P1848" s="13">
        <v>0.15384615384615399</v>
      </c>
      <c r="Q1848" s="13">
        <v>0.11864406779661001</v>
      </c>
      <c r="R1848" s="13"/>
      <c r="S1848" s="13">
        <v>0.24</v>
      </c>
      <c r="T1848" s="13">
        <v>0.186046511627907</v>
      </c>
      <c r="U1848" s="13">
        <v>0.20833333333333301</v>
      </c>
      <c r="V1848" s="13">
        <v>7.0175438596491196E-2</v>
      </c>
      <c r="W1848" s="13">
        <v>0.27272727272727298</v>
      </c>
      <c r="X1848" s="13">
        <v>0.125</v>
      </c>
      <c r="Y1848" s="13"/>
      <c r="Z1848" s="13">
        <v>0.159340659340659</v>
      </c>
      <c r="AA1848" s="13">
        <v>0.21126760563380301</v>
      </c>
      <c r="AB1848" s="13"/>
      <c r="AC1848" s="13">
        <v>0.13592233009708701</v>
      </c>
      <c r="AD1848" s="13">
        <v>0.21804511278195499</v>
      </c>
    </row>
    <row r="1849" spans="2:30" x14ac:dyDescent="0.3">
      <c r="B1849" t="s">
        <v>572</v>
      </c>
      <c r="C1849" s="13">
        <v>0.1699604743083</v>
      </c>
      <c r="D1849" s="13">
        <v>0.16800000000000001</v>
      </c>
      <c r="E1849" s="13">
        <v>0.171875</v>
      </c>
      <c r="F1849" s="13"/>
      <c r="G1849" s="13">
        <v>0.5</v>
      </c>
      <c r="H1849" s="13">
        <v>0.16</v>
      </c>
      <c r="I1849" s="13">
        <v>0.114285714285714</v>
      </c>
      <c r="J1849" s="13">
        <v>0.102564102564103</v>
      </c>
      <c r="K1849" s="13">
        <v>0.28070175438596501</v>
      </c>
      <c r="L1849" s="13">
        <v>0.13978494623655899</v>
      </c>
      <c r="M1849" s="13"/>
      <c r="N1849" s="13">
        <v>0.15887850467289699</v>
      </c>
      <c r="O1849" s="13">
        <v>0.16393442622950799</v>
      </c>
      <c r="P1849" s="13">
        <v>0.230769230769231</v>
      </c>
      <c r="Q1849" s="13">
        <v>0.169491525423729</v>
      </c>
      <c r="R1849" s="13"/>
      <c r="S1849" s="13">
        <v>0.2</v>
      </c>
      <c r="T1849" s="13">
        <v>0.13953488372093001</v>
      </c>
      <c r="U1849" s="13">
        <v>0.20833333333333301</v>
      </c>
      <c r="V1849" s="13">
        <v>0.157894736842105</v>
      </c>
      <c r="W1849" s="13">
        <v>0.18181818181818199</v>
      </c>
      <c r="X1849" s="13">
        <v>0.125</v>
      </c>
      <c r="Y1849" s="13"/>
      <c r="Z1849" s="13">
        <v>0.159340659340659</v>
      </c>
      <c r="AA1849" s="13">
        <v>0.19718309859154901</v>
      </c>
      <c r="AB1849" s="13"/>
      <c r="AC1849" s="13">
        <v>0.19417475728155301</v>
      </c>
      <c r="AD1849" s="13">
        <v>0.17293233082706799</v>
      </c>
    </row>
    <row r="1850" spans="2:30" x14ac:dyDescent="0.3">
      <c r="B1850" t="s">
        <v>573</v>
      </c>
      <c r="C1850" s="13">
        <v>0.16600790513833999</v>
      </c>
      <c r="D1850" s="13">
        <v>0.14399999999999999</v>
      </c>
      <c r="E1850" s="13">
        <v>0.1875</v>
      </c>
      <c r="F1850" s="13"/>
      <c r="G1850" s="13">
        <v>0.25</v>
      </c>
      <c r="H1850" s="13">
        <v>0.2</v>
      </c>
      <c r="I1850" s="13">
        <v>8.5714285714285701E-2</v>
      </c>
      <c r="J1850" s="13">
        <v>0.28205128205128199</v>
      </c>
      <c r="K1850" s="13">
        <v>8.7719298245614002E-2</v>
      </c>
      <c r="L1850" s="13">
        <v>0.18279569892473099</v>
      </c>
      <c r="M1850" s="13"/>
      <c r="N1850" s="13">
        <v>0.168224299065421</v>
      </c>
      <c r="O1850" s="13">
        <v>0.213114754098361</v>
      </c>
      <c r="P1850" s="13">
        <v>0.15384615384615399</v>
      </c>
      <c r="Q1850" s="13">
        <v>0.11864406779661001</v>
      </c>
      <c r="R1850" s="13"/>
      <c r="S1850" s="13">
        <v>0.12</v>
      </c>
      <c r="T1850" s="13">
        <v>0.162790697674419</v>
      </c>
      <c r="U1850" s="13">
        <v>0.16666666666666699</v>
      </c>
      <c r="V1850" s="13">
        <v>0.21052631578947401</v>
      </c>
      <c r="W1850" s="13">
        <v>0.22727272727272699</v>
      </c>
      <c r="X1850" s="13">
        <v>0.125</v>
      </c>
      <c r="Y1850" s="13"/>
      <c r="Z1850" s="13">
        <v>0.17032967032967</v>
      </c>
      <c r="AA1850" s="13">
        <v>0.154929577464789</v>
      </c>
      <c r="AB1850" s="13"/>
      <c r="AC1850" s="13">
        <v>0.20388349514563101</v>
      </c>
      <c r="AD1850" s="13">
        <v>0.14285714285714299</v>
      </c>
    </row>
    <row r="1851" spans="2:30" x14ac:dyDescent="0.3">
      <c r="B1851" t="s">
        <v>574</v>
      </c>
      <c r="C1851" s="13">
        <v>7.1146245059288502E-2</v>
      </c>
      <c r="D1851" s="13">
        <v>0.04</v>
      </c>
      <c r="E1851" s="13">
        <v>0.1015625</v>
      </c>
      <c r="F1851" s="13"/>
      <c r="G1851" s="13">
        <v>0</v>
      </c>
      <c r="H1851" s="13">
        <v>0.12</v>
      </c>
      <c r="I1851" s="13">
        <v>8.5714285714285701E-2</v>
      </c>
      <c r="J1851" s="13">
        <v>5.1282051282051301E-2</v>
      </c>
      <c r="K1851" s="13">
        <v>5.2631578947368397E-2</v>
      </c>
      <c r="L1851" s="13">
        <v>7.5268817204301106E-2</v>
      </c>
      <c r="M1851" s="13"/>
      <c r="N1851" s="13">
        <v>4.67289719626168E-2</v>
      </c>
      <c r="O1851" s="13">
        <v>0.13114754098360701</v>
      </c>
      <c r="P1851" s="13">
        <v>7.69230769230769E-2</v>
      </c>
      <c r="Q1851" s="13">
        <v>5.0847457627118599E-2</v>
      </c>
      <c r="R1851" s="13"/>
      <c r="S1851" s="13">
        <v>6.6666666666666693E-2</v>
      </c>
      <c r="T1851" s="13">
        <v>6.9767441860465101E-2</v>
      </c>
      <c r="U1851" s="13">
        <v>0.16666666666666699</v>
      </c>
      <c r="V1851" s="13">
        <v>7.0175438596491196E-2</v>
      </c>
      <c r="W1851" s="13">
        <v>0</v>
      </c>
      <c r="X1851" s="13">
        <v>6.25E-2</v>
      </c>
      <c r="Y1851" s="13"/>
      <c r="Z1851" s="13">
        <v>7.69230769230769E-2</v>
      </c>
      <c r="AA1851" s="13">
        <v>5.63380281690141E-2</v>
      </c>
      <c r="AB1851" s="13"/>
      <c r="AC1851" s="13">
        <v>5.8252427184466E-2</v>
      </c>
      <c r="AD1851" s="13">
        <v>7.5187969924811998E-2</v>
      </c>
    </row>
    <row r="1852" spans="2:30" x14ac:dyDescent="0.3">
      <c r="B1852" t="s">
        <v>575</v>
      </c>
      <c r="C1852" s="13">
        <v>5.5335968379446598E-2</v>
      </c>
      <c r="D1852" s="13">
        <v>5.6000000000000001E-2</v>
      </c>
      <c r="E1852" s="13">
        <v>5.46875E-2</v>
      </c>
      <c r="F1852" s="13"/>
      <c r="G1852" s="13">
        <v>0</v>
      </c>
      <c r="H1852" s="13">
        <v>0.16</v>
      </c>
      <c r="I1852" s="13">
        <v>5.7142857142857099E-2</v>
      </c>
      <c r="J1852" s="13">
        <v>0</v>
      </c>
      <c r="K1852" s="13">
        <v>3.5087719298245598E-2</v>
      </c>
      <c r="L1852" s="13">
        <v>6.4516129032258104E-2</v>
      </c>
      <c r="M1852" s="13"/>
      <c r="N1852" s="13">
        <v>8.4112149532710304E-2</v>
      </c>
      <c r="O1852" s="13">
        <v>3.2786885245901599E-2</v>
      </c>
      <c r="P1852" s="13">
        <v>0</v>
      </c>
      <c r="Q1852" s="13">
        <v>5.0847457627118599E-2</v>
      </c>
      <c r="R1852" s="13"/>
      <c r="S1852" s="13">
        <v>0.08</v>
      </c>
      <c r="T1852" s="13">
        <v>4.6511627906976702E-2</v>
      </c>
      <c r="U1852" s="13">
        <v>4.1666666666666699E-2</v>
      </c>
      <c r="V1852" s="13">
        <v>0</v>
      </c>
      <c r="W1852" s="13">
        <v>0.13636363636363599</v>
      </c>
      <c r="X1852" s="13">
        <v>0</v>
      </c>
      <c r="Y1852" s="13"/>
      <c r="Z1852" s="13">
        <v>6.0439560439560398E-2</v>
      </c>
      <c r="AA1852" s="13">
        <v>4.2253521126760597E-2</v>
      </c>
      <c r="AB1852" s="13"/>
      <c r="AC1852" s="13">
        <v>2.9126213592233E-2</v>
      </c>
      <c r="AD1852" s="13">
        <v>7.5187969924811998E-2</v>
      </c>
    </row>
    <row r="1853" spans="2:30" x14ac:dyDescent="0.3">
      <c r="B1853" t="s">
        <v>576</v>
      </c>
      <c r="C1853" s="13">
        <v>5.1383399209486202E-2</v>
      </c>
      <c r="D1853" s="13">
        <v>0.08</v>
      </c>
      <c r="E1853" s="13">
        <v>2.34375E-2</v>
      </c>
      <c r="F1853" s="13"/>
      <c r="G1853" s="13">
        <v>0</v>
      </c>
      <c r="H1853" s="13">
        <v>0</v>
      </c>
      <c r="I1853" s="13">
        <v>8.5714285714285701E-2</v>
      </c>
      <c r="J1853" s="13">
        <v>0</v>
      </c>
      <c r="K1853" s="13">
        <v>7.0175438596491196E-2</v>
      </c>
      <c r="L1853" s="13">
        <v>6.4516129032258104E-2</v>
      </c>
      <c r="M1853" s="13"/>
      <c r="N1853" s="13">
        <v>4.67289719626168E-2</v>
      </c>
      <c r="O1853" s="13">
        <v>4.91803278688525E-2</v>
      </c>
      <c r="P1853" s="13">
        <v>0</v>
      </c>
      <c r="Q1853" s="13">
        <v>8.4745762711864403E-2</v>
      </c>
      <c r="R1853" s="13"/>
      <c r="S1853" s="13">
        <v>5.3333333333333302E-2</v>
      </c>
      <c r="T1853" s="13">
        <v>4.6511627906976702E-2</v>
      </c>
      <c r="U1853" s="13">
        <v>8.3333333333333301E-2</v>
      </c>
      <c r="V1853" s="13">
        <v>3.5087719298245598E-2</v>
      </c>
      <c r="W1853" s="13">
        <v>4.5454545454545497E-2</v>
      </c>
      <c r="X1853" s="13">
        <v>0.125</v>
      </c>
      <c r="Y1853" s="13"/>
      <c r="Z1853" s="13">
        <v>4.3956043956044001E-2</v>
      </c>
      <c r="AA1853" s="13">
        <v>7.0422535211267595E-2</v>
      </c>
      <c r="AB1853" s="13"/>
      <c r="AC1853" s="13">
        <v>2.9126213592233E-2</v>
      </c>
      <c r="AD1853" s="13">
        <v>6.01503759398496E-2</v>
      </c>
    </row>
    <row r="1854" spans="2:30" x14ac:dyDescent="0.3">
      <c r="B1854" t="s">
        <v>577</v>
      </c>
      <c r="C1854" s="13">
        <v>3.9525691699604702E-2</v>
      </c>
      <c r="D1854" s="13">
        <v>2.4E-2</v>
      </c>
      <c r="E1854" s="13">
        <v>5.46875E-2</v>
      </c>
      <c r="F1854" s="13"/>
      <c r="G1854" s="13">
        <v>0</v>
      </c>
      <c r="H1854" s="13">
        <v>0.08</v>
      </c>
      <c r="I1854" s="13">
        <v>2.8571428571428598E-2</v>
      </c>
      <c r="J1854" s="13">
        <v>5.1282051282051301E-2</v>
      </c>
      <c r="K1854" s="13">
        <v>5.2631578947368397E-2</v>
      </c>
      <c r="L1854" s="13">
        <v>2.1505376344085999E-2</v>
      </c>
      <c r="M1854" s="13"/>
      <c r="N1854" s="13">
        <v>3.7383177570093497E-2</v>
      </c>
      <c r="O1854" s="13">
        <v>1.63934426229508E-2</v>
      </c>
      <c r="P1854" s="13">
        <v>0.115384615384615</v>
      </c>
      <c r="Q1854" s="13">
        <v>3.3898305084745797E-2</v>
      </c>
      <c r="R1854" s="13"/>
      <c r="S1854" s="13">
        <v>0.04</v>
      </c>
      <c r="T1854" s="13">
        <v>4.6511627906976702E-2</v>
      </c>
      <c r="U1854" s="13">
        <v>4.1666666666666699E-2</v>
      </c>
      <c r="V1854" s="13">
        <v>7.0175438596491196E-2</v>
      </c>
      <c r="W1854" s="13">
        <v>0</v>
      </c>
      <c r="X1854" s="13">
        <v>0</v>
      </c>
      <c r="Y1854" s="13"/>
      <c r="Z1854" s="13">
        <v>4.94505494505494E-2</v>
      </c>
      <c r="AA1854" s="13">
        <v>1.4084507042253501E-2</v>
      </c>
      <c r="AB1854" s="13"/>
      <c r="AC1854" s="13">
        <v>4.85436893203883E-2</v>
      </c>
      <c r="AD1854" s="13">
        <v>2.2556390977443601E-2</v>
      </c>
    </row>
    <row r="1855" spans="2:30" x14ac:dyDescent="0.3">
      <c r="B1855" t="s">
        <v>578</v>
      </c>
      <c r="C1855" s="13">
        <v>3.1620553359683799E-2</v>
      </c>
      <c r="D1855" s="13">
        <v>3.2000000000000001E-2</v>
      </c>
      <c r="E1855" s="13">
        <v>3.125E-2</v>
      </c>
      <c r="F1855" s="13"/>
      <c r="G1855" s="13">
        <v>0</v>
      </c>
      <c r="H1855" s="13">
        <v>0</v>
      </c>
      <c r="I1855" s="13">
        <v>2.8571428571428598E-2</v>
      </c>
      <c r="J1855" s="13">
        <v>2.5641025641025599E-2</v>
      </c>
      <c r="K1855" s="13">
        <v>1.7543859649122799E-2</v>
      </c>
      <c r="L1855" s="13">
        <v>5.3763440860215103E-2</v>
      </c>
      <c r="M1855" s="13"/>
      <c r="N1855" s="13">
        <v>1.86915887850467E-2</v>
      </c>
      <c r="O1855" s="13">
        <v>3.2786885245901599E-2</v>
      </c>
      <c r="P1855" s="13">
        <v>7.69230769230769E-2</v>
      </c>
      <c r="Q1855" s="13">
        <v>3.3898305084745797E-2</v>
      </c>
      <c r="R1855" s="13"/>
      <c r="S1855" s="13">
        <v>0</v>
      </c>
      <c r="T1855" s="13">
        <v>2.32558139534884E-2</v>
      </c>
      <c r="U1855" s="13">
        <v>0.125</v>
      </c>
      <c r="V1855" s="13">
        <v>3.5087719298245598E-2</v>
      </c>
      <c r="W1855" s="13">
        <v>4.5454545454545497E-2</v>
      </c>
      <c r="X1855" s="13">
        <v>0</v>
      </c>
      <c r="Y1855" s="13"/>
      <c r="Z1855" s="13">
        <v>4.3956043956044001E-2</v>
      </c>
      <c r="AA1855" s="13">
        <v>0</v>
      </c>
      <c r="AB1855" s="13"/>
      <c r="AC1855" s="13">
        <v>2.9126213592233E-2</v>
      </c>
      <c r="AD1855" s="13">
        <v>3.7593984962405999E-2</v>
      </c>
    </row>
    <row r="1856" spans="2:30" x14ac:dyDescent="0.3">
      <c r="B1856" t="s">
        <v>103</v>
      </c>
      <c r="C1856" s="13">
        <v>5.1383399209486202E-2</v>
      </c>
      <c r="D1856" s="13">
        <v>3.2000000000000001E-2</v>
      </c>
      <c r="E1856" s="13">
        <v>7.03125E-2</v>
      </c>
      <c r="F1856" s="13"/>
      <c r="G1856" s="13">
        <v>0</v>
      </c>
      <c r="H1856" s="13">
        <v>0</v>
      </c>
      <c r="I1856" s="13">
        <v>8.5714285714285701E-2</v>
      </c>
      <c r="J1856" s="13">
        <v>7.69230769230769E-2</v>
      </c>
      <c r="K1856" s="13">
        <v>3.5087719298245598E-2</v>
      </c>
      <c r="L1856" s="13">
        <v>5.3763440860215103E-2</v>
      </c>
      <c r="M1856" s="13"/>
      <c r="N1856" s="13">
        <v>3.7383177570093497E-2</v>
      </c>
      <c r="O1856" s="13">
        <v>8.1967213114754106E-2</v>
      </c>
      <c r="P1856" s="13">
        <v>3.8461538461538498E-2</v>
      </c>
      <c r="Q1856" s="13">
        <v>5.0847457627118599E-2</v>
      </c>
      <c r="R1856" s="13"/>
      <c r="S1856" s="13">
        <v>2.66666666666667E-2</v>
      </c>
      <c r="T1856" s="13">
        <v>2.32558139534884E-2</v>
      </c>
      <c r="U1856" s="13">
        <v>4.1666666666666699E-2</v>
      </c>
      <c r="V1856" s="13">
        <v>3.5087719298245598E-2</v>
      </c>
      <c r="W1856" s="13">
        <v>4.5454545454545497E-2</v>
      </c>
      <c r="X1856" s="13">
        <v>0.1875</v>
      </c>
      <c r="Y1856" s="13"/>
      <c r="Z1856" s="13">
        <v>4.94505494505494E-2</v>
      </c>
      <c r="AA1856" s="13">
        <v>5.63380281690141E-2</v>
      </c>
      <c r="AB1856" s="13"/>
      <c r="AC1856" s="13">
        <v>4.85436893203883E-2</v>
      </c>
      <c r="AD1856" s="13">
        <v>4.5112781954887202E-2</v>
      </c>
    </row>
    <row r="1857" spans="3:30" x14ac:dyDescent="0.3">
      <c r="C1857" s="13"/>
      <c r="D1857" s="13"/>
      <c r="E1857" s="13"/>
      <c r="F1857" s="13"/>
      <c r="G1857" s="13"/>
      <c r="H1857" s="13"/>
      <c r="I1857" s="13"/>
      <c r="J1857" s="13"/>
      <c r="K1857" s="13"/>
      <c r="L1857" s="13"/>
      <c r="M1857" s="13"/>
      <c r="N1857" s="13"/>
      <c r="O1857" s="13"/>
      <c r="P1857" s="13"/>
      <c r="Q1857" s="13"/>
      <c r="R1857" s="13"/>
      <c r="S1857" s="13"/>
      <c r="T1857" s="13"/>
      <c r="U1857" s="13"/>
      <c r="V1857" s="13"/>
      <c r="W1857" s="13"/>
      <c r="X1857" s="13"/>
      <c r="Y1857" s="13"/>
      <c r="Z1857" s="13"/>
      <c r="AA1857" s="13"/>
      <c r="AB1857" s="13"/>
      <c r="AC1857" s="13"/>
      <c r="AD1857" s="13"/>
    </row>
    <row r="1858" spans="3:30" x14ac:dyDescent="0.3">
      <c r="C1858" s="13"/>
      <c r="D1858" s="13"/>
      <c r="E1858" s="13"/>
      <c r="F1858" s="13"/>
      <c r="G1858" s="13"/>
      <c r="H1858" s="13"/>
      <c r="I1858" s="13"/>
      <c r="J1858" s="13"/>
      <c r="K1858" s="13"/>
      <c r="L1858" s="13"/>
      <c r="M1858" s="13"/>
      <c r="N1858" s="13"/>
      <c r="O1858" s="13"/>
      <c r="P1858" s="13"/>
      <c r="Q1858" s="13"/>
      <c r="R1858" s="13"/>
      <c r="S1858" s="13"/>
      <c r="T1858" s="13"/>
      <c r="U1858" s="13"/>
      <c r="V1858" s="13"/>
      <c r="W1858" s="13"/>
      <c r="X1858" s="13"/>
      <c r="Y1858" s="13"/>
      <c r="Z1858" s="13"/>
      <c r="AA1858" s="13"/>
      <c r="AB1858" s="13"/>
      <c r="AC1858" s="13"/>
      <c r="AD1858" s="13"/>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8" t="s">
        <v>49</v>
      </c>
      <c r="E2" s="25"/>
      <c r="F2" s="25"/>
    </row>
    <row r="6" spans="2:6" ht="49.95" customHeight="1" x14ac:dyDescent="0.3">
      <c r="B6" s="16" t="s">
        <v>14</v>
      </c>
      <c r="C6" s="16" t="s">
        <v>43</v>
      </c>
      <c r="D6" s="16" t="s">
        <v>44</v>
      </c>
      <c r="E6" s="16" t="s">
        <v>45</v>
      </c>
    </row>
    <row r="7" spans="2:6" x14ac:dyDescent="0.3">
      <c r="B7" s="14" t="s">
        <v>46</v>
      </c>
      <c r="C7" s="13">
        <v>0.63636363636363602</v>
      </c>
      <c r="D7" s="13">
        <v>0.52964426877470405</v>
      </c>
      <c r="E7" s="13">
        <v>0.32015810276679801</v>
      </c>
    </row>
    <row r="8" spans="2:6" ht="28.8" x14ac:dyDescent="0.3">
      <c r="B8" s="14" t="s">
        <v>47</v>
      </c>
      <c r="C8" s="13">
        <v>0.25296442687747001</v>
      </c>
      <c r="D8" s="13">
        <v>0.24110671936758901</v>
      </c>
      <c r="E8" s="13">
        <v>0.32015810276679801</v>
      </c>
    </row>
    <row r="9" spans="2:6" x14ac:dyDescent="0.3">
      <c r="B9" s="14" t="s">
        <v>48</v>
      </c>
      <c r="C9" s="13">
        <v>0.110671936758893</v>
      </c>
      <c r="D9" s="13">
        <v>0.22924901185770799</v>
      </c>
      <c r="E9" s="13">
        <v>0.35968379446640297</v>
      </c>
    </row>
    <row r="10" spans="2:6" x14ac:dyDescent="0.3">
      <c r="B10" s="15"/>
      <c r="C10" s="15"/>
      <c r="D10" s="15"/>
      <c r="E10" s="15"/>
    </row>
    <row r="11" spans="2:6" x14ac:dyDescent="0.3">
      <c r="B11" t="s">
        <v>50</v>
      </c>
    </row>
    <row r="12" spans="2:6" x14ac:dyDescent="0.3">
      <c r="B12" t="s">
        <v>51</v>
      </c>
    </row>
    <row r="16" spans="2:6" x14ac:dyDescent="0.3">
      <c r="B16"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D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46</v>
      </c>
      <c r="C8" s="13">
        <v>0.63636363636363602</v>
      </c>
      <c r="D8" s="13">
        <v>0.68799999999999994</v>
      </c>
      <c r="E8" s="13">
        <v>0.5859375</v>
      </c>
      <c r="F8" s="13"/>
      <c r="G8" s="13">
        <v>0.25</v>
      </c>
      <c r="H8" s="13">
        <v>0.64</v>
      </c>
      <c r="I8" s="13">
        <v>0.54285714285714304</v>
      </c>
      <c r="J8" s="13">
        <v>0.66666666666666696</v>
      </c>
      <c r="K8" s="13">
        <v>0.50877192982456099</v>
      </c>
      <c r="L8" s="13">
        <v>0.75268817204301097</v>
      </c>
      <c r="M8" s="13"/>
      <c r="N8" s="13">
        <v>0.82242990654205606</v>
      </c>
      <c r="O8" s="13">
        <v>0.54098360655737698</v>
      </c>
      <c r="P8" s="13">
        <v>0.5</v>
      </c>
      <c r="Q8" s="13">
        <v>0.45762711864406802</v>
      </c>
      <c r="R8" s="13"/>
      <c r="S8" s="13">
        <v>0.68</v>
      </c>
      <c r="T8" s="13">
        <v>0.72093023255813904</v>
      </c>
      <c r="U8" s="13">
        <v>0.875</v>
      </c>
      <c r="V8" s="13">
        <v>0.50877192982456099</v>
      </c>
      <c r="W8" s="13">
        <v>0.54545454545454497</v>
      </c>
      <c r="X8" s="13">
        <v>0.6875</v>
      </c>
      <c r="Y8" s="13"/>
      <c r="Z8" s="13">
        <v>0.61538461538461497</v>
      </c>
      <c r="AA8" s="13">
        <v>0.69014084507042295</v>
      </c>
      <c r="AB8" s="13"/>
      <c r="AC8" s="13">
        <v>0.62135922330097104</v>
      </c>
      <c r="AD8" s="13">
        <v>0.65413533834586501</v>
      </c>
    </row>
    <row r="9" spans="2:30" ht="28.8" x14ac:dyDescent="0.3">
      <c r="B9" s="14" t="s">
        <v>47</v>
      </c>
      <c r="C9" s="13">
        <v>0.25296442687747001</v>
      </c>
      <c r="D9" s="13">
        <v>0.23200000000000001</v>
      </c>
      <c r="E9" s="13">
        <v>0.2734375</v>
      </c>
      <c r="F9" s="13"/>
      <c r="G9" s="13">
        <v>0.5</v>
      </c>
      <c r="H9" s="13">
        <v>0.28000000000000003</v>
      </c>
      <c r="I9" s="13">
        <v>0.314285714285714</v>
      </c>
      <c r="J9" s="13">
        <v>0.230769230769231</v>
      </c>
      <c r="K9" s="13">
        <v>0.33333333333333298</v>
      </c>
      <c r="L9" s="13">
        <v>0.17204301075268799</v>
      </c>
      <c r="M9" s="13"/>
      <c r="N9" s="13">
        <v>9.34579439252336E-2</v>
      </c>
      <c r="O9" s="13">
        <v>0.29508196721311503</v>
      </c>
      <c r="P9" s="13">
        <v>0.34615384615384598</v>
      </c>
      <c r="Q9" s="13">
        <v>0.45762711864406802</v>
      </c>
      <c r="R9" s="13"/>
      <c r="S9" s="13">
        <v>0.24</v>
      </c>
      <c r="T9" s="13">
        <v>0.232558139534884</v>
      </c>
      <c r="U9" s="13">
        <v>0</v>
      </c>
      <c r="V9" s="13">
        <v>0.28070175438596501</v>
      </c>
      <c r="W9" s="13">
        <v>0.45454545454545497</v>
      </c>
      <c r="X9" s="13">
        <v>0.25</v>
      </c>
      <c r="Y9" s="13"/>
      <c r="Z9" s="13">
        <v>0.26373626373626402</v>
      </c>
      <c r="AA9" s="13">
        <v>0.22535211267605601</v>
      </c>
      <c r="AB9" s="13"/>
      <c r="AC9" s="13">
        <v>0.213592233009709</v>
      </c>
      <c r="AD9" s="13">
        <v>0.278195488721804</v>
      </c>
    </row>
    <row r="10" spans="2:30" x14ac:dyDescent="0.3">
      <c r="B10" s="14" t="s">
        <v>48</v>
      </c>
      <c r="C10" s="19">
        <v>0.110671936758893</v>
      </c>
      <c r="D10" s="19">
        <v>0.08</v>
      </c>
      <c r="E10" s="19">
        <v>0.140625</v>
      </c>
      <c r="F10" s="19"/>
      <c r="G10" s="19">
        <v>0.25</v>
      </c>
      <c r="H10" s="19">
        <v>0.08</v>
      </c>
      <c r="I10" s="19">
        <v>0.14285714285714299</v>
      </c>
      <c r="J10" s="19">
        <v>0.102564102564103</v>
      </c>
      <c r="K10" s="19">
        <v>0.157894736842105</v>
      </c>
      <c r="L10" s="19">
        <v>7.5268817204301106E-2</v>
      </c>
      <c r="M10" s="19"/>
      <c r="N10" s="19">
        <v>8.4112149532710304E-2</v>
      </c>
      <c r="O10" s="19">
        <v>0.16393442622950799</v>
      </c>
      <c r="P10" s="19">
        <v>0.15384615384615399</v>
      </c>
      <c r="Q10" s="19">
        <v>8.4745762711864403E-2</v>
      </c>
      <c r="R10" s="19"/>
      <c r="S10" s="19">
        <v>0.08</v>
      </c>
      <c r="T10" s="19">
        <v>4.6511627906976702E-2</v>
      </c>
      <c r="U10" s="19">
        <v>0.125</v>
      </c>
      <c r="V10" s="19">
        <v>0.21052631578947401</v>
      </c>
      <c r="W10" s="19">
        <v>0</v>
      </c>
      <c r="X10" s="19">
        <v>6.25E-2</v>
      </c>
      <c r="Y10" s="19"/>
      <c r="Z10" s="19">
        <v>0.120879120879121</v>
      </c>
      <c r="AA10" s="19">
        <v>8.4507042253521097E-2</v>
      </c>
      <c r="AB10" s="19"/>
      <c r="AC10" s="19">
        <v>0.16504854368932001</v>
      </c>
      <c r="AD10" s="19">
        <v>6.7669172932330796E-2</v>
      </c>
    </row>
    <row r="11" spans="2:30" x14ac:dyDescent="0.3">
      <c r="B11" s="15"/>
    </row>
    <row r="12" spans="2:30" x14ac:dyDescent="0.3">
      <c r="B12" t="s">
        <v>50</v>
      </c>
    </row>
    <row r="13" spans="2:30" x14ac:dyDescent="0.3">
      <c r="B13" t="s">
        <v>51</v>
      </c>
    </row>
    <row r="15" spans="2:30" x14ac:dyDescent="0.3">
      <c r="B1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D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46</v>
      </c>
      <c r="C8" s="13">
        <v>0.52964426877470405</v>
      </c>
      <c r="D8" s="13">
        <v>0.58399999999999996</v>
      </c>
      <c r="E8" s="13">
        <v>0.4765625</v>
      </c>
      <c r="F8" s="13"/>
      <c r="G8" s="13">
        <v>0</v>
      </c>
      <c r="H8" s="13">
        <v>0.48</v>
      </c>
      <c r="I8" s="13">
        <v>0.45714285714285702</v>
      </c>
      <c r="J8" s="13">
        <v>0.487179487179487</v>
      </c>
      <c r="K8" s="13">
        <v>0.40350877192982498</v>
      </c>
      <c r="L8" s="13">
        <v>0.68817204301075297</v>
      </c>
      <c r="M8" s="13"/>
      <c r="N8" s="13">
        <v>0.71962616822429903</v>
      </c>
      <c r="O8" s="13">
        <v>0.409836065573771</v>
      </c>
      <c r="P8" s="13">
        <v>0.42307692307692302</v>
      </c>
      <c r="Q8" s="13">
        <v>0.355932203389831</v>
      </c>
      <c r="R8" s="13"/>
      <c r="S8" s="13">
        <v>0.61333333333333295</v>
      </c>
      <c r="T8" s="13">
        <v>0.581395348837209</v>
      </c>
      <c r="U8" s="13">
        <v>0.75</v>
      </c>
      <c r="V8" s="13">
        <v>0.43859649122806998</v>
      </c>
      <c r="W8" s="13">
        <v>0.40909090909090901</v>
      </c>
      <c r="X8" s="13">
        <v>0.5</v>
      </c>
      <c r="Y8" s="13"/>
      <c r="Z8" s="13">
        <v>0.49450549450549502</v>
      </c>
      <c r="AA8" s="13">
        <v>0.61971830985915499</v>
      </c>
      <c r="AB8" s="13"/>
      <c r="AC8" s="13">
        <v>0.50485436893203905</v>
      </c>
      <c r="AD8" s="13">
        <v>0.57142857142857095</v>
      </c>
    </row>
    <row r="9" spans="2:30" ht="28.8" x14ac:dyDescent="0.3">
      <c r="B9" s="14" t="s">
        <v>47</v>
      </c>
      <c r="C9" s="13">
        <v>0.24110671936758901</v>
      </c>
      <c r="D9" s="13">
        <v>0.24</v>
      </c>
      <c r="E9" s="13">
        <v>0.2421875</v>
      </c>
      <c r="F9" s="13"/>
      <c r="G9" s="13">
        <v>0.75</v>
      </c>
      <c r="H9" s="13">
        <v>0.28000000000000003</v>
      </c>
      <c r="I9" s="13">
        <v>0.17142857142857101</v>
      </c>
      <c r="J9" s="13">
        <v>0.256410256410256</v>
      </c>
      <c r="K9" s="13">
        <v>0.29824561403508798</v>
      </c>
      <c r="L9" s="13">
        <v>0.19354838709677399</v>
      </c>
      <c r="M9" s="13"/>
      <c r="N9" s="13">
        <v>0.14953271028037399</v>
      </c>
      <c r="O9" s="13">
        <v>0.29508196721311503</v>
      </c>
      <c r="P9" s="13">
        <v>0.269230769230769</v>
      </c>
      <c r="Q9" s="13">
        <v>0.338983050847458</v>
      </c>
      <c r="R9" s="13"/>
      <c r="S9" s="13">
        <v>0.17333333333333301</v>
      </c>
      <c r="T9" s="13">
        <v>0.25581395348837199</v>
      </c>
      <c r="U9" s="13">
        <v>0.125</v>
      </c>
      <c r="V9" s="13">
        <v>0.28070175438596501</v>
      </c>
      <c r="W9" s="13">
        <v>0.45454545454545497</v>
      </c>
      <c r="X9" s="13">
        <v>0.25</v>
      </c>
      <c r="Y9" s="13"/>
      <c r="Z9" s="13">
        <v>0.24725274725274701</v>
      </c>
      <c r="AA9" s="13">
        <v>0.22535211267605601</v>
      </c>
      <c r="AB9" s="13"/>
      <c r="AC9" s="13">
        <v>0.223300970873786</v>
      </c>
      <c r="AD9" s="13">
        <v>0.24060150375939801</v>
      </c>
    </row>
    <row r="10" spans="2:30" x14ac:dyDescent="0.3">
      <c r="B10" s="14" t="s">
        <v>48</v>
      </c>
      <c r="C10" s="19">
        <v>0.22924901185770799</v>
      </c>
      <c r="D10" s="19">
        <v>0.17599999999999999</v>
      </c>
      <c r="E10" s="19">
        <v>0.28125</v>
      </c>
      <c r="F10" s="19"/>
      <c r="G10" s="19">
        <v>0.25</v>
      </c>
      <c r="H10" s="19">
        <v>0.24</v>
      </c>
      <c r="I10" s="19">
        <v>0.371428571428571</v>
      </c>
      <c r="J10" s="19">
        <v>0.256410256410256</v>
      </c>
      <c r="K10" s="19">
        <v>0.29824561403508798</v>
      </c>
      <c r="L10" s="19">
        <v>0.118279569892473</v>
      </c>
      <c r="M10" s="19"/>
      <c r="N10" s="19">
        <v>0.13084112149532701</v>
      </c>
      <c r="O10" s="19">
        <v>0.29508196721311503</v>
      </c>
      <c r="P10" s="19">
        <v>0.30769230769230799</v>
      </c>
      <c r="Q10" s="19">
        <v>0.305084745762712</v>
      </c>
      <c r="R10" s="19"/>
      <c r="S10" s="19">
        <v>0.21333333333333299</v>
      </c>
      <c r="T10" s="19">
        <v>0.162790697674419</v>
      </c>
      <c r="U10" s="19">
        <v>0.125</v>
      </c>
      <c r="V10" s="19">
        <v>0.28070175438596501</v>
      </c>
      <c r="W10" s="19">
        <v>0.13636363636363599</v>
      </c>
      <c r="X10" s="19">
        <v>0.25</v>
      </c>
      <c r="Y10" s="19"/>
      <c r="Z10" s="19">
        <v>0.25824175824175799</v>
      </c>
      <c r="AA10" s="19">
        <v>0.154929577464789</v>
      </c>
      <c r="AB10" s="19"/>
      <c r="AC10" s="19">
        <v>0.27184466019417503</v>
      </c>
      <c r="AD10" s="19">
        <v>0.18796992481203001</v>
      </c>
    </row>
    <row r="11" spans="2:30" x14ac:dyDescent="0.3">
      <c r="B11" s="15"/>
    </row>
    <row r="12" spans="2:30" x14ac:dyDescent="0.3">
      <c r="B12" t="s">
        <v>50</v>
      </c>
    </row>
    <row r="13" spans="2:30" x14ac:dyDescent="0.3">
      <c r="B13" t="s">
        <v>51</v>
      </c>
    </row>
    <row r="15" spans="2:30" x14ac:dyDescent="0.3">
      <c r="B1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D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46</v>
      </c>
      <c r="C8" s="13">
        <v>0.32015810276679801</v>
      </c>
      <c r="D8" s="13">
        <v>0.376</v>
      </c>
      <c r="E8" s="13">
        <v>0.265625</v>
      </c>
      <c r="F8" s="13"/>
      <c r="G8" s="13">
        <v>0</v>
      </c>
      <c r="H8" s="13">
        <v>0.2</v>
      </c>
      <c r="I8" s="13">
        <v>0.22857142857142901</v>
      </c>
      <c r="J8" s="13">
        <v>0.256410256410256</v>
      </c>
      <c r="K8" s="13">
        <v>0.24561403508771901</v>
      </c>
      <c r="L8" s="13">
        <v>0.473118279569892</v>
      </c>
      <c r="M8" s="13"/>
      <c r="N8" s="13">
        <v>0.42990654205607498</v>
      </c>
      <c r="O8" s="13">
        <v>0.18032786885245899</v>
      </c>
      <c r="P8" s="13">
        <v>0.34615384615384598</v>
      </c>
      <c r="Q8" s="13">
        <v>0.25423728813559299</v>
      </c>
      <c r="R8" s="13"/>
      <c r="S8" s="13">
        <v>0.36</v>
      </c>
      <c r="T8" s="13">
        <v>0.32558139534883701</v>
      </c>
      <c r="U8" s="13">
        <v>0.5</v>
      </c>
      <c r="V8" s="13">
        <v>0.29824561403508798</v>
      </c>
      <c r="W8" s="13">
        <v>0.18181818181818199</v>
      </c>
      <c r="X8" s="13">
        <v>0.3125</v>
      </c>
      <c r="Y8" s="13"/>
      <c r="Z8" s="13">
        <v>0.30219780219780201</v>
      </c>
      <c r="AA8" s="13">
        <v>0.36619718309859201</v>
      </c>
      <c r="AB8" s="13"/>
      <c r="AC8" s="13">
        <v>0.35922330097087402</v>
      </c>
      <c r="AD8" s="13">
        <v>0.32330827067669199</v>
      </c>
    </row>
    <row r="9" spans="2:30" ht="28.8" x14ac:dyDescent="0.3">
      <c r="B9" s="14" t="s">
        <v>47</v>
      </c>
      <c r="C9" s="13">
        <v>0.32015810276679801</v>
      </c>
      <c r="D9" s="13">
        <v>0.33600000000000002</v>
      </c>
      <c r="E9" s="13">
        <v>0.3046875</v>
      </c>
      <c r="F9" s="13"/>
      <c r="G9" s="13">
        <v>0.25</v>
      </c>
      <c r="H9" s="13">
        <v>0.4</v>
      </c>
      <c r="I9" s="13">
        <v>0.28571428571428598</v>
      </c>
      <c r="J9" s="13">
        <v>0.30769230769230799</v>
      </c>
      <c r="K9" s="13">
        <v>0.29824561403508798</v>
      </c>
      <c r="L9" s="13">
        <v>0.33333333333333298</v>
      </c>
      <c r="M9" s="13"/>
      <c r="N9" s="13">
        <v>0.39252336448598102</v>
      </c>
      <c r="O9" s="13">
        <v>0.39344262295082</v>
      </c>
      <c r="P9" s="13">
        <v>0.15384615384615399</v>
      </c>
      <c r="Q9" s="13">
        <v>0.186440677966102</v>
      </c>
      <c r="R9" s="13"/>
      <c r="S9" s="13">
        <v>0.34666666666666701</v>
      </c>
      <c r="T9" s="13">
        <v>0.34883720930232598</v>
      </c>
      <c r="U9" s="13">
        <v>0.33333333333333298</v>
      </c>
      <c r="V9" s="13">
        <v>0.22807017543859601</v>
      </c>
      <c r="W9" s="13">
        <v>0.45454545454545497</v>
      </c>
      <c r="X9" s="13">
        <v>0.375</v>
      </c>
      <c r="Y9" s="13"/>
      <c r="Z9" s="13">
        <v>0.30769230769230799</v>
      </c>
      <c r="AA9" s="13">
        <v>0.352112676056338</v>
      </c>
      <c r="AB9" s="13"/>
      <c r="AC9" s="13">
        <v>0.223300970873786</v>
      </c>
      <c r="AD9" s="13">
        <v>0.383458646616541</v>
      </c>
    </row>
    <row r="10" spans="2:30" x14ac:dyDescent="0.3">
      <c r="B10" s="14" t="s">
        <v>48</v>
      </c>
      <c r="C10" s="19">
        <v>0.35968379446640297</v>
      </c>
      <c r="D10" s="19">
        <v>0.28799999999999998</v>
      </c>
      <c r="E10" s="19">
        <v>0.4296875</v>
      </c>
      <c r="F10" s="19"/>
      <c r="G10" s="19">
        <v>0.75</v>
      </c>
      <c r="H10" s="19">
        <v>0.4</v>
      </c>
      <c r="I10" s="19">
        <v>0.48571428571428599</v>
      </c>
      <c r="J10" s="19">
        <v>0.43589743589743601</v>
      </c>
      <c r="K10" s="19">
        <v>0.45614035087719301</v>
      </c>
      <c r="L10" s="19">
        <v>0.19354838709677399</v>
      </c>
      <c r="M10" s="19"/>
      <c r="N10" s="19">
        <v>0.177570093457944</v>
      </c>
      <c r="O10" s="19">
        <v>0.42622950819672101</v>
      </c>
      <c r="P10" s="19">
        <v>0.5</v>
      </c>
      <c r="Q10" s="19">
        <v>0.55932203389830504</v>
      </c>
      <c r="R10" s="19"/>
      <c r="S10" s="19">
        <v>0.293333333333333</v>
      </c>
      <c r="T10" s="19">
        <v>0.32558139534883701</v>
      </c>
      <c r="U10" s="19">
        <v>0.16666666666666699</v>
      </c>
      <c r="V10" s="19">
        <v>0.47368421052631599</v>
      </c>
      <c r="W10" s="19">
        <v>0.36363636363636398</v>
      </c>
      <c r="X10" s="19">
        <v>0.3125</v>
      </c>
      <c r="Y10" s="19"/>
      <c r="Z10" s="19">
        <v>0.39010989010989</v>
      </c>
      <c r="AA10" s="19">
        <v>0.28169014084506999</v>
      </c>
      <c r="AB10" s="19"/>
      <c r="AC10" s="19">
        <v>0.41747572815534001</v>
      </c>
      <c r="AD10" s="19">
        <v>0.29323308270676701</v>
      </c>
    </row>
    <row r="11" spans="2:30" x14ac:dyDescent="0.3">
      <c r="B11" s="15"/>
    </row>
    <row r="12" spans="2:30" x14ac:dyDescent="0.3">
      <c r="B12" t="s">
        <v>50</v>
      </c>
    </row>
    <row r="13" spans="2:30" x14ac:dyDescent="0.3">
      <c r="B13" t="s">
        <v>51</v>
      </c>
    </row>
    <row r="15" spans="2:30" x14ac:dyDescent="0.3">
      <c r="B1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D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150</v>
      </c>
      <c r="D7" s="10">
        <v>77</v>
      </c>
      <c r="E7" s="10">
        <v>73</v>
      </c>
      <c r="F7" s="10"/>
      <c r="G7" s="10">
        <v>2</v>
      </c>
      <c r="H7" s="10">
        <v>23</v>
      </c>
      <c r="I7" s="10">
        <v>30</v>
      </c>
      <c r="J7" s="10">
        <v>33</v>
      </c>
      <c r="K7" s="10">
        <v>40</v>
      </c>
      <c r="L7" s="10">
        <v>22</v>
      </c>
      <c r="M7" s="10"/>
      <c r="N7" s="10">
        <v>74</v>
      </c>
      <c r="O7" s="10">
        <v>39</v>
      </c>
      <c r="P7" s="10">
        <v>17</v>
      </c>
      <c r="Q7" s="10">
        <v>20</v>
      </c>
      <c r="R7" s="10"/>
      <c r="S7" s="10">
        <v>49</v>
      </c>
      <c r="T7" s="10">
        <v>25</v>
      </c>
      <c r="U7" s="10">
        <v>11</v>
      </c>
      <c r="V7" s="10">
        <v>31</v>
      </c>
      <c r="W7" s="10">
        <v>15</v>
      </c>
      <c r="X7" s="10">
        <v>9</v>
      </c>
      <c r="Y7" s="10"/>
      <c r="Z7" s="10">
        <v>107</v>
      </c>
      <c r="AA7" s="10">
        <v>43</v>
      </c>
      <c r="AB7" s="10"/>
      <c r="AC7" s="10">
        <v>62</v>
      </c>
      <c r="AD7" s="10">
        <v>78</v>
      </c>
    </row>
    <row r="8" spans="2:30" x14ac:dyDescent="0.3">
      <c r="B8" s="14" t="s">
        <v>35</v>
      </c>
      <c r="C8" s="13">
        <v>0.49333333333333301</v>
      </c>
      <c r="D8" s="13">
        <v>0.58441558441558406</v>
      </c>
      <c r="E8" s="13">
        <v>0.397260273972603</v>
      </c>
      <c r="F8" s="13"/>
      <c r="G8" s="13">
        <v>1</v>
      </c>
      <c r="H8" s="13">
        <v>0.47826086956521702</v>
      </c>
      <c r="I8" s="13">
        <v>0.43333333333333302</v>
      </c>
      <c r="J8" s="13">
        <v>0.54545454545454497</v>
      </c>
      <c r="K8" s="13">
        <v>0.5</v>
      </c>
      <c r="L8" s="13">
        <v>0.45454545454545497</v>
      </c>
      <c r="M8" s="13"/>
      <c r="N8" s="13">
        <v>0.68918918918918903</v>
      </c>
      <c r="O8" s="13">
        <v>0.43589743589743601</v>
      </c>
      <c r="P8" s="13">
        <v>0.29411764705882398</v>
      </c>
      <c r="Q8" s="13">
        <v>0.05</v>
      </c>
      <c r="R8" s="13"/>
      <c r="S8" s="13">
        <v>0.59183673469387799</v>
      </c>
      <c r="T8" s="13">
        <v>0.52</v>
      </c>
      <c r="U8" s="13">
        <v>0.54545454545454497</v>
      </c>
      <c r="V8" s="13">
        <v>0.45161290322580599</v>
      </c>
      <c r="W8" s="13">
        <v>0.4</v>
      </c>
      <c r="X8" s="13">
        <v>0.33333333333333298</v>
      </c>
      <c r="Y8" s="13"/>
      <c r="Z8" s="13">
        <v>0.44859813084112099</v>
      </c>
      <c r="AA8" s="13">
        <v>0.60465116279069797</v>
      </c>
      <c r="AB8" s="13"/>
      <c r="AC8" s="13">
        <v>0.38709677419354799</v>
      </c>
      <c r="AD8" s="13">
        <v>0.60256410256410298</v>
      </c>
    </row>
    <row r="9" spans="2:30" x14ac:dyDescent="0.3">
      <c r="B9" s="14" t="s">
        <v>36</v>
      </c>
      <c r="C9" s="13">
        <v>0.50666666666666704</v>
      </c>
      <c r="D9" s="13">
        <v>0.415584415584416</v>
      </c>
      <c r="E9" s="13">
        <v>0.602739726027397</v>
      </c>
      <c r="F9" s="13"/>
      <c r="G9" s="13">
        <v>0</v>
      </c>
      <c r="H9" s="13">
        <v>0.52173913043478304</v>
      </c>
      <c r="I9" s="13">
        <v>0.56666666666666698</v>
      </c>
      <c r="J9" s="13">
        <v>0.45454545454545497</v>
      </c>
      <c r="K9" s="13">
        <v>0.5</v>
      </c>
      <c r="L9" s="13">
        <v>0.54545454545454497</v>
      </c>
      <c r="M9" s="13"/>
      <c r="N9" s="13">
        <v>0.31081081081081102</v>
      </c>
      <c r="O9" s="13">
        <v>0.56410256410256399</v>
      </c>
      <c r="P9" s="13">
        <v>0.70588235294117696</v>
      </c>
      <c r="Q9" s="13">
        <v>0.95</v>
      </c>
      <c r="R9" s="13"/>
      <c r="S9" s="13">
        <v>0.40816326530612201</v>
      </c>
      <c r="T9" s="13">
        <v>0.48</v>
      </c>
      <c r="U9" s="13">
        <v>0.45454545454545497</v>
      </c>
      <c r="V9" s="13">
        <v>0.54838709677419395</v>
      </c>
      <c r="W9" s="13">
        <v>0.6</v>
      </c>
      <c r="X9" s="13">
        <v>0.66666666666666696</v>
      </c>
      <c r="Y9" s="13"/>
      <c r="Z9" s="13">
        <v>0.55140186915887801</v>
      </c>
      <c r="AA9" s="13">
        <v>0.39534883720930197</v>
      </c>
      <c r="AB9" s="13"/>
      <c r="AC9" s="13">
        <v>0.61290322580645196</v>
      </c>
      <c r="AD9" s="13">
        <v>0.39743589743589702</v>
      </c>
    </row>
    <row r="10" spans="2:30" x14ac:dyDescent="0.3">
      <c r="B10" s="14" t="s">
        <v>56</v>
      </c>
      <c r="C10" s="19">
        <v>0</v>
      </c>
      <c r="D10" s="19">
        <v>0</v>
      </c>
      <c r="E10" s="19">
        <v>0</v>
      </c>
      <c r="F10" s="19"/>
      <c r="G10" s="19">
        <v>0</v>
      </c>
      <c r="H10" s="19">
        <v>0</v>
      </c>
      <c r="I10" s="19">
        <v>0</v>
      </c>
      <c r="J10" s="19">
        <v>0</v>
      </c>
      <c r="K10" s="19">
        <v>0</v>
      </c>
      <c r="L10" s="19">
        <v>0</v>
      </c>
      <c r="M10" s="19"/>
      <c r="N10" s="19">
        <v>0</v>
      </c>
      <c r="O10" s="19">
        <v>0</v>
      </c>
      <c r="P10" s="19">
        <v>0</v>
      </c>
      <c r="Q10" s="19">
        <v>0</v>
      </c>
      <c r="R10" s="19"/>
      <c r="S10" s="19">
        <v>0</v>
      </c>
      <c r="T10" s="19">
        <v>0</v>
      </c>
      <c r="U10" s="19">
        <v>0</v>
      </c>
      <c r="V10" s="19">
        <v>0</v>
      </c>
      <c r="W10" s="19">
        <v>0</v>
      </c>
      <c r="X10" s="19">
        <v>0</v>
      </c>
      <c r="Y10" s="19"/>
      <c r="Z10" s="19">
        <v>0</v>
      </c>
      <c r="AA10" s="19">
        <v>0</v>
      </c>
      <c r="AB10" s="19"/>
      <c r="AC10" s="19">
        <v>0</v>
      </c>
      <c r="AD10" s="19">
        <v>0</v>
      </c>
    </row>
    <row r="11" spans="2:30" x14ac:dyDescent="0.3">
      <c r="B11" s="15" t="s">
        <v>58</v>
      </c>
    </row>
    <row r="12" spans="2:30" x14ac:dyDescent="0.3">
      <c r="B12" t="s">
        <v>50</v>
      </c>
    </row>
    <row r="13" spans="2:30" x14ac:dyDescent="0.3">
      <c r="B13" t="s">
        <v>51</v>
      </c>
    </row>
    <row r="15" spans="2:30" x14ac:dyDescent="0.3">
      <c r="B1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D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65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165</v>
      </c>
      <c r="D7" s="10">
        <v>82</v>
      </c>
      <c r="E7" s="10">
        <v>83</v>
      </c>
      <c r="F7" s="10"/>
      <c r="G7" s="10">
        <v>1</v>
      </c>
      <c r="H7" s="10">
        <v>10</v>
      </c>
      <c r="I7" s="10">
        <v>18</v>
      </c>
      <c r="J7" s="10">
        <v>27</v>
      </c>
      <c r="K7" s="10">
        <v>40</v>
      </c>
      <c r="L7" s="10">
        <v>69</v>
      </c>
      <c r="M7" s="10"/>
      <c r="N7" s="10">
        <v>83</v>
      </c>
      <c r="O7" s="10">
        <v>35</v>
      </c>
      <c r="P7" s="10">
        <v>21</v>
      </c>
      <c r="Q7" s="10">
        <v>26</v>
      </c>
      <c r="R7" s="10"/>
      <c r="S7" s="10">
        <v>50</v>
      </c>
      <c r="T7" s="10">
        <v>32</v>
      </c>
      <c r="U7" s="10">
        <v>17</v>
      </c>
      <c r="V7" s="10">
        <v>36</v>
      </c>
      <c r="W7" s="10">
        <v>10</v>
      </c>
      <c r="X7" s="10">
        <v>12</v>
      </c>
      <c r="Y7" s="10"/>
      <c r="Z7" s="10">
        <v>125</v>
      </c>
      <c r="AA7" s="10">
        <v>40</v>
      </c>
      <c r="AB7" s="10"/>
      <c r="AC7" s="10">
        <v>77</v>
      </c>
      <c r="AD7" s="10">
        <v>79</v>
      </c>
    </row>
    <row r="8" spans="2:30" x14ac:dyDescent="0.3">
      <c r="B8" s="14" t="s">
        <v>59</v>
      </c>
      <c r="C8" s="13">
        <v>3.03030303030303E-2</v>
      </c>
      <c r="D8" s="13">
        <v>3.65853658536585E-2</v>
      </c>
      <c r="E8" s="13">
        <v>2.40963855421687E-2</v>
      </c>
      <c r="F8" s="13"/>
      <c r="G8" s="13">
        <v>0</v>
      </c>
      <c r="H8" s="13">
        <v>0</v>
      </c>
      <c r="I8" s="13">
        <v>0</v>
      </c>
      <c r="J8" s="13">
        <v>0</v>
      </c>
      <c r="K8" s="13">
        <v>0.05</v>
      </c>
      <c r="L8" s="13">
        <v>4.3478260869565202E-2</v>
      </c>
      <c r="M8" s="13"/>
      <c r="N8" s="13">
        <v>4.81927710843374E-2</v>
      </c>
      <c r="O8" s="13">
        <v>0</v>
      </c>
      <c r="P8" s="13">
        <v>4.7619047619047603E-2</v>
      </c>
      <c r="Q8" s="13">
        <v>0</v>
      </c>
      <c r="R8" s="13"/>
      <c r="S8" s="13">
        <v>0.04</v>
      </c>
      <c r="T8" s="13">
        <v>0</v>
      </c>
      <c r="U8" s="13">
        <v>5.8823529411764698E-2</v>
      </c>
      <c r="V8" s="13">
        <v>0</v>
      </c>
      <c r="W8" s="13">
        <v>0.2</v>
      </c>
      <c r="X8" s="13">
        <v>0</v>
      </c>
      <c r="Y8" s="13"/>
      <c r="Z8" s="13">
        <v>2.4E-2</v>
      </c>
      <c r="AA8" s="13">
        <v>0.05</v>
      </c>
      <c r="AB8" s="13"/>
      <c r="AC8" s="13">
        <v>2.5974025974026E-2</v>
      </c>
      <c r="AD8" s="13">
        <v>3.7974683544303799E-2</v>
      </c>
    </row>
    <row r="9" spans="2:30" x14ac:dyDescent="0.3">
      <c r="B9" s="14" t="s">
        <v>60</v>
      </c>
      <c r="C9" s="13">
        <v>8.4848484848484895E-2</v>
      </c>
      <c r="D9" s="13">
        <v>7.3170731707317097E-2</v>
      </c>
      <c r="E9" s="13">
        <v>9.6385542168674704E-2</v>
      </c>
      <c r="F9" s="13"/>
      <c r="G9" s="13">
        <v>0</v>
      </c>
      <c r="H9" s="13">
        <v>0.1</v>
      </c>
      <c r="I9" s="13">
        <v>0.16666666666666699</v>
      </c>
      <c r="J9" s="13">
        <v>0.11111111111111099</v>
      </c>
      <c r="K9" s="13">
        <v>0.1</v>
      </c>
      <c r="L9" s="13">
        <v>4.3478260869565202E-2</v>
      </c>
      <c r="M9" s="13"/>
      <c r="N9" s="13">
        <v>0.108433734939759</v>
      </c>
      <c r="O9" s="13">
        <v>5.7142857142857099E-2</v>
      </c>
      <c r="P9" s="13">
        <v>0.14285714285714299</v>
      </c>
      <c r="Q9" s="13">
        <v>0</v>
      </c>
      <c r="R9" s="13"/>
      <c r="S9" s="13">
        <v>0.12</v>
      </c>
      <c r="T9" s="13">
        <v>6.25E-2</v>
      </c>
      <c r="U9" s="13">
        <v>5.8823529411764698E-2</v>
      </c>
      <c r="V9" s="13">
        <v>0.11111111111111099</v>
      </c>
      <c r="W9" s="13">
        <v>0</v>
      </c>
      <c r="X9" s="13">
        <v>8.3333333333333301E-2</v>
      </c>
      <c r="Y9" s="13"/>
      <c r="Z9" s="13">
        <v>8.7999999999999995E-2</v>
      </c>
      <c r="AA9" s="13">
        <v>7.4999999999999997E-2</v>
      </c>
      <c r="AB9" s="13"/>
      <c r="AC9" s="13">
        <v>7.7922077922077906E-2</v>
      </c>
      <c r="AD9" s="13">
        <v>0.10126582278481</v>
      </c>
    </row>
    <row r="10" spans="2:30" x14ac:dyDescent="0.3">
      <c r="B10" s="14" t="s">
        <v>61</v>
      </c>
      <c r="C10" s="13">
        <v>0.133333333333333</v>
      </c>
      <c r="D10" s="13">
        <v>0.109756097560976</v>
      </c>
      <c r="E10" s="13">
        <v>0.156626506024096</v>
      </c>
      <c r="F10" s="13"/>
      <c r="G10" s="13">
        <v>1</v>
      </c>
      <c r="H10" s="13">
        <v>0.6</v>
      </c>
      <c r="I10" s="13">
        <v>0.38888888888888901</v>
      </c>
      <c r="J10" s="13">
        <v>0.11111111111111099</v>
      </c>
      <c r="K10" s="13">
        <v>0.1</v>
      </c>
      <c r="L10" s="13">
        <v>1.4492753623188401E-2</v>
      </c>
      <c r="M10" s="13"/>
      <c r="N10" s="13">
        <v>0.132530120481928</v>
      </c>
      <c r="O10" s="13">
        <v>0.14285714285714299</v>
      </c>
      <c r="P10" s="13">
        <v>9.5238095238095205E-2</v>
      </c>
      <c r="Q10" s="13">
        <v>0.15384615384615399</v>
      </c>
      <c r="R10" s="13"/>
      <c r="S10" s="13">
        <v>0.14000000000000001</v>
      </c>
      <c r="T10" s="13">
        <v>0.25</v>
      </c>
      <c r="U10" s="13">
        <v>0.11764705882352899</v>
      </c>
      <c r="V10" s="13">
        <v>2.7777777777777801E-2</v>
      </c>
      <c r="W10" s="13">
        <v>0.2</v>
      </c>
      <c r="X10" s="13">
        <v>0.16666666666666699</v>
      </c>
      <c r="Y10" s="13"/>
      <c r="Z10" s="13">
        <v>0.152</v>
      </c>
      <c r="AA10" s="13">
        <v>7.4999999999999997E-2</v>
      </c>
      <c r="AB10" s="13"/>
      <c r="AC10" s="13">
        <v>7.7922077922077906E-2</v>
      </c>
      <c r="AD10" s="13">
        <v>0.164556962025316</v>
      </c>
    </row>
    <row r="11" spans="2:30" x14ac:dyDescent="0.3">
      <c r="B11" s="14" t="s">
        <v>62</v>
      </c>
      <c r="C11" s="13">
        <v>8.4848484848484895E-2</v>
      </c>
      <c r="D11" s="13">
        <v>0.12195121951219499</v>
      </c>
      <c r="E11" s="13">
        <v>4.81927710843374E-2</v>
      </c>
      <c r="F11" s="13"/>
      <c r="G11" s="13">
        <v>0</v>
      </c>
      <c r="H11" s="13">
        <v>0</v>
      </c>
      <c r="I11" s="13">
        <v>0.22222222222222199</v>
      </c>
      <c r="J11" s="13">
        <v>7.4074074074074098E-2</v>
      </c>
      <c r="K11" s="13">
        <v>7.4999999999999997E-2</v>
      </c>
      <c r="L11" s="13">
        <v>7.2463768115942004E-2</v>
      </c>
      <c r="M11" s="13"/>
      <c r="N11" s="13">
        <v>0.108433734939759</v>
      </c>
      <c r="O11" s="13">
        <v>5.7142857142857099E-2</v>
      </c>
      <c r="P11" s="13">
        <v>4.7619047619047603E-2</v>
      </c>
      <c r="Q11" s="13">
        <v>7.69230769230769E-2</v>
      </c>
      <c r="R11" s="13"/>
      <c r="S11" s="13">
        <v>0.14000000000000001</v>
      </c>
      <c r="T11" s="13">
        <v>6.25E-2</v>
      </c>
      <c r="U11" s="13">
        <v>5.8823529411764698E-2</v>
      </c>
      <c r="V11" s="13">
        <v>2.7777777777777801E-2</v>
      </c>
      <c r="W11" s="13">
        <v>0.1</v>
      </c>
      <c r="X11" s="13">
        <v>8.3333333333333301E-2</v>
      </c>
      <c r="Y11" s="13"/>
      <c r="Z11" s="13">
        <v>6.4000000000000001E-2</v>
      </c>
      <c r="AA11" s="13">
        <v>0.15</v>
      </c>
      <c r="AB11" s="13"/>
      <c r="AC11" s="13">
        <v>6.4935064935064901E-2</v>
      </c>
      <c r="AD11" s="13">
        <v>0.113924050632911</v>
      </c>
    </row>
    <row r="12" spans="2:30" x14ac:dyDescent="0.3">
      <c r="B12" s="14" t="s">
        <v>63</v>
      </c>
      <c r="C12" s="13">
        <v>4.8484848484848499E-2</v>
      </c>
      <c r="D12" s="13">
        <v>3.65853658536585E-2</v>
      </c>
      <c r="E12" s="13">
        <v>6.02409638554217E-2</v>
      </c>
      <c r="F12" s="13"/>
      <c r="G12" s="13">
        <v>0</v>
      </c>
      <c r="H12" s="13">
        <v>0</v>
      </c>
      <c r="I12" s="13">
        <v>5.5555555555555601E-2</v>
      </c>
      <c r="J12" s="13">
        <v>3.7037037037037E-2</v>
      </c>
      <c r="K12" s="13">
        <v>0.05</v>
      </c>
      <c r="L12" s="13">
        <v>5.7971014492753603E-2</v>
      </c>
      <c r="M12" s="13"/>
      <c r="N12" s="13">
        <v>6.02409638554217E-2</v>
      </c>
      <c r="O12" s="13">
        <v>0</v>
      </c>
      <c r="P12" s="13">
        <v>9.5238095238095205E-2</v>
      </c>
      <c r="Q12" s="13">
        <v>3.8461538461538498E-2</v>
      </c>
      <c r="R12" s="13"/>
      <c r="S12" s="13">
        <v>0.04</v>
      </c>
      <c r="T12" s="13">
        <v>9.375E-2</v>
      </c>
      <c r="U12" s="13">
        <v>5.8823529411764698E-2</v>
      </c>
      <c r="V12" s="13">
        <v>2.7777777777777801E-2</v>
      </c>
      <c r="W12" s="13">
        <v>0.1</v>
      </c>
      <c r="X12" s="13">
        <v>0</v>
      </c>
      <c r="Y12" s="13"/>
      <c r="Z12" s="13">
        <v>0.04</v>
      </c>
      <c r="AA12" s="13">
        <v>7.4999999999999997E-2</v>
      </c>
      <c r="AB12" s="13"/>
      <c r="AC12" s="13">
        <v>9.0909090909090898E-2</v>
      </c>
      <c r="AD12" s="13">
        <v>1.26582278481013E-2</v>
      </c>
    </row>
    <row r="13" spans="2:30" x14ac:dyDescent="0.3">
      <c r="B13" s="14" t="s">
        <v>64</v>
      </c>
      <c r="C13" s="13">
        <v>0.31515151515151502</v>
      </c>
      <c r="D13" s="13">
        <v>0.31707317073170699</v>
      </c>
      <c r="E13" s="13">
        <v>0.313253012048193</v>
      </c>
      <c r="F13" s="13"/>
      <c r="G13" s="13">
        <v>0</v>
      </c>
      <c r="H13" s="13">
        <v>0.3</v>
      </c>
      <c r="I13" s="13">
        <v>5.5555555555555601E-2</v>
      </c>
      <c r="J13" s="13">
        <v>0.296296296296296</v>
      </c>
      <c r="K13" s="13">
        <v>0.32500000000000001</v>
      </c>
      <c r="L13" s="13">
        <v>0.39130434782608697</v>
      </c>
      <c r="M13" s="13"/>
      <c r="N13" s="13">
        <v>0.28915662650602397</v>
      </c>
      <c r="O13" s="13">
        <v>0.371428571428571</v>
      </c>
      <c r="P13" s="13">
        <v>0.238095238095238</v>
      </c>
      <c r="Q13" s="13">
        <v>0.38461538461538503</v>
      </c>
      <c r="R13" s="13"/>
      <c r="S13" s="13">
        <v>0.32</v>
      </c>
      <c r="T13" s="13">
        <v>0.25</v>
      </c>
      <c r="U13" s="13">
        <v>0.17647058823529399</v>
      </c>
      <c r="V13" s="13">
        <v>0.36111111111111099</v>
      </c>
      <c r="W13" s="13">
        <v>0.4</v>
      </c>
      <c r="X13" s="13">
        <v>0.25</v>
      </c>
      <c r="Y13" s="13"/>
      <c r="Z13" s="13">
        <v>0.30399999999999999</v>
      </c>
      <c r="AA13" s="13">
        <v>0.35</v>
      </c>
      <c r="AB13" s="13"/>
      <c r="AC13" s="13">
        <v>0.29870129870129902</v>
      </c>
      <c r="AD13" s="13">
        <v>0.341772151898734</v>
      </c>
    </row>
    <row r="14" spans="2:30" x14ac:dyDescent="0.3">
      <c r="B14" s="14" t="s">
        <v>56</v>
      </c>
      <c r="C14" s="19">
        <v>0.29696969696969699</v>
      </c>
      <c r="D14" s="19">
        <v>0.30487804878048802</v>
      </c>
      <c r="E14" s="19">
        <v>0.28915662650602397</v>
      </c>
      <c r="F14" s="19"/>
      <c r="G14" s="19">
        <v>0</v>
      </c>
      <c r="H14" s="19">
        <v>0</v>
      </c>
      <c r="I14" s="19">
        <v>0.11111111111111099</v>
      </c>
      <c r="J14" s="19">
        <v>0.37037037037037002</v>
      </c>
      <c r="K14" s="19">
        <v>0.3</v>
      </c>
      <c r="L14" s="19">
        <v>0.36231884057970998</v>
      </c>
      <c r="M14" s="19"/>
      <c r="N14" s="19">
        <v>0.240963855421687</v>
      </c>
      <c r="O14" s="19">
        <v>0.371428571428571</v>
      </c>
      <c r="P14" s="19">
        <v>0.33333333333333298</v>
      </c>
      <c r="Q14" s="19">
        <v>0.34615384615384598</v>
      </c>
      <c r="R14" s="19"/>
      <c r="S14" s="19">
        <v>0.2</v>
      </c>
      <c r="T14" s="19">
        <v>0.25</v>
      </c>
      <c r="U14" s="19">
        <v>0.47058823529411797</v>
      </c>
      <c r="V14" s="19">
        <v>0.44444444444444398</v>
      </c>
      <c r="W14" s="19">
        <v>0</v>
      </c>
      <c r="X14" s="19">
        <v>0.41666666666666702</v>
      </c>
      <c r="Y14" s="19"/>
      <c r="Z14" s="19">
        <v>0.32</v>
      </c>
      <c r="AA14" s="19">
        <v>0.22500000000000001</v>
      </c>
      <c r="AB14" s="19"/>
      <c r="AC14" s="19">
        <v>0.35064935064935099</v>
      </c>
      <c r="AD14" s="19">
        <v>0.227848101265823</v>
      </c>
    </row>
    <row r="15" spans="2:30" x14ac:dyDescent="0.3">
      <c r="B15" s="15" t="s">
        <v>66</v>
      </c>
    </row>
    <row r="16" spans="2:30" x14ac:dyDescent="0.3">
      <c r="B16" t="s">
        <v>50</v>
      </c>
    </row>
    <row r="17" spans="2:2" x14ac:dyDescent="0.3">
      <c r="B17" t="s">
        <v>51</v>
      </c>
    </row>
    <row r="19" spans="2:2" x14ac:dyDescent="0.3">
      <c r="B19"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71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88</v>
      </c>
      <c r="D7" s="10">
        <v>43</v>
      </c>
      <c r="E7" s="10">
        <v>45</v>
      </c>
      <c r="F7" s="10"/>
      <c r="G7" s="10">
        <v>3</v>
      </c>
      <c r="H7" s="10">
        <v>15</v>
      </c>
      <c r="I7" s="10">
        <v>17</v>
      </c>
      <c r="J7" s="10">
        <v>12</v>
      </c>
      <c r="K7" s="10">
        <v>17</v>
      </c>
      <c r="L7" s="10">
        <v>24</v>
      </c>
      <c r="M7" s="10"/>
      <c r="N7" s="10">
        <v>24</v>
      </c>
      <c r="O7" s="10">
        <v>26</v>
      </c>
      <c r="P7" s="10">
        <v>5</v>
      </c>
      <c r="Q7" s="10">
        <v>33</v>
      </c>
      <c r="R7" s="10"/>
      <c r="S7" s="10">
        <v>25</v>
      </c>
      <c r="T7" s="10">
        <v>11</v>
      </c>
      <c r="U7" s="10">
        <v>7</v>
      </c>
      <c r="V7" s="10">
        <v>21</v>
      </c>
      <c r="W7" s="10">
        <v>12</v>
      </c>
      <c r="X7" s="10">
        <v>4</v>
      </c>
      <c r="Y7" s="10"/>
      <c r="Z7" s="10">
        <v>57</v>
      </c>
      <c r="AA7" s="10">
        <v>31</v>
      </c>
      <c r="AB7" s="10"/>
      <c r="AC7" s="10">
        <v>26</v>
      </c>
      <c r="AD7" s="10">
        <v>54</v>
      </c>
    </row>
    <row r="8" spans="2:30" ht="28.8" x14ac:dyDescent="0.3">
      <c r="B8" s="14" t="s">
        <v>67</v>
      </c>
      <c r="C8" s="13">
        <v>0</v>
      </c>
      <c r="D8" s="13">
        <v>0</v>
      </c>
      <c r="E8" s="13">
        <v>0</v>
      </c>
      <c r="F8" s="13"/>
      <c r="G8" s="13">
        <v>0</v>
      </c>
      <c r="H8" s="13">
        <v>0</v>
      </c>
      <c r="I8" s="13">
        <v>0</v>
      </c>
      <c r="J8" s="13">
        <v>0</v>
      </c>
      <c r="K8" s="13">
        <v>0</v>
      </c>
      <c r="L8" s="13">
        <v>0</v>
      </c>
      <c r="M8" s="13"/>
      <c r="N8" s="13">
        <v>0</v>
      </c>
      <c r="O8" s="13">
        <v>0</v>
      </c>
      <c r="P8" s="13">
        <v>0</v>
      </c>
      <c r="Q8" s="13">
        <v>0</v>
      </c>
      <c r="R8" s="13"/>
      <c r="S8" s="13">
        <v>0</v>
      </c>
      <c r="T8" s="13">
        <v>0</v>
      </c>
      <c r="U8" s="13">
        <v>0</v>
      </c>
      <c r="V8" s="13">
        <v>0</v>
      </c>
      <c r="W8" s="13">
        <v>0</v>
      </c>
      <c r="X8" s="13">
        <v>0</v>
      </c>
      <c r="Y8" s="13"/>
      <c r="Z8" s="13">
        <v>0</v>
      </c>
      <c r="AA8" s="13">
        <v>0</v>
      </c>
      <c r="AB8" s="13"/>
      <c r="AC8" s="13">
        <v>0</v>
      </c>
      <c r="AD8" s="13">
        <v>0</v>
      </c>
    </row>
    <row r="9" spans="2:30" ht="28.8" x14ac:dyDescent="0.3">
      <c r="B9" s="14" t="s">
        <v>68</v>
      </c>
      <c r="C9" s="13">
        <v>0.26136363636363602</v>
      </c>
      <c r="D9" s="13">
        <v>0.25581395348837199</v>
      </c>
      <c r="E9" s="13">
        <v>0.266666666666667</v>
      </c>
      <c r="F9" s="13"/>
      <c r="G9" s="13">
        <v>0.66666666666666696</v>
      </c>
      <c r="H9" s="13">
        <v>0.53333333333333299</v>
      </c>
      <c r="I9" s="13">
        <v>0.41176470588235298</v>
      </c>
      <c r="J9" s="13">
        <v>0.33333333333333298</v>
      </c>
      <c r="K9" s="13">
        <v>5.8823529411764698E-2</v>
      </c>
      <c r="L9" s="13">
        <v>4.1666666666666699E-2</v>
      </c>
      <c r="M9" s="13"/>
      <c r="N9" s="13">
        <v>0.29166666666666702</v>
      </c>
      <c r="O9" s="13">
        <v>0.30769230769230799</v>
      </c>
      <c r="P9" s="13">
        <v>0.4</v>
      </c>
      <c r="Q9" s="13">
        <v>0.18181818181818199</v>
      </c>
      <c r="R9" s="13"/>
      <c r="S9" s="13">
        <v>0.28000000000000003</v>
      </c>
      <c r="T9" s="13">
        <v>0.45454545454545497</v>
      </c>
      <c r="U9" s="13">
        <v>0.28571428571428598</v>
      </c>
      <c r="V9" s="13">
        <v>0.14285714285714299</v>
      </c>
      <c r="W9" s="13">
        <v>0.33333333333333298</v>
      </c>
      <c r="X9" s="13">
        <v>0</v>
      </c>
      <c r="Y9" s="13"/>
      <c r="Z9" s="13">
        <v>0.28070175438596501</v>
      </c>
      <c r="AA9" s="13">
        <v>0.225806451612903</v>
      </c>
      <c r="AB9" s="13"/>
      <c r="AC9" s="13">
        <v>0.269230769230769</v>
      </c>
      <c r="AD9" s="13">
        <v>0.240740740740741</v>
      </c>
    </row>
    <row r="10" spans="2:30" ht="28.8" x14ac:dyDescent="0.3">
      <c r="B10" s="14" t="s">
        <v>69</v>
      </c>
      <c r="C10" s="13">
        <v>0.11363636363636399</v>
      </c>
      <c r="D10" s="13">
        <v>0.116279069767442</v>
      </c>
      <c r="E10" s="13">
        <v>0.11111111111111099</v>
      </c>
      <c r="F10" s="13"/>
      <c r="G10" s="13">
        <v>0.33333333333333298</v>
      </c>
      <c r="H10" s="13">
        <v>0.2</v>
      </c>
      <c r="I10" s="13">
        <v>0.11764705882352899</v>
      </c>
      <c r="J10" s="13">
        <v>0.33333333333333298</v>
      </c>
      <c r="K10" s="13">
        <v>0</v>
      </c>
      <c r="L10" s="13">
        <v>0</v>
      </c>
      <c r="M10" s="13"/>
      <c r="N10" s="13">
        <v>0.20833333333333301</v>
      </c>
      <c r="O10" s="13">
        <v>0.19230769230769201</v>
      </c>
      <c r="P10" s="13">
        <v>0</v>
      </c>
      <c r="Q10" s="13">
        <v>0</v>
      </c>
      <c r="R10" s="13"/>
      <c r="S10" s="13">
        <v>0.16</v>
      </c>
      <c r="T10" s="13">
        <v>9.0909090909090898E-2</v>
      </c>
      <c r="U10" s="13">
        <v>0.28571428571428598</v>
      </c>
      <c r="V10" s="13">
        <v>9.5238095238095205E-2</v>
      </c>
      <c r="W10" s="13">
        <v>0</v>
      </c>
      <c r="X10" s="13">
        <v>0</v>
      </c>
      <c r="Y10" s="13"/>
      <c r="Z10" s="13">
        <v>7.0175438596491196E-2</v>
      </c>
      <c r="AA10" s="13">
        <v>0.19354838709677399</v>
      </c>
      <c r="AB10" s="13"/>
      <c r="AC10" s="13">
        <v>0.115384615384615</v>
      </c>
      <c r="AD10" s="13">
        <v>0.12962962962963001</v>
      </c>
    </row>
    <row r="11" spans="2:30" x14ac:dyDescent="0.3">
      <c r="B11" s="14" t="s">
        <v>70</v>
      </c>
      <c r="C11" s="13">
        <v>0.57954545454545503</v>
      </c>
      <c r="D11" s="13">
        <v>0.55813953488372103</v>
      </c>
      <c r="E11" s="13">
        <v>0.6</v>
      </c>
      <c r="F11" s="13"/>
      <c r="G11" s="13">
        <v>0</v>
      </c>
      <c r="H11" s="13">
        <v>0.266666666666667</v>
      </c>
      <c r="I11" s="13">
        <v>0.41176470588235298</v>
      </c>
      <c r="J11" s="13">
        <v>0.33333333333333298</v>
      </c>
      <c r="K11" s="13">
        <v>0.82352941176470595</v>
      </c>
      <c r="L11" s="13">
        <v>0.91666666666666696</v>
      </c>
      <c r="M11" s="13"/>
      <c r="N11" s="13">
        <v>0.5</v>
      </c>
      <c r="O11" s="13">
        <v>0.5</v>
      </c>
      <c r="P11" s="13">
        <v>0.6</v>
      </c>
      <c r="Q11" s="13">
        <v>0.69696969696969702</v>
      </c>
      <c r="R11" s="13"/>
      <c r="S11" s="13">
        <v>0.56000000000000005</v>
      </c>
      <c r="T11" s="13">
        <v>0.36363636363636398</v>
      </c>
      <c r="U11" s="13">
        <v>0.42857142857142899</v>
      </c>
      <c r="V11" s="13">
        <v>0.71428571428571397</v>
      </c>
      <c r="W11" s="13">
        <v>0.66666666666666696</v>
      </c>
      <c r="X11" s="13">
        <v>0.75</v>
      </c>
      <c r="Y11" s="13"/>
      <c r="Z11" s="13">
        <v>0.63157894736842102</v>
      </c>
      <c r="AA11" s="13">
        <v>0.483870967741935</v>
      </c>
      <c r="AB11" s="13"/>
      <c r="AC11" s="13">
        <v>0.61538461538461497</v>
      </c>
      <c r="AD11" s="13">
        <v>0.55555555555555602</v>
      </c>
    </row>
    <row r="12" spans="2:30" x14ac:dyDescent="0.3">
      <c r="B12" s="14" t="s">
        <v>56</v>
      </c>
      <c r="C12" s="19">
        <v>4.5454545454545497E-2</v>
      </c>
      <c r="D12" s="19">
        <v>6.9767441860465101E-2</v>
      </c>
      <c r="E12" s="19">
        <v>2.2222222222222199E-2</v>
      </c>
      <c r="F12" s="19"/>
      <c r="G12" s="19">
        <v>0</v>
      </c>
      <c r="H12" s="19">
        <v>0</v>
      </c>
      <c r="I12" s="19">
        <v>5.8823529411764698E-2</v>
      </c>
      <c r="J12" s="19">
        <v>0</v>
      </c>
      <c r="K12" s="19">
        <v>0.11764705882352899</v>
      </c>
      <c r="L12" s="19">
        <v>4.1666666666666699E-2</v>
      </c>
      <c r="M12" s="19"/>
      <c r="N12" s="19">
        <v>0</v>
      </c>
      <c r="O12" s="19">
        <v>0</v>
      </c>
      <c r="P12" s="19">
        <v>0</v>
      </c>
      <c r="Q12" s="19">
        <v>0.12121212121212099</v>
      </c>
      <c r="R12" s="19"/>
      <c r="S12" s="19">
        <v>0</v>
      </c>
      <c r="T12" s="19">
        <v>9.0909090909090898E-2</v>
      </c>
      <c r="U12" s="19">
        <v>0</v>
      </c>
      <c r="V12" s="19">
        <v>4.7619047619047603E-2</v>
      </c>
      <c r="W12" s="19">
        <v>0</v>
      </c>
      <c r="X12" s="19">
        <v>0.25</v>
      </c>
      <c r="Y12" s="19"/>
      <c r="Z12" s="19">
        <v>1.7543859649122799E-2</v>
      </c>
      <c r="AA12" s="19">
        <v>9.6774193548387094E-2</v>
      </c>
      <c r="AB12" s="19"/>
      <c r="AC12" s="19">
        <v>0</v>
      </c>
      <c r="AD12" s="19">
        <v>7.4074074074074098E-2</v>
      </c>
    </row>
    <row r="13" spans="2:30" x14ac:dyDescent="0.3">
      <c r="B13" s="15" t="s">
        <v>581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D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87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72</v>
      </c>
      <c r="C8" s="13">
        <v>0.54940711462450598</v>
      </c>
      <c r="D8" s="13">
        <v>0.48</v>
      </c>
      <c r="E8" s="13">
        <v>0.6171875</v>
      </c>
      <c r="F8" s="13"/>
      <c r="G8" s="13">
        <v>0.75</v>
      </c>
      <c r="H8" s="13">
        <v>0.68</v>
      </c>
      <c r="I8" s="13">
        <v>0.68571428571428605</v>
      </c>
      <c r="J8" s="13">
        <v>0.61538461538461497</v>
      </c>
      <c r="K8" s="13">
        <v>0.59649122807017496</v>
      </c>
      <c r="L8" s="13">
        <v>0.39784946236559099</v>
      </c>
      <c r="M8" s="13"/>
      <c r="N8" s="13">
        <v>0.45794392523364502</v>
      </c>
      <c r="O8" s="13">
        <v>0.67213114754098402</v>
      </c>
      <c r="P8" s="13">
        <v>0.65384615384615397</v>
      </c>
      <c r="Q8" s="13">
        <v>0.54237288135593198</v>
      </c>
      <c r="R8" s="13"/>
      <c r="S8" s="13">
        <v>0.586666666666667</v>
      </c>
      <c r="T8" s="13">
        <v>0.44186046511627902</v>
      </c>
      <c r="U8" s="13">
        <v>0.54166666666666696</v>
      </c>
      <c r="V8" s="13">
        <v>0.63157894736842102</v>
      </c>
      <c r="W8" s="13">
        <v>0.54545454545454497</v>
      </c>
      <c r="X8" s="13">
        <v>0.25</v>
      </c>
      <c r="Y8" s="13"/>
      <c r="Z8" s="13">
        <v>0.54945054945054905</v>
      </c>
      <c r="AA8" s="13">
        <v>0.54929577464788704</v>
      </c>
      <c r="AB8" s="13"/>
      <c r="AC8" s="13">
        <v>0.58252427184466005</v>
      </c>
      <c r="AD8" s="13">
        <v>0.52631578947368396</v>
      </c>
    </row>
    <row r="9" spans="2:30" x14ac:dyDescent="0.3">
      <c r="B9" s="14" t="s">
        <v>73</v>
      </c>
      <c r="C9" s="13">
        <v>0.52173913043478304</v>
      </c>
      <c r="D9" s="13">
        <v>0.48</v>
      </c>
      <c r="E9" s="13">
        <v>0.5625</v>
      </c>
      <c r="F9" s="13"/>
      <c r="G9" s="13">
        <v>0.5</v>
      </c>
      <c r="H9" s="13">
        <v>0.64</v>
      </c>
      <c r="I9" s="13">
        <v>0.48571428571428599</v>
      </c>
      <c r="J9" s="13">
        <v>0.43589743589743601</v>
      </c>
      <c r="K9" s="13">
        <v>0.43859649122806998</v>
      </c>
      <c r="L9" s="13">
        <v>0.59139784946236595</v>
      </c>
      <c r="M9" s="13"/>
      <c r="N9" s="13">
        <v>0.50467289719626196</v>
      </c>
      <c r="O9" s="13">
        <v>0.47540983606557402</v>
      </c>
      <c r="P9" s="13">
        <v>0.53846153846153799</v>
      </c>
      <c r="Q9" s="13">
        <v>0.59322033898305104</v>
      </c>
      <c r="R9" s="13"/>
      <c r="S9" s="13">
        <v>0.54666666666666697</v>
      </c>
      <c r="T9" s="13">
        <v>0.51162790697674398</v>
      </c>
      <c r="U9" s="13">
        <v>0.58333333333333304</v>
      </c>
      <c r="V9" s="13">
        <v>0.33333333333333298</v>
      </c>
      <c r="W9" s="13">
        <v>0.68181818181818199</v>
      </c>
      <c r="X9" s="13">
        <v>0.8125</v>
      </c>
      <c r="Y9" s="13"/>
      <c r="Z9" s="13">
        <v>0.51648351648351698</v>
      </c>
      <c r="AA9" s="13">
        <v>0.53521126760563398</v>
      </c>
      <c r="AB9" s="13"/>
      <c r="AC9" s="13">
        <v>0.52427184466019405</v>
      </c>
      <c r="AD9" s="13">
        <v>0.511278195488722</v>
      </c>
    </row>
    <row r="10" spans="2:30" x14ac:dyDescent="0.3">
      <c r="B10" s="14" t="s">
        <v>74</v>
      </c>
      <c r="C10" s="13">
        <v>0.41501976284585002</v>
      </c>
      <c r="D10" s="13">
        <v>0.46400000000000002</v>
      </c>
      <c r="E10" s="13">
        <v>0.3671875</v>
      </c>
      <c r="F10" s="13"/>
      <c r="G10" s="13">
        <v>0.5</v>
      </c>
      <c r="H10" s="13">
        <v>0.44</v>
      </c>
      <c r="I10" s="13">
        <v>0.42857142857142899</v>
      </c>
      <c r="J10" s="13">
        <v>0.43589743589743601</v>
      </c>
      <c r="K10" s="13">
        <v>0.43859649122806998</v>
      </c>
      <c r="L10" s="13">
        <v>0.37634408602150499</v>
      </c>
      <c r="M10" s="13"/>
      <c r="N10" s="13">
        <v>0.51401869158878499</v>
      </c>
      <c r="O10" s="13">
        <v>0.36065573770491799</v>
      </c>
      <c r="P10" s="13">
        <v>0.5</v>
      </c>
      <c r="Q10" s="13">
        <v>0.25423728813559299</v>
      </c>
      <c r="R10" s="13"/>
      <c r="S10" s="13">
        <v>0.45333333333333298</v>
      </c>
      <c r="T10" s="13">
        <v>0.53488372093023295</v>
      </c>
      <c r="U10" s="13">
        <v>0.29166666666666702</v>
      </c>
      <c r="V10" s="13">
        <v>0.35087719298245601</v>
      </c>
      <c r="W10" s="13">
        <v>0.36363636363636398</v>
      </c>
      <c r="X10" s="13">
        <v>0.4375</v>
      </c>
      <c r="Y10" s="13"/>
      <c r="Z10" s="13">
        <v>0.42307692307692302</v>
      </c>
      <c r="AA10" s="13">
        <v>0.39436619718309901</v>
      </c>
      <c r="AB10" s="13"/>
      <c r="AC10" s="13">
        <v>0.40776699029126201</v>
      </c>
      <c r="AD10" s="13">
        <v>0.45864661654135302</v>
      </c>
    </row>
    <row r="11" spans="2:30" x14ac:dyDescent="0.3">
      <c r="B11" s="14" t="s">
        <v>75</v>
      </c>
      <c r="C11" s="13">
        <v>0.35573122529644302</v>
      </c>
      <c r="D11" s="13">
        <v>0.38400000000000001</v>
      </c>
      <c r="E11" s="13">
        <v>0.328125</v>
      </c>
      <c r="F11" s="13"/>
      <c r="G11" s="13">
        <v>0.25</v>
      </c>
      <c r="H11" s="13">
        <v>0.12</v>
      </c>
      <c r="I11" s="13">
        <v>0.4</v>
      </c>
      <c r="J11" s="13">
        <v>0.41025641025641002</v>
      </c>
      <c r="K11" s="13">
        <v>0.36842105263157898</v>
      </c>
      <c r="L11" s="13">
        <v>0.37634408602150499</v>
      </c>
      <c r="M11" s="13"/>
      <c r="N11" s="13">
        <v>0.242990654205607</v>
      </c>
      <c r="O11" s="13">
        <v>0.44262295081967201</v>
      </c>
      <c r="P11" s="13">
        <v>0.38461538461538503</v>
      </c>
      <c r="Q11" s="13">
        <v>0.45762711864406802</v>
      </c>
      <c r="R11" s="13"/>
      <c r="S11" s="13">
        <v>0.10666666666666701</v>
      </c>
      <c r="T11" s="13">
        <v>0.418604651162791</v>
      </c>
      <c r="U11" s="13">
        <v>0.20833333333333301</v>
      </c>
      <c r="V11" s="13">
        <v>0.84210526315789502</v>
      </c>
      <c r="W11" s="13">
        <v>9.0909090909090898E-2</v>
      </c>
      <c r="X11" s="13">
        <v>0.25</v>
      </c>
      <c r="Y11" s="13"/>
      <c r="Z11" s="13">
        <v>0.379120879120879</v>
      </c>
      <c r="AA11" s="13">
        <v>0.29577464788732399</v>
      </c>
      <c r="AB11" s="13"/>
      <c r="AC11" s="13">
        <v>0.40776699029126201</v>
      </c>
      <c r="AD11" s="13">
        <v>0.31578947368421101</v>
      </c>
    </row>
    <row r="12" spans="2:30" x14ac:dyDescent="0.3">
      <c r="B12" s="14" t="s">
        <v>76</v>
      </c>
      <c r="C12" s="13">
        <v>0.201581027667984</v>
      </c>
      <c r="D12" s="13">
        <v>0.2</v>
      </c>
      <c r="E12" s="13">
        <v>0.203125</v>
      </c>
      <c r="F12" s="13"/>
      <c r="G12" s="13">
        <v>0.25</v>
      </c>
      <c r="H12" s="13">
        <v>0.2</v>
      </c>
      <c r="I12" s="13">
        <v>0.17142857142857101</v>
      </c>
      <c r="J12" s="13">
        <v>0.15384615384615399</v>
      </c>
      <c r="K12" s="13">
        <v>0.12280701754386</v>
      </c>
      <c r="L12" s="13">
        <v>0.27956989247311798</v>
      </c>
      <c r="M12" s="13"/>
      <c r="N12" s="13">
        <v>0.233644859813084</v>
      </c>
      <c r="O12" s="13">
        <v>0.26229508196721302</v>
      </c>
      <c r="P12" s="13">
        <v>0.115384615384615</v>
      </c>
      <c r="Q12" s="13">
        <v>0.11864406779661001</v>
      </c>
      <c r="R12" s="13"/>
      <c r="S12" s="13">
        <v>0.33333333333333298</v>
      </c>
      <c r="T12" s="13">
        <v>0</v>
      </c>
      <c r="U12" s="13">
        <v>0.33333333333333298</v>
      </c>
      <c r="V12" s="13">
        <v>7.0175438596491196E-2</v>
      </c>
      <c r="W12" s="13">
        <v>0.45454545454545497</v>
      </c>
      <c r="X12" s="13">
        <v>0.1875</v>
      </c>
      <c r="Y12" s="13"/>
      <c r="Z12" s="13">
        <v>0.175824175824176</v>
      </c>
      <c r="AA12" s="13">
        <v>0.26760563380281699</v>
      </c>
      <c r="AB12" s="13"/>
      <c r="AC12" s="13">
        <v>0.20388349514563101</v>
      </c>
      <c r="AD12" s="13">
        <v>0.19548872180451099</v>
      </c>
    </row>
    <row r="13" spans="2:30" x14ac:dyDescent="0.3">
      <c r="B13" s="14" t="s">
        <v>77</v>
      </c>
      <c r="C13" s="13">
        <v>0.16205533596837901</v>
      </c>
      <c r="D13" s="13">
        <v>0.23200000000000001</v>
      </c>
      <c r="E13" s="13">
        <v>9.375E-2</v>
      </c>
      <c r="F13" s="13"/>
      <c r="G13" s="13">
        <v>0.25</v>
      </c>
      <c r="H13" s="13">
        <v>0.16</v>
      </c>
      <c r="I13" s="13">
        <v>0.114285714285714</v>
      </c>
      <c r="J13" s="13">
        <v>0.128205128205128</v>
      </c>
      <c r="K13" s="13">
        <v>0.21052631578947401</v>
      </c>
      <c r="L13" s="13">
        <v>0.16129032258064499</v>
      </c>
      <c r="M13" s="13"/>
      <c r="N13" s="13">
        <v>0.20560747663551401</v>
      </c>
      <c r="O13" s="13">
        <v>0.114754098360656</v>
      </c>
      <c r="P13" s="13">
        <v>0.115384615384615</v>
      </c>
      <c r="Q13" s="13">
        <v>0.152542372881356</v>
      </c>
      <c r="R13" s="13"/>
      <c r="S13" s="13">
        <v>0.21333333333333299</v>
      </c>
      <c r="T13" s="13">
        <v>6.9767441860465101E-2</v>
      </c>
      <c r="U13" s="13">
        <v>0.29166666666666702</v>
      </c>
      <c r="V13" s="13">
        <v>1.7543859649122799E-2</v>
      </c>
      <c r="W13" s="13">
        <v>0.36363636363636398</v>
      </c>
      <c r="X13" s="13">
        <v>0.1875</v>
      </c>
      <c r="Y13" s="13"/>
      <c r="Z13" s="13">
        <v>0.164835164835165</v>
      </c>
      <c r="AA13" s="13">
        <v>0.154929577464789</v>
      </c>
      <c r="AB13" s="13"/>
      <c r="AC13" s="13">
        <v>0.14563106796116501</v>
      </c>
      <c r="AD13" s="13">
        <v>0.157894736842105</v>
      </c>
    </row>
    <row r="14" spans="2:30" x14ac:dyDescent="0.3">
      <c r="B14" s="14" t="s">
        <v>78</v>
      </c>
      <c r="C14" s="13">
        <v>0.154150197628458</v>
      </c>
      <c r="D14" s="13">
        <v>0.128</v>
      </c>
      <c r="E14" s="13">
        <v>0.1796875</v>
      </c>
      <c r="F14" s="13"/>
      <c r="G14" s="13">
        <v>0</v>
      </c>
      <c r="H14" s="13">
        <v>0.2</v>
      </c>
      <c r="I14" s="13">
        <v>0.2</v>
      </c>
      <c r="J14" s="13">
        <v>5.1282051282051301E-2</v>
      </c>
      <c r="K14" s="13">
        <v>0.140350877192982</v>
      </c>
      <c r="L14" s="13">
        <v>0.18279569892473099</v>
      </c>
      <c r="M14" s="13"/>
      <c r="N14" s="13">
        <v>0.121495327102804</v>
      </c>
      <c r="O14" s="13">
        <v>0.213114754098361</v>
      </c>
      <c r="P14" s="13">
        <v>7.69230769230769E-2</v>
      </c>
      <c r="Q14" s="13">
        <v>0.186440677966102</v>
      </c>
      <c r="R14" s="13"/>
      <c r="S14" s="13">
        <v>0.133333333333333</v>
      </c>
      <c r="T14" s="13">
        <v>0.186046511627907</v>
      </c>
      <c r="U14" s="13">
        <v>0.16666666666666699</v>
      </c>
      <c r="V14" s="13">
        <v>0.19298245614035101</v>
      </c>
      <c r="W14" s="13">
        <v>4.5454545454545497E-2</v>
      </c>
      <c r="X14" s="13">
        <v>0.125</v>
      </c>
      <c r="Y14" s="13"/>
      <c r="Z14" s="13">
        <v>0.164835164835165</v>
      </c>
      <c r="AA14" s="13">
        <v>0.12676056338028199</v>
      </c>
      <c r="AB14" s="13"/>
      <c r="AC14" s="13">
        <v>0.12621359223301001</v>
      </c>
      <c r="AD14" s="13">
        <v>0.16541353383458601</v>
      </c>
    </row>
    <row r="15" spans="2:30" x14ac:dyDescent="0.3">
      <c r="B15" s="14" t="s">
        <v>79</v>
      </c>
      <c r="C15" s="13">
        <v>0.15019762845849799</v>
      </c>
      <c r="D15" s="13">
        <v>0.192</v>
      </c>
      <c r="E15" s="13">
        <v>0.109375</v>
      </c>
      <c r="F15" s="13"/>
      <c r="G15" s="13">
        <v>0.5</v>
      </c>
      <c r="H15" s="13">
        <v>0.12</v>
      </c>
      <c r="I15" s="13">
        <v>0.14285714285714299</v>
      </c>
      <c r="J15" s="13">
        <v>7.69230769230769E-2</v>
      </c>
      <c r="K15" s="13">
        <v>0.157894736842105</v>
      </c>
      <c r="L15" s="13">
        <v>0.17204301075268799</v>
      </c>
      <c r="M15" s="13"/>
      <c r="N15" s="13">
        <v>0.19626168224299101</v>
      </c>
      <c r="O15" s="13">
        <v>0.114754098360656</v>
      </c>
      <c r="P15" s="13">
        <v>7.69230769230769E-2</v>
      </c>
      <c r="Q15" s="13">
        <v>0.13559322033898299</v>
      </c>
      <c r="R15" s="13"/>
      <c r="S15" s="13">
        <v>0.2</v>
      </c>
      <c r="T15" s="13">
        <v>0.186046511627907</v>
      </c>
      <c r="U15" s="13">
        <v>8.3333333333333301E-2</v>
      </c>
      <c r="V15" s="13">
        <v>3.5087719298245598E-2</v>
      </c>
      <c r="W15" s="13">
        <v>0.22727272727272699</v>
      </c>
      <c r="X15" s="13">
        <v>0.1875</v>
      </c>
      <c r="Y15" s="13"/>
      <c r="Z15" s="13">
        <v>0.10989010989011</v>
      </c>
      <c r="AA15" s="13">
        <v>0.25352112676056299</v>
      </c>
      <c r="AB15" s="13"/>
      <c r="AC15" s="13">
        <v>0.106796116504854</v>
      </c>
      <c r="AD15" s="13">
        <v>0.180451127819549</v>
      </c>
    </row>
    <row r="16" spans="2:30" x14ac:dyDescent="0.3">
      <c r="B16" s="14" t="s">
        <v>80</v>
      </c>
      <c r="C16" s="13">
        <v>0.13043478260869601</v>
      </c>
      <c r="D16" s="13">
        <v>0.12</v>
      </c>
      <c r="E16" s="13">
        <v>0.140625</v>
      </c>
      <c r="F16" s="13"/>
      <c r="G16" s="13">
        <v>0</v>
      </c>
      <c r="H16" s="13">
        <v>0.2</v>
      </c>
      <c r="I16" s="13">
        <v>8.5714285714285701E-2</v>
      </c>
      <c r="J16" s="13">
        <v>0.230769230769231</v>
      </c>
      <c r="K16" s="13">
        <v>0.140350877192982</v>
      </c>
      <c r="L16" s="13">
        <v>8.6021505376344107E-2</v>
      </c>
      <c r="M16" s="13"/>
      <c r="N16" s="13">
        <v>0.14018691588785001</v>
      </c>
      <c r="O16" s="13">
        <v>0.13114754098360701</v>
      </c>
      <c r="P16" s="13">
        <v>7.69230769230769E-2</v>
      </c>
      <c r="Q16" s="13">
        <v>0.13559322033898299</v>
      </c>
      <c r="R16" s="13"/>
      <c r="S16" s="13">
        <v>0.08</v>
      </c>
      <c r="T16" s="13">
        <v>0.232558139534884</v>
      </c>
      <c r="U16" s="13">
        <v>8.3333333333333301E-2</v>
      </c>
      <c r="V16" s="13">
        <v>0.140350877192982</v>
      </c>
      <c r="W16" s="13">
        <v>4.5454545454545497E-2</v>
      </c>
      <c r="X16" s="13">
        <v>0.1875</v>
      </c>
      <c r="Y16" s="13"/>
      <c r="Z16" s="13">
        <v>0.12637362637362601</v>
      </c>
      <c r="AA16" s="13">
        <v>0.140845070422535</v>
      </c>
      <c r="AB16" s="13"/>
      <c r="AC16" s="13">
        <v>0.12621359223301001</v>
      </c>
      <c r="AD16" s="13">
        <v>0.14285714285714299</v>
      </c>
    </row>
    <row r="17" spans="2:30" ht="28.8" x14ac:dyDescent="0.3">
      <c r="B17" s="14" t="s">
        <v>81</v>
      </c>
      <c r="C17" s="13">
        <v>0.102766798418972</v>
      </c>
      <c r="D17" s="13">
        <v>0.128</v>
      </c>
      <c r="E17" s="13">
        <v>7.8125E-2</v>
      </c>
      <c r="F17" s="13"/>
      <c r="G17" s="13">
        <v>0</v>
      </c>
      <c r="H17" s="13">
        <v>0.04</v>
      </c>
      <c r="I17" s="13">
        <v>2.8571428571428598E-2</v>
      </c>
      <c r="J17" s="13">
        <v>7.69230769230769E-2</v>
      </c>
      <c r="K17" s="13">
        <v>8.7719298245614002E-2</v>
      </c>
      <c r="L17" s="13">
        <v>0.17204301075268799</v>
      </c>
      <c r="M17" s="13"/>
      <c r="N17" s="13">
        <v>0.11214953271028</v>
      </c>
      <c r="O17" s="13">
        <v>8.1967213114754106E-2</v>
      </c>
      <c r="P17" s="13">
        <v>7.69230769230769E-2</v>
      </c>
      <c r="Q17" s="13">
        <v>0.11864406779661001</v>
      </c>
      <c r="R17" s="13"/>
      <c r="S17" s="13">
        <v>0.133333333333333</v>
      </c>
      <c r="T17" s="13">
        <v>9.3023255813953501E-2</v>
      </c>
      <c r="U17" s="13">
        <v>0.125</v>
      </c>
      <c r="V17" s="13">
        <v>0.12280701754386</v>
      </c>
      <c r="W17" s="13">
        <v>4.5454545454545497E-2</v>
      </c>
      <c r="X17" s="13">
        <v>6.25E-2</v>
      </c>
      <c r="Y17" s="13"/>
      <c r="Z17" s="13">
        <v>8.7912087912087905E-2</v>
      </c>
      <c r="AA17" s="13">
        <v>0.140845070422535</v>
      </c>
      <c r="AB17" s="13"/>
      <c r="AC17" s="13">
        <v>9.7087378640776698E-2</v>
      </c>
      <c r="AD17" s="13">
        <v>0.105263157894737</v>
      </c>
    </row>
    <row r="18" spans="2:30" x14ac:dyDescent="0.3">
      <c r="B18" s="14" t="s">
        <v>82</v>
      </c>
      <c r="C18" s="13">
        <v>6.3241106719367599E-2</v>
      </c>
      <c r="D18" s="13">
        <v>2.4E-2</v>
      </c>
      <c r="E18" s="13">
        <v>0.1015625</v>
      </c>
      <c r="F18" s="13"/>
      <c r="G18" s="13">
        <v>0</v>
      </c>
      <c r="H18" s="13">
        <v>0.04</v>
      </c>
      <c r="I18" s="13">
        <v>0</v>
      </c>
      <c r="J18" s="13">
        <v>0.128205128205128</v>
      </c>
      <c r="K18" s="13">
        <v>0.105263157894737</v>
      </c>
      <c r="L18" s="13">
        <v>4.3010752688171998E-2</v>
      </c>
      <c r="M18" s="13"/>
      <c r="N18" s="13">
        <v>8.4112149532710304E-2</v>
      </c>
      <c r="O18" s="13">
        <v>3.2786885245901599E-2</v>
      </c>
      <c r="P18" s="13">
        <v>0.15384615384615399</v>
      </c>
      <c r="Q18" s="13">
        <v>1.6949152542372899E-2</v>
      </c>
      <c r="R18" s="13"/>
      <c r="S18" s="13">
        <v>1.3333333333333299E-2</v>
      </c>
      <c r="T18" s="13">
        <v>0.13953488372093001</v>
      </c>
      <c r="U18" s="13">
        <v>0.125</v>
      </c>
      <c r="V18" s="13">
        <v>5.2631578947368397E-2</v>
      </c>
      <c r="W18" s="13">
        <v>4.5454545454545497E-2</v>
      </c>
      <c r="X18" s="13">
        <v>0.125</v>
      </c>
      <c r="Y18" s="13"/>
      <c r="Z18" s="13">
        <v>8.2417582417582402E-2</v>
      </c>
      <c r="AA18" s="13">
        <v>1.4084507042253501E-2</v>
      </c>
      <c r="AB18" s="13"/>
      <c r="AC18" s="13">
        <v>6.7961165048543701E-2</v>
      </c>
      <c r="AD18" s="13">
        <v>5.2631578947368397E-2</v>
      </c>
    </row>
    <row r="19" spans="2:30" x14ac:dyDescent="0.3">
      <c r="B19" s="14" t="s">
        <v>83</v>
      </c>
      <c r="C19" s="13">
        <v>4.7430830039525702E-2</v>
      </c>
      <c r="D19" s="13">
        <v>0.04</v>
      </c>
      <c r="E19" s="13">
        <v>5.46875E-2</v>
      </c>
      <c r="F19" s="13"/>
      <c r="G19" s="13">
        <v>0</v>
      </c>
      <c r="H19" s="13">
        <v>0</v>
      </c>
      <c r="I19" s="13">
        <v>2.8571428571428598E-2</v>
      </c>
      <c r="J19" s="13">
        <v>0.15384615384615399</v>
      </c>
      <c r="K19" s="13">
        <v>3.5087719298245598E-2</v>
      </c>
      <c r="L19" s="13">
        <v>3.2258064516128997E-2</v>
      </c>
      <c r="M19" s="13"/>
      <c r="N19" s="13">
        <v>3.7383177570093497E-2</v>
      </c>
      <c r="O19" s="13">
        <v>3.2786885245901599E-2</v>
      </c>
      <c r="P19" s="13">
        <v>0</v>
      </c>
      <c r="Q19" s="13">
        <v>0.101694915254237</v>
      </c>
      <c r="R19" s="13"/>
      <c r="S19" s="13">
        <v>2.66666666666667E-2</v>
      </c>
      <c r="T19" s="13">
        <v>4.6511627906976702E-2</v>
      </c>
      <c r="U19" s="13">
        <v>0</v>
      </c>
      <c r="V19" s="13">
        <v>0.12280701754386</v>
      </c>
      <c r="W19" s="13">
        <v>0</v>
      </c>
      <c r="X19" s="13">
        <v>6.25E-2</v>
      </c>
      <c r="Y19" s="13"/>
      <c r="Z19" s="13">
        <v>4.3956043956044001E-2</v>
      </c>
      <c r="AA19" s="13">
        <v>5.63380281690141E-2</v>
      </c>
      <c r="AB19" s="13"/>
      <c r="AC19" s="13">
        <v>6.7961165048543701E-2</v>
      </c>
      <c r="AD19" s="13">
        <v>3.7593984962405999E-2</v>
      </c>
    </row>
    <row r="20" spans="2:30" x14ac:dyDescent="0.3">
      <c r="B20" s="14" t="s">
        <v>84</v>
      </c>
      <c r="C20" s="13">
        <v>4.7430830039525702E-2</v>
      </c>
      <c r="D20" s="13">
        <v>5.6000000000000001E-2</v>
      </c>
      <c r="E20" s="13">
        <v>3.90625E-2</v>
      </c>
      <c r="F20" s="13"/>
      <c r="G20" s="13">
        <v>0</v>
      </c>
      <c r="H20" s="13">
        <v>0</v>
      </c>
      <c r="I20" s="13">
        <v>5.7142857142857099E-2</v>
      </c>
      <c r="J20" s="13">
        <v>2.5641025641025599E-2</v>
      </c>
      <c r="K20" s="13">
        <v>7.0175438596491196E-2</v>
      </c>
      <c r="L20" s="13">
        <v>5.3763440860215103E-2</v>
      </c>
      <c r="M20" s="13"/>
      <c r="N20" s="13">
        <v>0</v>
      </c>
      <c r="O20" s="13">
        <v>3.2786885245901599E-2</v>
      </c>
      <c r="P20" s="13">
        <v>0.15384615384615399</v>
      </c>
      <c r="Q20" s="13">
        <v>0.101694915254237</v>
      </c>
      <c r="R20" s="13"/>
      <c r="S20" s="13">
        <v>1.3333333333333299E-2</v>
      </c>
      <c r="T20" s="13">
        <v>2.32558139534884E-2</v>
      </c>
      <c r="U20" s="13">
        <v>0</v>
      </c>
      <c r="V20" s="13">
        <v>8.7719298245614002E-2</v>
      </c>
      <c r="W20" s="13">
        <v>0</v>
      </c>
      <c r="X20" s="13">
        <v>6.25E-2</v>
      </c>
      <c r="Y20" s="13"/>
      <c r="Z20" s="13">
        <v>6.0439560439560398E-2</v>
      </c>
      <c r="AA20" s="13">
        <v>1.4084507042253501E-2</v>
      </c>
      <c r="AB20" s="13"/>
      <c r="AC20" s="13">
        <v>4.85436893203883E-2</v>
      </c>
      <c r="AD20" s="13">
        <v>5.2631578947368397E-2</v>
      </c>
    </row>
    <row r="21" spans="2:30" ht="28.8" x14ac:dyDescent="0.3">
      <c r="B21" s="14" t="s">
        <v>85</v>
      </c>
      <c r="C21" s="13">
        <v>2.3715415019762799E-2</v>
      </c>
      <c r="D21" s="13">
        <v>1.6E-2</v>
      </c>
      <c r="E21" s="13">
        <v>3.125E-2</v>
      </c>
      <c r="F21" s="13"/>
      <c r="G21" s="13">
        <v>0</v>
      </c>
      <c r="H21" s="13">
        <v>0</v>
      </c>
      <c r="I21" s="13">
        <v>8.5714285714285701E-2</v>
      </c>
      <c r="J21" s="13">
        <v>0</v>
      </c>
      <c r="K21" s="13">
        <v>1.7543859649122799E-2</v>
      </c>
      <c r="L21" s="13">
        <v>2.1505376344085999E-2</v>
      </c>
      <c r="M21" s="13"/>
      <c r="N21" s="13">
        <v>3.7383177570093497E-2</v>
      </c>
      <c r="O21" s="13">
        <v>1.63934426229508E-2</v>
      </c>
      <c r="P21" s="13">
        <v>0</v>
      </c>
      <c r="Q21" s="13">
        <v>1.6949152542372899E-2</v>
      </c>
      <c r="R21" s="13"/>
      <c r="S21" s="13">
        <v>0.04</v>
      </c>
      <c r="T21" s="13">
        <v>0</v>
      </c>
      <c r="U21" s="13">
        <v>4.1666666666666699E-2</v>
      </c>
      <c r="V21" s="13">
        <v>0</v>
      </c>
      <c r="W21" s="13">
        <v>9.0909090909090898E-2</v>
      </c>
      <c r="X21" s="13">
        <v>0</v>
      </c>
      <c r="Y21" s="13"/>
      <c r="Z21" s="13">
        <v>2.74725274725275E-2</v>
      </c>
      <c r="AA21" s="13">
        <v>1.4084507042253501E-2</v>
      </c>
      <c r="AB21" s="13"/>
      <c r="AC21" s="13">
        <v>5.8252427184466E-2</v>
      </c>
      <c r="AD21" s="13">
        <v>0</v>
      </c>
    </row>
    <row r="22" spans="2:30" ht="28.8" x14ac:dyDescent="0.3">
      <c r="B22" s="14" t="s">
        <v>86</v>
      </c>
      <c r="C22" s="19">
        <v>1.97628458498024E-2</v>
      </c>
      <c r="D22" s="19">
        <v>2.4E-2</v>
      </c>
      <c r="E22" s="19">
        <v>1.5625E-2</v>
      </c>
      <c r="F22" s="19"/>
      <c r="G22" s="19">
        <v>0</v>
      </c>
      <c r="H22" s="19">
        <v>0</v>
      </c>
      <c r="I22" s="19">
        <v>2.8571428571428598E-2</v>
      </c>
      <c r="J22" s="19">
        <v>2.5641025641025599E-2</v>
      </c>
      <c r="K22" s="19">
        <v>5.2631578947368397E-2</v>
      </c>
      <c r="L22" s="19">
        <v>0</v>
      </c>
      <c r="M22" s="19"/>
      <c r="N22" s="19">
        <v>2.80373831775701E-2</v>
      </c>
      <c r="O22" s="19">
        <v>0</v>
      </c>
      <c r="P22" s="19">
        <v>7.69230769230769E-2</v>
      </c>
      <c r="Q22" s="19">
        <v>0</v>
      </c>
      <c r="R22" s="19"/>
      <c r="S22" s="19">
        <v>2.66666666666667E-2</v>
      </c>
      <c r="T22" s="19">
        <v>6.9767441860465101E-2</v>
      </c>
      <c r="U22" s="19">
        <v>0</v>
      </c>
      <c r="V22" s="19">
        <v>0</v>
      </c>
      <c r="W22" s="19">
        <v>0</v>
      </c>
      <c r="X22" s="19">
        <v>0</v>
      </c>
      <c r="Y22" s="19"/>
      <c r="Z22" s="19">
        <v>1.6483516483516501E-2</v>
      </c>
      <c r="AA22" s="19">
        <v>2.8169014084507001E-2</v>
      </c>
      <c r="AB22" s="19"/>
      <c r="AC22" s="19">
        <v>1.94174757281553E-2</v>
      </c>
      <c r="AD22" s="19">
        <v>2.2556390977443601E-2</v>
      </c>
    </row>
    <row r="23" spans="2:30" x14ac:dyDescent="0.3">
      <c r="B23" s="15"/>
    </row>
    <row r="24" spans="2:30" x14ac:dyDescent="0.3">
      <c r="B24" t="s">
        <v>50</v>
      </c>
    </row>
    <row r="25" spans="2:30" x14ac:dyDescent="0.3">
      <c r="B25" t="s">
        <v>51</v>
      </c>
    </row>
    <row r="27" spans="2:30" x14ac:dyDescent="0.3">
      <c r="B2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D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104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28.8" x14ac:dyDescent="0.3">
      <c r="B8" s="14" t="s">
        <v>88</v>
      </c>
      <c r="C8" s="13">
        <v>0.375494071146245</v>
      </c>
      <c r="D8" s="13">
        <v>0.32800000000000001</v>
      </c>
      <c r="E8" s="13">
        <v>0.421875</v>
      </c>
      <c r="F8" s="13"/>
      <c r="G8" s="13">
        <v>0</v>
      </c>
      <c r="H8" s="13">
        <v>0.28000000000000003</v>
      </c>
      <c r="I8" s="13">
        <v>0.25714285714285701</v>
      </c>
      <c r="J8" s="13">
        <v>0.43589743589743601</v>
      </c>
      <c r="K8" s="13">
        <v>0.40350877192982498</v>
      </c>
      <c r="L8" s="13">
        <v>0.41935483870967699</v>
      </c>
      <c r="M8" s="13"/>
      <c r="N8" s="13">
        <v>0.27102803738317799</v>
      </c>
      <c r="O8" s="13">
        <v>0.37704918032786899</v>
      </c>
      <c r="P8" s="13">
        <v>0.57692307692307698</v>
      </c>
      <c r="Q8" s="13">
        <v>0.47457627118644102</v>
      </c>
      <c r="R8" s="13"/>
      <c r="S8" s="13">
        <v>0.32</v>
      </c>
      <c r="T8" s="13">
        <v>0.34883720930232598</v>
      </c>
      <c r="U8" s="13">
        <v>0.16666666666666699</v>
      </c>
      <c r="V8" s="13">
        <v>0.61403508771929804</v>
      </c>
      <c r="W8" s="13">
        <v>0.27272727272727298</v>
      </c>
      <c r="X8" s="13">
        <v>0.375</v>
      </c>
      <c r="Y8" s="13"/>
      <c r="Z8" s="13">
        <v>0.41208791208791201</v>
      </c>
      <c r="AA8" s="13">
        <v>0.28169014084506999</v>
      </c>
      <c r="AB8" s="13"/>
      <c r="AC8" s="13">
        <v>0.43689320388349501</v>
      </c>
      <c r="AD8" s="13">
        <v>0.34586466165413499</v>
      </c>
    </row>
    <row r="9" spans="2:30" ht="28.8" x14ac:dyDescent="0.3">
      <c r="B9" s="14" t="s">
        <v>89</v>
      </c>
      <c r="C9" s="13">
        <v>0.35177865612648201</v>
      </c>
      <c r="D9" s="13">
        <v>0.4</v>
      </c>
      <c r="E9" s="13">
        <v>0.3046875</v>
      </c>
      <c r="F9" s="13"/>
      <c r="G9" s="13">
        <v>0.5</v>
      </c>
      <c r="H9" s="13">
        <v>0.36</v>
      </c>
      <c r="I9" s="13">
        <v>0.34285714285714303</v>
      </c>
      <c r="J9" s="13">
        <v>0.33333333333333298</v>
      </c>
      <c r="K9" s="13">
        <v>0.28070175438596501</v>
      </c>
      <c r="L9" s="13">
        <v>0.39784946236559099</v>
      </c>
      <c r="M9" s="13"/>
      <c r="N9" s="13">
        <v>0.420560747663551</v>
      </c>
      <c r="O9" s="13">
        <v>0.31147540983606598</v>
      </c>
      <c r="P9" s="13">
        <v>0.19230769230769201</v>
      </c>
      <c r="Q9" s="13">
        <v>0.338983050847458</v>
      </c>
      <c r="R9" s="13"/>
      <c r="S9" s="13">
        <v>0.48</v>
      </c>
      <c r="T9" s="13">
        <v>0.232558139534884</v>
      </c>
      <c r="U9" s="13">
        <v>0.375</v>
      </c>
      <c r="V9" s="13">
        <v>0.19298245614035101</v>
      </c>
      <c r="W9" s="13">
        <v>0.40909090909090901</v>
      </c>
      <c r="X9" s="13">
        <v>0.375</v>
      </c>
      <c r="Y9" s="13"/>
      <c r="Z9" s="13">
        <v>0.29120879120879101</v>
      </c>
      <c r="AA9" s="13">
        <v>0.50704225352112697</v>
      </c>
      <c r="AB9" s="13"/>
      <c r="AC9" s="13">
        <v>0.223300970873786</v>
      </c>
      <c r="AD9" s="13">
        <v>0.44360902255639101</v>
      </c>
    </row>
    <row r="10" spans="2:30" x14ac:dyDescent="0.3">
      <c r="B10" s="14" t="s">
        <v>90</v>
      </c>
      <c r="C10" s="13">
        <v>0.33992094861660099</v>
      </c>
      <c r="D10" s="13">
        <v>0.33600000000000002</v>
      </c>
      <c r="E10" s="13">
        <v>0.34375</v>
      </c>
      <c r="F10" s="13"/>
      <c r="G10" s="13">
        <v>0.25</v>
      </c>
      <c r="H10" s="13">
        <v>0.08</v>
      </c>
      <c r="I10" s="13">
        <v>0.2</v>
      </c>
      <c r="J10" s="13">
        <v>0.35897435897435898</v>
      </c>
      <c r="K10" s="13">
        <v>0.31578947368421101</v>
      </c>
      <c r="L10" s="13">
        <v>0.473118279569892</v>
      </c>
      <c r="M10" s="13"/>
      <c r="N10" s="13">
        <v>0.30841121495327101</v>
      </c>
      <c r="O10" s="13">
        <v>0.31147540983606598</v>
      </c>
      <c r="P10" s="13">
        <v>0.57692307692307698</v>
      </c>
      <c r="Q10" s="13">
        <v>0.322033898305085</v>
      </c>
      <c r="R10" s="13"/>
      <c r="S10" s="13">
        <v>0.266666666666667</v>
      </c>
      <c r="T10" s="13">
        <v>0.48837209302325602</v>
      </c>
      <c r="U10" s="13">
        <v>0.29166666666666702</v>
      </c>
      <c r="V10" s="13">
        <v>0.40350877192982498</v>
      </c>
      <c r="W10" s="13">
        <v>0.36363636363636398</v>
      </c>
      <c r="X10" s="13">
        <v>0.3125</v>
      </c>
      <c r="Y10" s="13"/>
      <c r="Z10" s="13">
        <v>0.36263736263736301</v>
      </c>
      <c r="AA10" s="13">
        <v>0.28169014084506999</v>
      </c>
      <c r="AB10" s="13"/>
      <c r="AC10" s="13">
        <v>0.44660194174757301</v>
      </c>
      <c r="AD10" s="13">
        <v>0.24812030075187999</v>
      </c>
    </row>
    <row r="11" spans="2:30" ht="28.8" x14ac:dyDescent="0.3">
      <c r="B11" s="14" t="s">
        <v>91</v>
      </c>
      <c r="C11" s="13">
        <v>0.32015810276679801</v>
      </c>
      <c r="D11" s="13">
        <v>0.32800000000000001</v>
      </c>
      <c r="E11" s="13">
        <v>0.3125</v>
      </c>
      <c r="F11" s="13"/>
      <c r="G11" s="13">
        <v>0.5</v>
      </c>
      <c r="H11" s="13">
        <v>0.48</v>
      </c>
      <c r="I11" s="13">
        <v>0.4</v>
      </c>
      <c r="J11" s="13">
        <v>0.30769230769230799</v>
      </c>
      <c r="K11" s="13">
        <v>0.36842105263157898</v>
      </c>
      <c r="L11" s="13">
        <v>0.21505376344086</v>
      </c>
      <c r="M11" s="13"/>
      <c r="N11" s="13">
        <v>0.30841121495327101</v>
      </c>
      <c r="O11" s="13">
        <v>0.32786885245901598</v>
      </c>
      <c r="P11" s="13">
        <v>0.38461538461538503</v>
      </c>
      <c r="Q11" s="13">
        <v>0.305084745762712</v>
      </c>
      <c r="R11" s="13"/>
      <c r="S11" s="13">
        <v>0.293333333333333</v>
      </c>
      <c r="T11" s="13">
        <v>0.232558139534884</v>
      </c>
      <c r="U11" s="13">
        <v>0.45833333333333298</v>
      </c>
      <c r="V11" s="13">
        <v>0.31578947368421101</v>
      </c>
      <c r="W11" s="13">
        <v>0.27272727272727298</v>
      </c>
      <c r="X11" s="13">
        <v>0.375</v>
      </c>
      <c r="Y11" s="13"/>
      <c r="Z11" s="13">
        <v>0.30769230769230799</v>
      </c>
      <c r="AA11" s="13">
        <v>0.352112676056338</v>
      </c>
      <c r="AB11" s="13"/>
      <c r="AC11" s="13">
        <v>0.31067961165048502</v>
      </c>
      <c r="AD11" s="13">
        <v>0.278195488721804</v>
      </c>
    </row>
    <row r="12" spans="2:30" x14ac:dyDescent="0.3">
      <c r="B12" s="14" t="s">
        <v>92</v>
      </c>
      <c r="C12" s="13">
        <v>0.29644268774703603</v>
      </c>
      <c r="D12" s="13">
        <v>0.26400000000000001</v>
      </c>
      <c r="E12" s="13">
        <v>0.328125</v>
      </c>
      <c r="F12" s="13"/>
      <c r="G12" s="13">
        <v>0</v>
      </c>
      <c r="H12" s="13">
        <v>0.36</v>
      </c>
      <c r="I12" s="13">
        <v>0.25714285714285701</v>
      </c>
      <c r="J12" s="13">
        <v>0.30769230769230799</v>
      </c>
      <c r="K12" s="13">
        <v>0.33333333333333298</v>
      </c>
      <c r="L12" s="13">
        <v>0.27956989247311798</v>
      </c>
      <c r="M12" s="13"/>
      <c r="N12" s="13">
        <v>0.31775700934579398</v>
      </c>
      <c r="O12" s="13">
        <v>0.27868852459016402</v>
      </c>
      <c r="P12" s="13">
        <v>0.34615384615384598</v>
      </c>
      <c r="Q12" s="13">
        <v>0.25423728813559299</v>
      </c>
      <c r="R12" s="13"/>
      <c r="S12" s="13">
        <v>0.25333333333333302</v>
      </c>
      <c r="T12" s="13">
        <v>0.34883720930232598</v>
      </c>
      <c r="U12" s="13">
        <v>0.33333333333333298</v>
      </c>
      <c r="V12" s="13">
        <v>0.31578947368421101</v>
      </c>
      <c r="W12" s="13">
        <v>0.27272727272727298</v>
      </c>
      <c r="X12" s="13">
        <v>0.375</v>
      </c>
      <c r="Y12" s="13"/>
      <c r="Z12" s="13">
        <v>0.29670329670329698</v>
      </c>
      <c r="AA12" s="13">
        <v>0.29577464788732399</v>
      </c>
      <c r="AB12" s="13"/>
      <c r="AC12" s="13">
        <v>0.34951456310679602</v>
      </c>
      <c r="AD12" s="13">
        <v>0.27067669172932302</v>
      </c>
    </row>
    <row r="13" spans="2:30" ht="28.8" x14ac:dyDescent="0.3">
      <c r="B13" s="14" t="s">
        <v>93</v>
      </c>
      <c r="C13" s="13">
        <v>0.19367588932806301</v>
      </c>
      <c r="D13" s="13">
        <v>0.20799999999999999</v>
      </c>
      <c r="E13" s="13">
        <v>0.1796875</v>
      </c>
      <c r="F13" s="13"/>
      <c r="G13" s="13">
        <v>0.25</v>
      </c>
      <c r="H13" s="13">
        <v>0.28000000000000003</v>
      </c>
      <c r="I13" s="13">
        <v>0.25714285714285701</v>
      </c>
      <c r="J13" s="13">
        <v>0.15384615384615399</v>
      </c>
      <c r="K13" s="13">
        <v>0.26315789473684198</v>
      </c>
      <c r="L13" s="13">
        <v>0.118279569892473</v>
      </c>
      <c r="M13" s="13"/>
      <c r="N13" s="13">
        <v>0.18691588785046701</v>
      </c>
      <c r="O13" s="13">
        <v>0.26229508196721302</v>
      </c>
      <c r="P13" s="13">
        <v>7.69230769230769E-2</v>
      </c>
      <c r="Q13" s="13">
        <v>0.186440677966102</v>
      </c>
      <c r="R13" s="13"/>
      <c r="S13" s="13">
        <v>0.24</v>
      </c>
      <c r="T13" s="13">
        <v>0.186046511627907</v>
      </c>
      <c r="U13" s="13">
        <v>8.3333333333333301E-2</v>
      </c>
      <c r="V13" s="13">
        <v>0.175438596491228</v>
      </c>
      <c r="W13" s="13">
        <v>0.18181818181818199</v>
      </c>
      <c r="X13" s="13">
        <v>0.125</v>
      </c>
      <c r="Y13" s="13"/>
      <c r="Z13" s="13">
        <v>0.19780219780219799</v>
      </c>
      <c r="AA13" s="13">
        <v>0.183098591549296</v>
      </c>
      <c r="AB13" s="13"/>
      <c r="AC13" s="13">
        <v>0.15533980582524301</v>
      </c>
      <c r="AD13" s="13">
        <v>0.24812030075187999</v>
      </c>
    </row>
    <row r="14" spans="2:30" ht="28.8" x14ac:dyDescent="0.3">
      <c r="B14" s="14" t="s">
        <v>94</v>
      </c>
      <c r="C14" s="13">
        <v>0.158102766798419</v>
      </c>
      <c r="D14" s="13">
        <v>0.14399999999999999</v>
      </c>
      <c r="E14" s="13">
        <v>0.171875</v>
      </c>
      <c r="F14" s="13"/>
      <c r="G14" s="13">
        <v>0.75</v>
      </c>
      <c r="H14" s="13">
        <v>0.2</v>
      </c>
      <c r="I14" s="13">
        <v>0.17142857142857101</v>
      </c>
      <c r="J14" s="13">
        <v>0.17948717948717899</v>
      </c>
      <c r="K14" s="13">
        <v>0.140350877192982</v>
      </c>
      <c r="L14" s="13">
        <v>0.118279569892473</v>
      </c>
      <c r="M14" s="13"/>
      <c r="N14" s="13">
        <v>0.13084112149532701</v>
      </c>
      <c r="O14" s="13">
        <v>0.213114754098361</v>
      </c>
      <c r="P14" s="13">
        <v>0.19230769230769201</v>
      </c>
      <c r="Q14" s="13">
        <v>0.13559322033898299</v>
      </c>
      <c r="R14" s="13"/>
      <c r="S14" s="13">
        <v>0.2</v>
      </c>
      <c r="T14" s="13">
        <v>9.3023255813953501E-2</v>
      </c>
      <c r="U14" s="13">
        <v>0.125</v>
      </c>
      <c r="V14" s="13">
        <v>0.105263157894737</v>
      </c>
      <c r="W14" s="13">
        <v>0.22727272727272699</v>
      </c>
      <c r="X14" s="13">
        <v>0.1875</v>
      </c>
      <c r="Y14" s="13"/>
      <c r="Z14" s="13">
        <v>0.15384615384615399</v>
      </c>
      <c r="AA14" s="13">
        <v>0.169014084507042</v>
      </c>
      <c r="AB14" s="13"/>
      <c r="AC14" s="13">
        <v>0.17475728155339801</v>
      </c>
      <c r="AD14" s="13">
        <v>0.16541353383458601</v>
      </c>
    </row>
    <row r="15" spans="2:30" ht="43.2" x14ac:dyDescent="0.3">
      <c r="B15" s="14" t="s">
        <v>95</v>
      </c>
      <c r="C15" s="13">
        <v>0.154150197628458</v>
      </c>
      <c r="D15" s="13">
        <v>0.192</v>
      </c>
      <c r="E15" s="13">
        <v>0.1171875</v>
      </c>
      <c r="F15" s="13"/>
      <c r="G15" s="13">
        <v>0</v>
      </c>
      <c r="H15" s="13">
        <v>0.04</v>
      </c>
      <c r="I15" s="13">
        <v>0.114285714285714</v>
      </c>
      <c r="J15" s="13">
        <v>0.102564102564103</v>
      </c>
      <c r="K15" s="13">
        <v>0.140350877192982</v>
      </c>
      <c r="L15" s="13">
        <v>0.236559139784946</v>
      </c>
      <c r="M15" s="13"/>
      <c r="N15" s="13">
        <v>0.11214953271028</v>
      </c>
      <c r="O15" s="13">
        <v>0.13114754098360701</v>
      </c>
      <c r="P15" s="13">
        <v>0.19230769230769201</v>
      </c>
      <c r="Q15" s="13">
        <v>0.23728813559322001</v>
      </c>
      <c r="R15" s="13"/>
      <c r="S15" s="13">
        <v>0.133333333333333</v>
      </c>
      <c r="T15" s="13">
        <v>0.25581395348837199</v>
      </c>
      <c r="U15" s="13">
        <v>0.125</v>
      </c>
      <c r="V15" s="13">
        <v>0.140350877192982</v>
      </c>
      <c r="W15" s="13">
        <v>0.13636363636363599</v>
      </c>
      <c r="X15" s="13">
        <v>0.125</v>
      </c>
      <c r="Y15" s="13"/>
      <c r="Z15" s="13">
        <v>0.159340659340659</v>
      </c>
      <c r="AA15" s="13">
        <v>0.140845070422535</v>
      </c>
      <c r="AB15" s="13"/>
      <c r="AC15" s="13">
        <v>0.12621359223301001</v>
      </c>
      <c r="AD15" s="13">
        <v>0.16541353383458601</v>
      </c>
    </row>
    <row r="16" spans="2:30" ht="28.8" x14ac:dyDescent="0.3">
      <c r="B16" s="14" t="s">
        <v>96</v>
      </c>
      <c r="C16" s="13">
        <v>0.13043478260869601</v>
      </c>
      <c r="D16" s="13">
        <v>0.14399999999999999</v>
      </c>
      <c r="E16" s="13">
        <v>0.1171875</v>
      </c>
      <c r="F16" s="13"/>
      <c r="G16" s="13">
        <v>0.5</v>
      </c>
      <c r="H16" s="13">
        <v>0.24</v>
      </c>
      <c r="I16" s="13">
        <v>0.25714285714285701</v>
      </c>
      <c r="J16" s="13">
        <v>0.102564102564103</v>
      </c>
      <c r="K16" s="13">
        <v>8.7719298245614002E-2</v>
      </c>
      <c r="L16" s="13">
        <v>7.5268817204301106E-2</v>
      </c>
      <c r="M16" s="13"/>
      <c r="N16" s="13">
        <v>0.10280373831775701</v>
      </c>
      <c r="O16" s="13">
        <v>0.213114754098361</v>
      </c>
      <c r="P16" s="13">
        <v>7.69230769230769E-2</v>
      </c>
      <c r="Q16" s="13">
        <v>0.11864406779661001</v>
      </c>
      <c r="R16" s="13"/>
      <c r="S16" s="13">
        <v>0.133333333333333</v>
      </c>
      <c r="T16" s="13">
        <v>0.116279069767442</v>
      </c>
      <c r="U16" s="13">
        <v>0.16666666666666699</v>
      </c>
      <c r="V16" s="13">
        <v>8.7719298245614002E-2</v>
      </c>
      <c r="W16" s="13">
        <v>0.31818181818181801</v>
      </c>
      <c r="X16" s="13">
        <v>0</v>
      </c>
      <c r="Y16" s="13"/>
      <c r="Z16" s="13">
        <v>0.12637362637362601</v>
      </c>
      <c r="AA16" s="13">
        <v>0.140845070422535</v>
      </c>
      <c r="AB16" s="13"/>
      <c r="AC16" s="13">
        <v>8.7378640776699004E-2</v>
      </c>
      <c r="AD16" s="13">
        <v>0.157894736842105</v>
      </c>
    </row>
    <row r="17" spans="2:30" ht="28.8" x14ac:dyDescent="0.3">
      <c r="B17" s="14" t="s">
        <v>97</v>
      </c>
      <c r="C17" s="13">
        <v>9.4861660079051405E-2</v>
      </c>
      <c r="D17" s="13">
        <v>0.08</v>
      </c>
      <c r="E17" s="13">
        <v>0.109375</v>
      </c>
      <c r="F17" s="13"/>
      <c r="G17" s="13">
        <v>0</v>
      </c>
      <c r="H17" s="13">
        <v>0.2</v>
      </c>
      <c r="I17" s="13">
        <v>0.14285714285714299</v>
      </c>
      <c r="J17" s="13">
        <v>0.128205128205128</v>
      </c>
      <c r="K17" s="13">
        <v>7.0175438596491196E-2</v>
      </c>
      <c r="L17" s="13">
        <v>5.3763440860215103E-2</v>
      </c>
      <c r="M17" s="13"/>
      <c r="N17" s="13">
        <v>0.14953271028037399</v>
      </c>
      <c r="O17" s="13">
        <v>1.63934426229508E-2</v>
      </c>
      <c r="P17" s="13">
        <v>3.8461538461538498E-2</v>
      </c>
      <c r="Q17" s="13">
        <v>0.101694915254237</v>
      </c>
      <c r="R17" s="13"/>
      <c r="S17" s="13">
        <v>6.6666666666666693E-2</v>
      </c>
      <c r="T17" s="13">
        <v>0.13953488372093001</v>
      </c>
      <c r="U17" s="13">
        <v>0.20833333333333301</v>
      </c>
      <c r="V17" s="13">
        <v>5.2631578947368397E-2</v>
      </c>
      <c r="W17" s="13">
        <v>4.5454545454545497E-2</v>
      </c>
      <c r="X17" s="13">
        <v>0.125</v>
      </c>
      <c r="Y17" s="13"/>
      <c r="Z17" s="13">
        <v>9.3406593406593394E-2</v>
      </c>
      <c r="AA17" s="13">
        <v>9.85915492957746E-2</v>
      </c>
      <c r="AB17" s="13"/>
      <c r="AC17" s="13">
        <v>0.15533980582524301</v>
      </c>
      <c r="AD17" s="13">
        <v>4.5112781954887202E-2</v>
      </c>
    </row>
    <row r="18" spans="2:30" ht="28.8" x14ac:dyDescent="0.3">
      <c r="B18" s="14" t="s">
        <v>98</v>
      </c>
      <c r="C18" s="13">
        <v>6.3241106719367599E-2</v>
      </c>
      <c r="D18" s="13">
        <v>6.4000000000000001E-2</v>
      </c>
      <c r="E18" s="13">
        <v>6.25E-2</v>
      </c>
      <c r="F18" s="13"/>
      <c r="G18" s="13">
        <v>0</v>
      </c>
      <c r="H18" s="13">
        <v>0.04</v>
      </c>
      <c r="I18" s="13">
        <v>0</v>
      </c>
      <c r="J18" s="13">
        <v>5.1282051282051301E-2</v>
      </c>
      <c r="K18" s="13">
        <v>0.140350877192982</v>
      </c>
      <c r="L18" s="13">
        <v>5.3763440860215103E-2</v>
      </c>
      <c r="M18" s="13"/>
      <c r="N18" s="13">
        <v>8.4112149532710304E-2</v>
      </c>
      <c r="O18" s="13">
        <v>3.2786885245901599E-2</v>
      </c>
      <c r="P18" s="13">
        <v>7.69230769230769E-2</v>
      </c>
      <c r="Q18" s="13">
        <v>5.0847457627118599E-2</v>
      </c>
      <c r="R18" s="13"/>
      <c r="S18" s="13">
        <v>5.3333333333333302E-2</v>
      </c>
      <c r="T18" s="13">
        <v>4.6511627906976702E-2</v>
      </c>
      <c r="U18" s="13">
        <v>8.3333333333333301E-2</v>
      </c>
      <c r="V18" s="13">
        <v>7.0175438596491196E-2</v>
      </c>
      <c r="W18" s="13">
        <v>9.0909090909090898E-2</v>
      </c>
      <c r="X18" s="13">
        <v>0.125</v>
      </c>
      <c r="Y18" s="13"/>
      <c r="Z18" s="13">
        <v>6.0439560439560398E-2</v>
      </c>
      <c r="AA18" s="13">
        <v>7.0422535211267595E-2</v>
      </c>
      <c r="AB18" s="13"/>
      <c r="AC18" s="13">
        <v>0.106796116504854</v>
      </c>
      <c r="AD18" s="13">
        <v>3.00751879699248E-2</v>
      </c>
    </row>
    <row r="19" spans="2:30" x14ac:dyDescent="0.3">
      <c r="B19" s="14" t="s">
        <v>99</v>
      </c>
      <c r="C19" s="13">
        <v>6.3241106719367599E-2</v>
      </c>
      <c r="D19" s="13">
        <v>9.6000000000000002E-2</v>
      </c>
      <c r="E19" s="13">
        <v>3.125E-2</v>
      </c>
      <c r="F19" s="13"/>
      <c r="G19" s="13">
        <v>0</v>
      </c>
      <c r="H19" s="13">
        <v>0</v>
      </c>
      <c r="I19" s="13">
        <v>8.5714285714285701E-2</v>
      </c>
      <c r="J19" s="13">
        <v>0.102564102564103</v>
      </c>
      <c r="K19" s="13">
        <v>8.7719298245614002E-2</v>
      </c>
      <c r="L19" s="13">
        <v>4.3010752688171998E-2</v>
      </c>
      <c r="M19" s="13"/>
      <c r="N19" s="13">
        <v>5.60747663551402E-2</v>
      </c>
      <c r="O19" s="13">
        <v>6.5573770491803296E-2</v>
      </c>
      <c r="P19" s="13">
        <v>0.115384615384615</v>
      </c>
      <c r="Q19" s="13">
        <v>5.0847457627118599E-2</v>
      </c>
      <c r="R19" s="13"/>
      <c r="S19" s="13">
        <v>0.08</v>
      </c>
      <c r="T19" s="13">
        <v>4.6511627906976702E-2</v>
      </c>
      <c r="U19" s="13">
        <v>4.1666666666666699E-2</v>
      </c>
      <c r="V19" s="13">
        <v>8.7719298245614002E-2</v>
      </c>
      <c r="W19" s="13">
        <v>0</v>
      </c>
      <c r="X19" s="13">
        <v>6.25E-2</v>
      </c>
      <c r="Y19" s="13"/>
      <c r="Z19" s="13">
        <v>4.3956043956044001E-2</v>
      </c>
      <c r="AA19" s="13">
        <v>0.11267605633802801</v>
      </c>
      <c r="AB19" s="13"/>
      <c r="AC19" s="13">
        <v>6.7961165048543701E-2</v>
      </c>
      <c r="AD19" s="13">
        <v>4.5112781954887202E-2</v>
      </c>
    </row>
    <row r="20" spans="2:30" ht="28.8" x14ac:dyDescent="0.3">
      <c r="B20" s="14" t="s">
        <v>100</v>
      </c>
      <c r="C20" s="13">
        <v>5.1383399209486202E-2</v>
      </c>
      <c r="D20" s="13">
        <v>5.6000000000000001E-2</v>
      </c>
      <c r="E20" s="13">
        <v>4.6875E-2</v>
      </c>
      <c r="F20" s="13"/>
      <c r="G20" s="13">
        <v>0</v>
      </c>
      <c r="H20" s="13">
        <v>0.12</v>
      </c>
      <c r="I20" s="13">
        <v>5.7142857142857099E-2</v>
      </c>
      <c r="J20" s="13">
        <v>0</v>
      </c>
      <c r="K20" s="13">
        <v>8.7719298245614002E-2</v>
      </c>
      <c r="L20" s="13">
        <v>3.2258064516128997E-2</v>
      </c>
      <c r="M20" s="13"/>
      <c r="N20" s="13">
        <v>4.67289719626168E-2</v>
      </c>
      <c r="O20" s="13">
        <v>8.1967213114754106E-2</v>
      </c>
      <c r="P20" s="13">
        <v>3.8461538461538498E-2</v>
      </c>
      <c r="Q20" s="13">
        <v>3.3898305084745797E-2</v>
      </c>
      <c r="R20" s="13"/>
      <c r="S20" s="13">
        <v>0.04</v>
      </c>
      <c r="T20" s="13">
        <v>0</v>
      </c>
      <c r="U20" s="13">
        <v>0.125</v>
      </c>
      <c r="V20" s="13">
        <v>0.105263157894737</v>
      </c>
      <c r="W20" s="13">
        <v>0</v>
      </c>
      <c r="X20" s="13">
        <v>6.25E-2</v>
      </c>
      <c r="Y20" s="13"/>
      <c r="Z20" s="13">
        <v>6.5934065934065894E-2</v>
      </c>
      <c r="AA20" s="13">
        <v>1.4084507042253501E-2</v>
      </c>
      <c r="AB20" s="13"/>
      <c r="AC20" s="13">
        <v>6.7961165048543701E-2</v>
      </c>
      <c r="AD20" s="13">
        <v>3.7593984962405999E-2</v>
      </c>
    </row>
    <row r="21" spans="2:30" ht="28.8" x14ac:dyDescent="0.3">
      <c r="B21" s="14" t="s">
        <v>101</v>
      </c>
      <c r="C21" s="13">
        <v>4.3478260869565202E-2</v>
      </c>
      <c r="D21" s="13">
        <v>4.8000000000000001E-2</v>
      </c>
      <c r="E21" s="13">
        <v>3.90625E-2</v>
      </c>
      <c r="F21" s="13"/>
      <c r="G21" s="13">
        <v>0</v>
      </c>
      <c r="H21" s="13">
        <v>0.08</v>
      </c>
      <c r="I21" s="13">
        <v>8.5714285714285701E-2</v>
      </c>
      <c r="J21" s="13">
        <v>5.1282051282051301E-2</v>
      </c>
      <c r="K21" s="13">
        <v>0</v>
      </c>
      <c r="L21" s="13">
        <v>4.3010752688171998E-2</v>
      </c>
      <c r="M21" s="13"/>
      <c r="N21" s="13">
        <v>2.80373831775701E-2</v>
      </c>
      <c r="O21" s="13">
        <v>6.5573770491803296E-2</v>
      </c>
      <c r="P21" s="13">
        <v>3.8461538461538498E-2</v>
      </c>
      <c r="Q21" s="13">
        <v>5.0847457627118599E-2</v>
      </c>
      <c r="R21" s="13"/>
      <c r="S21" s="13">
        <v>0.04</v>
      </c>
      <c r="T21" s="13">
        <v>9.3023255813953501E-2</v>
      </c>
      <c r="U21" s="13">
        <v>4.1666666666666699E-2</v>
      </c>
      <c r="V21" s="13">
        <v>1.7543859649122799E-2</v>
      </c>
      <c r="W21" s="13">
        <v>9.0909090909090898E-2</v>
      </c>
      <c r="X21" s="13">
        <v>0</v>
      </c>
      <c r="Y21" s="13"/>
      <c r="Z21" s="13">
        <v>5.4945054945054903E-2</v>
      </c>
      <c r="AA21" s="13">
        <v>1.4084507042253501E-2</v>
      </c>
      <c r="AB21" s="13"/>
      <c r="AC21" s="13">
        <v>1.94174757281553E-2</v>
      </c>
      <c r="AD21" s="13">
        <v>6.7669172932330796E-2</v>
      </c>
    </row>
    <row r="22" spans="2:30" x14ac:dyDescent="0.3">
      <c r="B22" s="14" t="s">
        <v>102</v>
      </c>
      <c r="C22" s="13">
        <v>1.18577075098814E-2</v>
      </c>
      <c r="D22" s="13">
        <v>8.0000000000000002E-3</v>
      </c>
      <c r="E22" s="13">
        <v>1.5625E-2</v>
      </c>
      <c r="F22" s="13"/>
      <c r="G22" s="13">
        <v>0</v>
      </c>
      <c r="H22" s="13">
        <v>0.04</v>
      </c>
      <c r="I22" s="13">
        <v>0</v>
      </c>
      <c r="J22" s="13">
        <v>2.5641025641025599E-2</v>
      </c>
      <c r="K22" s="13">
        <v>0</v>
      </c>
      <c r="L22" s="13">
        <v>1.0752688172042999E-2</v>
      </c>
      <c r="M22" s="13"/>
      <c r="N22" s="13">
        <v>2.80373831775701E-2</v>
      </c>
      <c r="O22" s="13">
        <v>0</v>
      </c>
      <c r="P22" s="13">
        <v>0</v>
      </c>
      <c r="Q22" s="13">
        <v>0</v>
      </c>
      <c r="R22" s="13"/>
      <c r="S22" s="13">
        <v>1.3333333333333299E-2</v>
      </c>
      <c r="T22" s="13">
        <v>2.32558139534884E-2</v>
      </c>
      <c r="U22" s="13">
        <v>0</v>
      </c>
      <c r="V22" s="13">
        <v>0</v>
      </c>
      <c r="W22" s="13">
        <v>0</v>
      </c>
      <c r="X22" s="13">
        <v>0</v>
      </c>
      <c r="Y22" s="13"/>
      <c r="Z22" s="13">
        <v>1.6483516483516501E-2</v>
      </c>
      <c r="AA22" s="13">
        <v>0</v>
      </c>
      <c r="AB22" s="13"/>
      <c r="AC22" s="13">
        <v>1.94174757281553E-2</v>
      </c>
      <c r="AD22" s="13">
        <v>7.5187969924812E-3</v>
      </c>
    </row>
    <row r="23" spans="2:30" x14ac:dyDescent="0.3">
      <c r="B23" s="14" t="s">
        <v>103</v>
      </c>
      <c r="C23" s="19">
        <v>2.7667984189723299E-2</v>
      </c>
      <c r="D23" s="19">
        <v>8.0000000000000002E-3</v>
      </c>
      <c r="E23" s="19">
        <v>4.6875E-2</v>
      </c>
      <c r="F23" s="19"/>
      <c r="G23" s="19">
        <v>0</v>
      </c>
      <c r="H23" s="19">
        <v>0</v>
      </c>
      <c r="I23" s="19">
        <v>2.8571428571428598E-2</v>
      </c>
      <c r="J23" s="19">
        <v>2.5641025641025599E-2</v>
      </c>
      <c r="K23" s="19">
        <v>1.7543859649122799E-2</v>
      </c>
      <c r="L23" s="19">
        <v>4.3010752688171998E-2</v>
      </c>
      <c r="M23" s="19"/>
      <c r="N23" s="19">
        <v>2.80373831775701E-2</v>
      </c>
      <c r="O23" s="19">
        <v>3.2786885245901599E-2</v>
      </c>
      <c r="P23" s="19">
        <v>0</v>
      </c>
      <c r="Q23" s="19">
        <v>3.3898305084745797E-2</v>
      </c>
      <c r="R23" s="19"/>
      <c r="S23" s="19">
        <v>2.66666666666667E-2</v>
      </c>
      <c r="T23" s="19">
        <v>0</v>
      </c>
      <c r="U23" s="19">
        <v>4.1666666666666699E-2</v>
      </c>
      <c r="V23" s="19">
        <v>3.5087719298245598E-2</v>
      </c>
      <c r="W23" s="19">
        <v>0</v>
      </c>
      <c r="X23" s="19">
        <v>0.125</v>
      </c>
      <c r="Y23" s="19"/>
      <c r="Z23" s="19">
        <v>2.1978021978022001E-2</v>
      </c>
      <c r="AA23" s="19">
        <v>4.2253521126760597E-2</v>
      </c>
      <c r="AB23" s="19"/>
      <c r="AC23" s="19">
        <v>9.7087378640776708E-3</v>
      </c>
      <c r="AD23" s="19">
        <v>4.5112781954887202E-2</v>
      </c>
    </row>
    <row r="24" spans="2:30" x14ac:dyDescent="0.3">
      <c r="B24" s="15"/>
    </row>
    <row r="25" spans="2:30" x14ac:dyDescent="0.3">
      <c r="B25" t="s">
        <v>50</v>
      </c>
    </row>
    <row r="26" spans="2:30" x14ac:dyDescent="0.3">
      <c r="B26" t="s">
        <v>51</v>
      </c>
    </row>
    <row r="28" spans="2:30" x14ac:dyDescent="0.3">
      <c r="B2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M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8" t="s">
        <v>120</v>
      </c>
      <c r="E2" s="25"/>
      <c r="F2" s="25"/>
      <c r="G2" s="25"/>
      <c r="H2" s="25"/>
      <c r="I2" s="25"/>
      <c r="J2" s="25"/>
      <c r="K2" s="25"/>
      <c r="L2" s="25"/>
      <c r="M2" s="25"/>
    </row>
    <row r="6" spans="2:13" ht="49.95" customHeight="1" x14ac:dyDescent="0.3">
      <c r="B6" s="16" t="s">
        <v>14</v>
      </c>
      <c r="C6" s="16" t="s">
        <v>105</v>
      </c>
      <c r="D6" s="16" t="s">
        <v>106</v>
      </c>
      <c r="E6" s="16" t="s">
        <v>107</v>
      </c>
      <c r="F6" s="16" t="s">
        <v>108</v>
      </c>
      <c r="G6" s="16" t="s">
        <v>109</v>
      </c>
      <c r="H6" s="16" t="s">
        <v>110</v>
      </c>
      <c r="I6" s="16" t="s">
        <v>111</v>
      </c>
      <c r="J6" s="16" t="s">
        <v>112</v>
      </c>
      <c r="K6" s="16" t="s">
        <v>113</v>
      </c>
      <c r="L6" s="16" t="s">
        <v>114</v>
      </c>
    </row>
    <row r="7" spans="2:13" x14ac:dyDescent="0.3">
      <c r="B7" s="14" t="s">
        <v>115</v>
      </c>
      <c r="C7" s="13">
        <v>0.25296442687747001</v>
      </c>
      <c r="D7" s="13">
        <v>0.201581027667984</v>
      </c>
      <c r="E7" s="13">
        <v>0.19762845849802399</v>
      </c>
      <c r="F7" s="13">
        <v>0</v>
      </c>
      <c r="G7" s="13">
        <v>0.221343873517787</v>
      </c>
      <c r="H7" s="13">
        <v>0.14624505928853801</v>
      </c>
      <c r="I7" s="13">
        <v>0.16205533596837901</v>
      </c>
      <c r="J7" s="13">
        <v>0.15019762845849799</v>
      </c>
      <c r="K7" s="13">
        <v>0.19367588932806301</v>
      </c>
      <c r="L7" s="13">
        <v>0.19762845849802399</v>
      </c>
    </row>
    <row r="8" spans="2:13" x14ac:dyDescent="0.3">
      <c r="B8" s="14" t="s">
        <v>116</v>
      </c>
      <c r="C8" s="13">
        <v>0.30434782608695699</v>
      </c>
      <c r="D8" s="13">
        <v>0.24505928853754899</v>
      </c>
      <c r="E8" s="13">
        <v>0.221343873517787</v>
      </c>
      <c r="F8" s="13">
        <v>1</v>
      </c>
      <c r="G8" s="13">
        <v>0.25296442687747001</v>
      </c>
      <c r="H8" s="13">
        <v>0.26086956521739102</v>
      </c>
      <c r="I8" s="13">
        <v>0.19367588932806301</v>
      </c>
      <c r="J8" s="13">
        <v>0.205533596837945</v>
      </c>
      <c r="K8" s="13">
        <v>0.26877470355731198</v>
      </c>
      <c r="L8" s="13">
        <v>0.25691699604743101</v>
      </c>
    </row>
    <row r="9" spans="2:13" x14ac:dyDescent="0.3">
      <c r="B9" s="14" t="s">
        <v>117</v>
      </c>
      <c r="C9" s="13">
        <v>0.24505928853754899</v>
      </c>
      <c r="D9" s="13">
        <v>0.33992094861660099</v>
      </c>
      <c r="E9" s="13">
        <v>0.36363636363636398</v>
      </c>
      <c r="F9" s="13">
        <v>0</v>
      </c>
      <c r="G9" s="13">
        <v>0.27272727272727298</v>
      </c>
      <c r="H9" s="13">
        <v>0.33201581027667998</v>
      </c>
      <c r="I9" s="13">
        <v>0.39920948616600799</v>
      </c>
      <c r="J9" s="13">
        <v>0.37154150197628499</v>
      </c>
      <c r="K9" s="13">
        <v>0.35177865612648201</v>
      </c>
      <c r="L9" s="13">
        <v>0.37154150197628499</v>
      </c>
    </row>
    <row r="10" spans="2:13" x14ac:dyDescent="0.3">
      <c r="B10" s="14" t="s">
        <v>118</v>
      </c>
      <c r="C10" s="13">
        <v>0.13043478260869601</v>
      </c>
      <c r="D10" s="13">
        <v>0.102766798418972</v>
      </c>
      <c r="E10" s="13">
        <v>0.13043478260869601</v>
      </c>
      <c r="F10" s="13">
        <v>0</v>
      </c>
      <c r="G10" s="13">
        <v>0.18181818181818199</v>
      </c>
      <c r="H10" s="13">
        <v>0.14624505928853801</v>
      </c>
      <c r="I10" s="13">
        <v>0.15019762845849799</v>
      </c>
      <c r="J10" s="13">
        <v>0.158102766798419</v>
      </c>
      <c r="K10" s="13">
        <v>0.126482213438735</v>
      </c>
      <c r="L10" s="13">
        <v>0.110671936758893</v>
      </c>
    </row>
    <row r="11" spans="2:13" x14ac:dyDescent="0.3">
      <c r="B11" s="14" t="s">
        <v>119</v>
      </c>
      <c r="C11" s="13">
        <v>2.3715415019762799E-2</v>
      </c>
      <c r="D11" s="13">
        <v>2.3715415019762799E-2</v>
      </c>
      <c r="E11" s="13">
        <v>7.9051383399209498E-3</v>
      </c>
      <c r="F11" s="13">
        <v>0</v>
      </c>
      <c r="G11" s="13">
        <v>5.5335968379446598E-2</v>
      </c>
      <c r="H11" s="13">
        <v>7.9051383399209498E-3</v>
      </c>
      <c r="I11" s="13">
        <v>1.58102766798419E-2</v>
      </c>
      <c r="J11" s="13">
        <v>1.58102766798419E-2</v>
      </c>
      <c r="K11" s="13">
        <v>2.7667984189723299E-2</v>
      </c>
      <c r="L11" s="13">
        <v>1.18577075098814E-2</v>
      </c>
    </row>
    <row r="12" spans="2:13" x14ac:dyDescent="0.3">
      <c r="B12" s="14" t="s">
        <v>56</v>
      </c>
      <c r="C12" s="13">
        <v>4.3478260869565202E-2</v>
      </c>
      <c r="D12" s="13">
        <v>8.6956521739130405E-2</v>
      </c>
      <c r="E12" s="13">
        <v>7.9051383399209502E-2</v>
      </c>
      <c r="F12" s="13">
        <v>0</v>
      </c>
      <c r="G12" s="13">
        <v>1.58102766798419E-2</v>
      </c>
      <c r="H12" s="13">
        <v>0.106719367588933</v>
      </c>
      <c r="I12" s="13">
        <v>7.9051383399209502E-2</v>
      </c>
      <c r="J12" s="13">
        <v>9.8814229249011898E-2</v>
      </c>
      <c r="K12" s="13">
        <v>3.1620553359683799E-2</v>
      </c>
      <c r="L12" s="13">
        <v>5.1383399209486202E-2</v>
      </c>
    </row>
    <row r="13" spans="2:13" x14ac:dyDescent="0.3">
      <c r="B13" s="15"/>
      <c r="C13" s="15"/>
      <c r="D13" s="15"/>
      <c r="E13" s="15"/>
      <c r="F13" s="15"/>
      <c r="G13" s="15"/>
      <c r="H13" s="15"/>
      <c r="I13" s="15"/>
      <c r="J13" s="15"/>
      <c r="K13" s="15"/>
      <c r="L13" s="15"/>
    </row>
    <row r="14" spans="2:13" x14ac:dyDescent="0.3">
      <c r="B14" t="s">
        <v>50</v>
      </c>
    </row>
    <row r="15" spans="2:13" x14ac:dyDescent="0.3">
      <c r="B15" t="s">
        <v>51</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0.25296442687747001</v>
      </c>
      <c r="D8" s="13">
        <v>0.25600000000000001</v>
      </c>
      <c r="E8" s="13">
        <v>0.25</v>
      </c>
      <c r="F8" s="13"/>
      <c r="G8" s="13">
        <v>0</v>
      </c>
      <c r="H8" s="13">
        <v>0.2</v>
      </c>
      <c r="I8" s="13">
        <v>0.25714285714285701</v>
      </c>
      <c r="J8" s="13">
        <v>0.256410256410256</v>
      </c>
      <c r="K8" s="13">
        <v>0.33333333333333298</v>
      </c>
      <c r="L8" s="13">
        <v>0.225806451612903</v>
      </c>
      <c r="M8" s="13"/>
      <c r="N8" s="13">
        <v>0.22429906542056099</v>
      </c>
      <c r="O8" s="13">
        <v>0.31147540983606598</v>
      </c>
      <c r="P8" s="13">
        <v>0.30769230769230799</v>
      </c>
      <c r="Q8" s="13">
        <v>0.22033898305084701</v>
      </c>
      <c r="R8" s="13"/>
      <c r="S8" s="13">
        <v>1.3333333333333299E-2</v>
      </c>
      <c r="T8" s="13">
        <v>0.372093023255814</v>
      </c>
      <c r="U8" s="13">
        <v>0.125</v>
      </c>
      <c r="V8" s="13">
        <v>0.54385964912280704</v>
      </c>
      <c r="W8" s="13">
        <v>0.18181818181818199</v>
      </c>
      <c r="X8" s="13">
        <v>0.1875</v>
      </c>
      <c r="Y8" s="13"/>
      <c r="Z8" s="13">
        <v>0.26373626373626402</v>
      </c>
      <c r="AA8" s="13">
        <v>0.22535211267605601</v>
      </c>
      <c r="AB8" s="13"/>
      <c r="AC8" s="13">
        <v>0.29126213592233002</v>
      </c>
      <c r="AD8" s="13">
        <v>0.233082706766917</v>
      </c>
    </row>
    <row r="9" spans="2:30" x14ac:dyDescent="0.3">
      <c r="B9" s="14" t="s">
        <v>116</v>
      </c>
      <c r="C9" s="13">
        <v>0.30434782608695699</v>
      </c>
      <c r="D9" s="13">
        <v>0.30399999999999999</v>
      </c>
      <c r="E9" s="13">
        <v>0.3046875</v>
      </c>
      <c r="F9" s="13"/>
      <c r="G9" s="13">
        <v>0.25</v>
      </c>
      <c r="H9" s="13">
        <v>0.24</v>
      </c>
      <c r="I9" s="13">
        <v>0.314285714285714</v>
      </c>
      <c r="J9" s="13">
        <v>0.33333333333333298</v>
      </c>
      <c r="K9" s="13">
        <v>0.26315789473684198</v>
      </c>
      <c r="L9" s="13">
        <v>0.33333333333333298</v>
      </c>
      <c r="M9" s="13"/>
      <c r="N9" s="13">
        <v>0.242990654205607</v>
      </c>
      <c r="O9" s="13">
        <v>0.39344262295082</v>
      </c>
      <c r="P9" s="13">
        <v>0.30769230769230799</v>
      </c>
      <c r="Q9" s="13">
        <v>0.322033898305085</v>
      </c>
      <c r="R9" s="13"/>
      <c r="S9" s="13">
        <v>0.2</v>
      </c>
      <c r="T9" s="13">
        <v>0.418604651162791</v>
      </c>
      <c r="U9" s="13">
        <v>0.45833333333333298</v>
      </c>
      <c r="V9" s="13">
        <v>0.31578947368421101</v>
      </c>
      <c r="W9" s="13">
        <v>0.13636363636363599</v>
      </c>
      <c r="X9" s="13">
        <v>0.3125</v>
      </c>
      <c r="Y9" s="13"/>
      <c r="Z9" s="13">
        <v>0.29670329670329698</v>
      </c>
      <c r="AA9" s="13">
        <v>0.323943661971831</v>
      </c>
      <c r="AB9" s="13"/>
      <c r="AC9" s="13">
        <v>0.27184466019417503</v>
      </c>
      <c r="AD9" s="13">
        <v>0.33834586466165401</v>
      </c>
    </row>
    <row r="10" spans="2:30" x14ac:dyDescent="0.3">
      <c r="B10" s="14" t="s">
        <v>117</v>
      </c>
      <c r="C10" s="13">
        <v>0.24505928853754899</v>
      </c>
      <c r="D10" s="13">
        <v>0.25600000000000001</v>
      </c>
      <c r="E10" s="13">
        <v>0.234375</v>
      </c>
      <c r="F10" s="13"/>
      <c r="G10" s="13">
        <v>0.5</v>
      </c>
      <c r="H10" s="13">
        <v>0.08</v>
      </c>
      <c r="I10" s="13">
        <v>0.22857142857142901</v>
      </c>
      <c r="J10" s="13">
        <v>0.30769230769230799</v>
      </c>
      <c r="K10" s="13">
        <v>0.24561403508771901</v>
      </c>
      <c r="L10" s="13">
        <v>0.25806451612903197</v>
      </c>
      <c r="M10" s="13"/>
      <c r="N10" s="13">
        <v>0.33644859813084099</v>
      </c>
      <c r="O10" s="13">
        <v>9.8360655737704902E-2</v>
      </c>
      <c r="P10" s="13">
        <v>0.19230769230769201</v>
      </c>
      <c r="Q10" s="13">
        <v>0.25423728813559299</v>
      </c>
      <c r="R10" s="13"/>
      <c r="S10" s="13">
        <v>0.38666666666666699</v>
      </c>
      <c r="T10" s="13">
        <v>0.116279069767442</v>
      </c>
      <c r="U10" s="13">
        <v>0.25</v>
      </c>
      <c r="V10" s="13">
        <v>8.7719298245614002E-2</v>
      </c>
      <c r="W10" s="13">
        <v>0.45454545454545497</v>
      </c>
      <c r="X10" s="13">
        <v>0.25</v>
      </c>
      <c r="Y10" s="13"/>
      <c r="Z10" s="13">
        <v>0.214285714285714</v>
      </c>
      <c r="AA10" s="13">
        <v>0.323943661971831</v>
      </c>
      <c r="AB10" s="13"/>
      <c r="AC10" s="13">
        <v>0.25242718446601897</v>
      </c>
      <c r="AD10" s="13">
        <v>0.233082706766917</v>
      </c>
    </row>
    <row r="11" spans="2:30" x14ac:dyDescent="0.3">
      <c r="B11" s="14" t="s">
        <v>118</v>
      </c>
      <c r="C11" s="13">
        <v>0.13043478260869601</v>
      </c>
      <c r="D11" s="13">
        <v>0.16</v>
      </c>
      <c r="E11" s="13">
        <v>0.1015625</v>
      </c>
      <c r="F11" s="13"/>
      <c r="G11" s="13">
        <v>0.25</v>
      </c>
      <c r="H11" s="13">
        <v>0.24</v>
      </c>
      <c r="I11" s="13">
        <v>0.2</v>
      </c>
      <c r="J11" s="13">
        <v>5.1282051282051301E-2</v>
      </c>
      <c r="K11" s="13">
        <v>0.12280701754386</v>
      </c>
      <c r="L11" s="13">
        <v>0.10752688172043</v>
      </c>
      <c r="M11" s="13"/>
      <c r="N11" s="13">
        <v>0.13084112149532701</v>
      </c>
      <c r="O11" s="13">
        <v>0.16393442622950799</v>
      </c>
      <c r="P11" s="13">
        <v>0.115384615384615</v>
      </c>
      <c r="Q11" s="13">
        <v>0.101694915254237</v>
      </c>
      <c r="R11" s="13"/>
      <c r="S11" s="13">
        <v>0.32</v>
      </c>
      <c r="T11" s="13">
        <v>4.6511627906976702E-2</v>
      </c>
      <c r="U11" s="13">
        <v>8.3333333333333301E-2</v>
      </c>
      <c r="V11" s="13">
        <v>3.5087719298245598E-2</v>
      </c>
      <c r="W11" s="13">
        <v>0.13636363636363599</v>
      </c>
      <c r="X11" s="13">
        <v>0</v>
      </c>
      <c r="Y11" s="13"/>
      <c r="Z11" s="13">
        <v>0.13736263736263701</v>
      </c>
      <c r="AA11" s="13">
        <v>0.11267605633802801</v>
      </c>
      <c r="AB11" s="13"/>
      <c r="AC11" s="13">
        <v>0.13592233009708701</v>
      </c>
      <c r="AD11" s="13">
        <v>0.13533834586466201</v>
      </c>
    </row>
    <row r="12" spans="2:30" x14ac:dyDescent="0.3">
      <c r="B12" s="14" t="s">
        <v>119</v>
      </c>
      <c r="C12" s="13">
        <v>2.3715415019762799E-2</v>
      </c>
      <c r="D12" s="13">
        <v>8.0000000000000002E-3</v>
      </c>
      <c r="E12" s="13">
        <v>3.90625E-2</v>
      </c>
      <c r="F12" s="13"/>
      <c r="G12" s="13">
        <v>0</v>
      </c>
      <c r="H12" s="13">
        <v>0.12</v>
      </c>
      <c r="I12" s="13">
        <v>0</v>
      </c>
      <c r="J12" s="13">
        <v>2.5641025641025599E-2</v>
      </c>
      <c r="K12" s="13">
        <v>1.7543859649122799E-2</v>
      </c>
      <c r="L12" s="13">
        <v>1.0752688172042999E-2</v>
      </c>
      <c r="M12" s="13"/>
      <c r="N12" s="13">
        <v>4.67289719626168E-2</v>
      </c>
      <c r="O12" s="13">
        <v>0</v>
      </c>
      <c r="P12" s="13">
        <v>3.8461538461538498E-2</v>
      </c>
      <c r="Q12" s="13">
        <v>0</v>
      </c>
      <c r="R12" s="13"/>
      <c r="S12" s="13">
        <v>5.3333333333333302E-2</v>
      </c>
      <c r="T12" s="13">
        <v>4.6511627906976702E-2</v>
      </c>
      <c r="U12" s="13">
        <v>0</v>
      </c>
      <c r="V12" s="13">
        <v>0</v>
      </c>
      <c r="W12" s="13">
        <v>0</v>
      </c>
      <c r="X12" s="13">
        <v>0</v>
      </c>
      <c r="Y12" s="13"/>
      <c r="Z12" s="13">
        <v>2.74725274725275E-2</v>
      </c>
      <c r="AA12" s="13">
        <v>1.4084507042253501E-2</v>
      </c>
      <c r="AB12" s="13"/>
      <c r="AC12" s="13">
        <v>2.9126213592233E-2</v>
      </c>
      <c r="AD12" s="13">
        <v>2.2556390977443601E-2</v>
      </c>
    </row>
    <row r="13" spans="2:30" x14ac:dyDescent="0.3">
      <c r="B13" s="14" t="s">
        <v>56</v>
      </c>
      <c r="C13" s="19">
        <v>4.3478260869565202E-2</v>
      </c>
      <c r="D13" s="19">
        <v>1.6E-2</v>
      </c>
      <c r="E13" s="19">
        <v>7.03125E-2</v>
      </c>
      <c r="F13" s="19"/>
      <c r="G13" s="19">
        <v>0</v>
      </c>
      <c r="H13" s="19">
        <v>0.12</v>
      </c>
      <c r="I13" s="19">
        <v>0</v>
      </c>
      <c r="J13" s="19">
        <v>2.5641025641025599E-2</v>
      </c>
      <c r="K13" s="19">
        <v>1.7543859649122799E-2</v>
      </c>
      <c r="L13" s="19">
        <v>6.4516129032258104E-2</v>
      </c>
      <c r="M13" s="19"/>
      <c r="N13" s="19">
        <v>1.86915887850467E-2</v>
      </c>
      <c r="O13" s="19">
        <v>3.2786885245901599E-2</v>
      </c>
      <c r="P13" s="19">
        <v>3.8461538461538498E-2</v>
      </c>
      <c r="Q13" s="19">
        <v>0.101694915254237</v>
      </c>
      <c r="R13" s="19"/>
      <c r="S13" s="19">
        <v>2.66666666666667E-2</v>
      </c>
      <c r="T13" s="19">
        <v>0</v>
      </c>
      <c r="U13" s="19">
        <v>8.3333333333333301E-2</v>
      </c>
      <c r="V13" s="19">
        <v>1.7543859649122799E-2</v>
      </c>
      <c r="W13" s="19">
        <v>9.0909090909090898E-2</v>
      </c>
      <c r="X13" s="19">
        <v>0.25</v>
      </c>
      <c r="Y13" s="19"/>
      <c r="Z13" s="19">
        <v>6.0439560439560398E-2</v>
      </c>
      <c r="AA13" s="19">
        <v>0</v>
      </c>
      <c r="AB13" s="19"/>
      <c r="AC13" s="19">
        <v>1.94174757281553E-2</v>
      </c>
      <c r="AD13" s="19">
        <v>3.7593984962405999E-2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0.201581027667984</v>
      </c>
      <c r="D8" s="13">
        <v>0.216</v>
      </c>
      <c r="E8" s="13">
        <v>0.1875</v>
      </c>
      <c r="F8" s="13"/>
      <c r="G8" s="13">
        <v>0.25</v>
      </c>
      <c r="H8" s="13">
        <v>0.24</v>
      </c>
      <c r="I8" s="13">
        <v>0.2</v>
      </c>
      <c r="J8" s="13">
        <v>0.15384615384615399</v>
      </c>
      <c r="K8" s="13">
        <v>0.22807017543859601</v>
      </c>
      <c r="L8" s="13">
        <v>0.19354838709677399</v>
      </c>
      <c r="M8" s="13"/>
      <c r="N8" s="13">
        <v>0.15887850467289699</v>
      </c>
      <c r="O8" s="13">
        <v>0.26229508196721302</v>
      </c>
      <c r="P8" s="13">
        <v>0.230769230769231</v>
      </c>
      <c r="Q8" s="13">
        <v>0.20338983050847501</v>
      </c>
      <c r="R8" s="13"/>
      <c r="S8" s="13">
        <v>2.66666666666667E-2</v>
      </c>
      <c r="T8" s="13">
        <v>0.25581395348837199</v>
      </c>
      <c r="U8" s="13">
        <v>0.16666666666666699</v>
      </c>
      <c r="V8" s="13">
        <v>0.43859649122806998</v>
      </c>
      <c r="W8" s="13">
        <v>0.13636363636363599</v>
      </c>
      <c r="X8" s="13">
        <v>0.1875</v>
      </c>
      <c r="Y8" s="13"/>
      <c r="Z8" s="13">
        <v>0.20329670329670299</v>
      </c>
      <c r="AA8" s="13">
        <v>0.19718309859154901</v>
      </c>
      <c r="AB8" s="13"/>
      <c r="AC8" s="13">
        <v>0.223300970873786</v>
      </c>
      <c r="AD8" s="13">
        <v>0.18796992481203001</v>
      </c>
    </row>
    <row r="9" spans="2:30" x14ac:dyDescent="0.3">
      <c r="B9" s="14" t="s">
        <v>116</v>
      </c>
      <c r="C9" s="13">
        <v>0.24505928853754899</v>
      </c>
      <c r="D9" s="13">
        <v>0.28000000000000003</v>
      </c>
      <c r="E9" s="13">
        <v>0.2109375</v>
      </c>
      <c r="F9" s="13"/>
      <c r="G9" s="13">
        <v>0.25</v>
      </c>
      <c r="H9" s="13">
        <v>0.16</v>
      </c>
      <c r="I9" s="13">
        <v>0.17142857142857101</v>
      </c>
      <c r="J9" s="13">
        <v>0.30769230769230799</v>
      </c>
      <c r="K9" s="13">
        <v>0.22807017543859601</v>
      </c>
      <c r="L9" s="13">
        <v>0.27956989247311798</v>
      </c>
      <c r="M9" s="13"/>
      <c r="N9" s="13">
        <v>0.242990654205607</v>
      </c>
      <c r="O9" s="13">
        <v>0.213114754098361</v>
      </c>
      <c r="P9" s="13">
        <v>0.230769230769231</v>
      </c>
      <c r="Q9" s="13">
        <v>0.28813559322033899</v>
      </c>
      <c r="R9" s="13"/>
      <c r="S9" s="13">
        <v>6.6666666666666693E-2</v>
      </c>
      <c r="T9" s="13">
        <v>0.32558139534883701</v>
      </c>
      <c r="U9" s="13">
        <v>0.33333333333333298</v>
      </c>
      <c r="V9" s="13">
        <v>0.26315789473684198</v>
      </c>
      <c r="W9" s="13">
        <v>0.40909090909090901</v>
      </c>
      <c r="X9" s="13">
        <v>0.25</v>
      </c>
      <c r="Y9" s="13"/>
      <c r="Z9" s="13">
        <v>0.24725274725274701</v>
      </c>
      <c r="AA9" s="13">
        <v>0.23943661971831001</v>
      </c>
      <c r="AB9" s="13"/>
      <c r="AC9" s="13">
        <v>0.242718446601942</v>
      </c>
      <c r="AD9" s="13">
        <v>0.255639097744361</v>
      </c>
    </row>
    <row r="10" spans="2:30" x14ac:dyDescent="0.3">
      <c r="B10" s="14" t="s">
        <v>117</v>
      </c>
      <c r="C10" s="13">
        <v>0.33992094861660099</v>
      </c>
      <c r="D10" s="13">
        <v>0.34399999999999997</v>
      </c>
      <c r="E10" s="13">
        <v>0.3359375</v>
      </c>
      <c r="F10" s="13"/>
      <c r="G10" s="13">
        <v>0.25</v>
      </c>
      <c r="H10" s="13">
        <v>0.16</v>
      </c>
      <c r="I10" s="13">
        <v>0.371428571428571</v>
      </c>
      <c r="J10" s="13">
        <v>0.38461538461538503</v>
      </c>
      <c r="K10" s="13">
        <v>0.35087719298245601</v>
      </c>
      <c r="L10" s="13">
        <v>0.35483870967741898</v>
      </c>
      <c r="M10" s="13"/>
      <c r="N10" s="13">
        <v>0.38317757009345799</v>
      </c>
      <c r="O10" s="13">
        <v>0.26229508196721302</v>
      </c>
      <c r="P10" s="13">
        <v>0.38461538461538503</v>
      </c>
      <c r="Q10" s="13">
        <v>0.322033898305085</v>
      </c>
      <c r="R10" s="13"/>
      <c r="S10" s="13">
        <v>0.54666666666666697</v>
      </c>
      <c r="T10" s="13">
        <v>0.27906976744186002</v>
      </c>
      <c r="U10" s="13">
        <v>0.25</v>
      </c>
      <c r="V10" s="13">
        <v>0.157894736842105</v>
      </c>
      <c r="W10" s="13">
        <v>0.36363636363636398</v>
      </c>
      <c r="X10" s="13">
        <v>0.3125</v>
      </c>
      <c r="Y10" s="13"/>
      <c r="Z10" s="13">
        <v>0.32967032967033</v>
      </c>
      <c r="AA10" s="13">
        <v>0.36619718309859201</v>
      </c>
      <c r="AB10" s="13"/>
      <c r="AC10" s="13">
        <v>0.34951456310679602</v>
      </c>
      <c r="AD10" s="13">
        <v>0.33834586466165401</v>
      </c>
    </row>
    <row r="11" spans="2:30" x14ac:dyDescent="0.3">
      <c r="B11" s="14" t="s">
        <v>118</v>
      </c>
      <c r="C11" s="13">
        <v>0.102766798418972</v>
      </c>
      <c r="D11" s="13">
        <v>9.6000000000000002E-2</v>
      </c>
      <c r="E11" s="13">
        <v>0.109375</v>
      </c>
      <c r="F11" s="13"/>
      <c r="G11" s="13">
        <v>0.25</v>
      </c>
      <c r="H11" s="13">
        <v>0.28000000000000003</v>
      </c>
      <c r="I11" s="13">
        <v>0.17142857142857101</v>
      </c>
      <c r="J11" s="13">
        <v>2.5641025641025599E-2</v>
      </c>
      <c r="K11" s="13">
        <v>7.0175438596491196E-2</v>
      </c>
      <c r="L11" s="13">
        <v>7.5268817204301106E-2</v>
      </c>
      <c r="M11" s="13"/>
      <c r="N11" s="13">
        <v>0.14018691588785001</v>
      </c>
      <c r="O11" s="13">
        <v>0.13114754098360701</v>
      </c>
      <c r="P11" s="13">
        <v>7.69230769230769E-2</v>
      </c>
      <c r="Q11" s="13">
        <v>1.6949152542372899E-2</v>
      </c>
      <c r="R11" s="13"/>
      <c r="S11" s="13">
        <v>0.22666666666666699</v>
      </c>
      <c r="T11" s="13">
        <v>6.9767441860465101E-2</v>
      </c>
      <c r="U11" s="13">
        <v>8.3333333333333301E-2</v>
      </c>
      <c r="V11" s="13">
        <v>5.2631578947368397E-2</v>
      </c>
      <c r="W11" s="13">
        <v>0</v>
      </c>
      <c r="X11" s="13">
        <v>6.25E-2</v>
      </c>
      <c r="Y11" s="13"/>
      <c r="Z11" s="13">
        <v>8.7912087912087905E-2</v>
      </c>
      <c r="AA11" s="13">
        <v>0.140845070422535</v>
      </c>
      <c r="AB11" s="13"/>
      <c r="AC11" s="13">
        <v>8.7378640776699004E-2</v>
      </c>
      <c r="AD11" s="13">
        <v>0.12030075187969901</v>
      </c>
    </row>
    <row r="12" spans="2:30" x14ac:dyDescent="0.3">
      <c r="B12" s="14" t="s">
        <v>119</v>
      </c>
      <c r="C12" s="13">
        <v>2.3715415019762799E-2</v>
      </c>
      <c r="D12" s="13">
        <v>1.6E-2</v>
      </c>
      <c r="E12" s="13">
        <v>3.125E-2</v>
      </c>
      <c r="F12" s="13"/>
      <c r="G12" s="13">
        <v>0</v>
      </c>
      <c r="H12" s="13">
        <v>0.08</v>
      </c>
      <c r="I12" s="13">
        <v>2.8571428571428598E-2</v>
      </c>
      <c r="J12" s="13">
        <v>2.5641025641025599E-2</v>
      </c>
      <c r="K12" s="13">
        <v>0</v>
      </c>
      <c r="L12" s="13">
        <v>2.1505376344085999E-2</v>
      </c>
      <c r="M12" s="13"/>
      <c r="N12" s="13">
        <v>3.7383177570093497E-2</v>
      </c>
      <c r="O12" s="13">
        <v>1.63934426229508E-2</v>
      </c>
      <c r="P12" s="13">
        <v>3.8461538461538498E-2</v>
      </c>
      <c r="Q12" s="13">
        <v>0</v>
      </c>
      <c r="R12" s="13"/>
      <c r="S12" s="13">
        <v>6.6666666666666693E-2</v>
      </c>
      <c r="T12" s="13">
        <v>2.32558139534884E-2</v>
      </c>
      <c r="U12" s="13">
        <v>0</v>
      </c>
      <c r="V12" s="13">
        <v>0</v>
      </c>
      <c r="W12" s="13">
        <v>0</v>
      </c>
      <c r="X12" s="13">
        <v>0</v>
      </c>
      <c r="Y12" s="13"/>
      <c r="Z12" s="13">
        <v>3.2967032967033003E-2</v>
      </c>
      <c r="AA12" s="13">
        <v>0</v>
      </c>
      <c r="AB12" s="13"/>
      <c r="AC12" s="13">
        <v>3.8834951456310697E-2</v>
      </c>
      <c r="AD12" s="13">
        <v>1.50375939849624E-2</v>
      </c>
    </row>
    <row r="13" spans="2:30" x14ac:dyDescent="0.3">
      <c r="B13" s="14" t="s">
        <v>56</v>
      </c>
      <c r="C13" s="19">
        <v>8.6956521739130405E-2</v>
      </c>
      <c r="D13" s="19">
        <v>4.8000000000000001E-2</v>
      </c>
      <c r="E13" s="19">
        <v>0.125</v>
      </c>
      <c r="F13" s="19"/>
      <c r="G13" s="19">
        <v>0</v>
      </c>
      <c r="H13" s="19">
        <v>0.08</v>
      </c>
      <c r="I13" s="19">
        <v>5.7142857142857099E-2</v>
      </c>
      <c r="J13" s="19">
        <v>0.102564102564103</v>
      </c>
      <c r="K13" s="19">
        <v>0.12280701754386</v>
      </c>
      <c r="L13" s="19">
        <v>7.5268817204301106E-2</v>
      </c>
      <c r="M13" s="19"/>
      <c r="N13" s="19">
        <v>3.7383177570093497E-2</v>
      </c>
      <c r="O13" s="19">
        <v>0.114754098360656</v>
      </c>
      <c r="P13" s="19">
        <v>3.8461538461538498E-2</v>
      </c>
      <c r="Q13" s="19">
        <v>0.169491525423729</v>
      </c>
      <c r="R13" s="19"/>
      <c r="S13" s="19">
        <v>6.6666666666666693E-2</v>
      </c>
      <c r="T13" s="19">
        <v>4.6511627906976702E-2</v>
      </c>
      <c r="U13" s="19">
        <v>0.16666666666666699</v>
      </c>
      <c r="V13" s="19">
        <v>8.7719298245614002E-2</v>
      </c>
      <c r="W13" s="19">
        <v>9.0909090909090898E-2</v>
      </c>
      <c r="X13" s="19">
        <v>0.1875</v>
      </c>
      <c r="Y13" s="19"/>
      <c r="Z13" s="19">
        <v>9.8901098901098897E-2</v>
      </c>
      <c r="AA13" s="19">
        <v>5.63380281690141E-2</v>
      </c>
      <c r="AB13" s="19"/>
      <c r="AC13" s="19">
        <v>5.8252427184466E-2</v>
      </c>
      <c r="AD13" s="19">
        <v>8.2706766917293201E-2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0.19762845849802399</v>
      </c>
      <c r="D8" s="13">
        <v>0.192</v>
      </c>
      <c r="E8" s="13">
        <v>0.203125</v>
      </c>
      <c r="F8" s="13"/>
      <c r="G8" s="13">
        <v>0</v>
      </c>
      <c r="H8" s="13">
        <v>0.16</v>
      </c>
      <c r="I8" s="13">
        <v>0.22857142857142901</v>
      </c>
      <c r="J8" s="13">
        <v>0.17948717948717899</v>
      </c>
      <c r="K8" s="13">
        <v>0.26315789473684198</v>
      </c>
      <c r="L8" s="13">
        <v>0.17204301075268799</v>
      </c>
      <c r="M8" s="13"/>
      <c r="N8" s="13">
        <v>0.14018691588785001</v>
      </c>
      <c r="O8" s="13">
        <v>0.22950819672131101</v>
      </c>
      <c r="P8" s="13">
        <v>0.269230769230769</v>
      </c>
      <c r="Q8" s="13">
        <v>0.23728813559322001</v>
      </c>
      <c r="R8" s="13"/>
      <c r="S8" s="13">
        <v>2.66666666666667E-2</v>
      </c>
      <c r="T8" s="13">
        <v>0.186046511627907</v>
      </c>
      <c r="U8" s="13">
        <v>0.25</v>
      </c>
      <c r="V8" s="13">
        <v>0.42105263157894701</v>
      </c>
      <c r="W8" s="13">
        <v>0.22727272727272699</v>
      </c>
      <c r="X8" s="13">
        <v>0.1875</v>
      </c>
      <c r="Y8" s="13"/>
      <c r="Z8" s="13">
        <v>0.214285714285714</v>
      </c>
      <c r="AA8" s="13">
        <v>0.154929577464789</v>
      </c>
      <c r="AB8" s="13"/>
      <c r="AC8" s="13">
        <v>0.25242718446601897</v>
      </c>
      <c r="AD8" s="13">
        <v>0.157894736842105</v>
      </c>
    </row>
    <row r="9" spans="2:30" x14ac:dyDescent="0.3">
      <c r="B9" s="14" t="s">
        <v>116</v>
      </c>
      <c r="C9" s="13">
        <v>0.221343873517787</v>
      </c>
      <c r="D9" s="13">
        <v>0.248</v>
      </c>
      <c r="E9" s="13">
        <v>0.1953125</v>
      </c>
      <c r="F9" s="13"/>
      <c r="G9" s="13">
        <v>0.5</v>
      </c>
      <c r="H9" s="13">
        <v>0.12</v>
      </c>
      <c r="I9" s="13">
        <v>0.14285714285714299</v>
      </c>
      <c r="J9" s="13">
        <v>0.256410256410256</v>
      </c>
      <c r="K9" s="13">
        <v>0.19298245614035101</v>
      </c>
      <c r="L9" s="13">
        <v>0.26881720430107497</v>
      </c>
      <c r="M9" s="13"/>
      <c r="N9" s="13">
        <v>0.22429906542056099</v>
      </c>
      <c r="O9" s="13">
        <v>0.24590163934426201</v>
      </c>
      <c r="P9" s="13">
        <v>0.269230769230769</v>
      </c>
      <c r="Q9" s="13">
        <v>0.169491525423729</v>
      </c>
      <c r="R9" s="13"/>
      <c r="S9" s="13">
        <v>9.3333333333333296E-2</v>
      </c>
      <c r="T9" s="13">
        <v>0.32558139534883701</v>
      </c>
      <c r="U9" s="13">
        <v>0.125</v>
      </c>
      <c r="V9" s="13">
        <v>0.28070175438596501</v>
      </c>
      <c r="W9" s="13">
        <v>0.36363636363636398</v>
      </c>
      <c r="X9" s="13">
        <v>0.1875</v>
      </c>
      <c r="Y9" s="13"/>
      <c r="Z9" s="13">
        <v>0.214285714285714</v>
      </c>
      <c r="AA9" s="13">
        <v>0.23943661971831001</v>
      </c>
      <c r="AB9" s="13"/>
      <c r="AC9" s="13">
        <v>0.27184466019417503</v>
      </c>
      <c r="AD9" s="13">
        <v>0.19548872180451099</v>
      </c>
    </row>
    <row r="10" spans="2:30" x14ac:dyDescent="0.3">
      <c r="B10" s="14" t="s">
        <v>117</v>
      </c>
      <c r="C10" s="13">
        <v>0.36363636363636398</v>
      </c>
      <c r="D10" s="13">
        <v>0.36</v>
      </c>
      <c r="E10" s="13">
        <v>0.3671875</v>
      </c>
      <c r="F10" s="13"/>
      <c r="G10" s="13">
        <v>0.25</v>
      </c>
      <c r="H10" s="13">
        <v>0.32</v>
      </c>
      <c r="I10" s="13">
        <v>0.34285714285714303</v>
      </c>
      <c r="J10" s="13">
        <v>0.30769230769230799</v>
      </c>
      <c r="K10" s="13">
        <v>0.40350877192982498</v>
      </c>
      <c r="L10" s="13">
        <v>0.38709677419354799</v>
      </c>
      <c r="M10" s="13"/>
      <c r="N10" s="13">
        <v>0.41121495327102803</v>
      </c>
      <c r="O10" s="13">
        <v>0.29508196721311503</v>
      </c>
      <c r="P10" s="13">
        <v>0.30769230769230799</v>
      </c>
      <c r="Q10" s="13">
        <v>0.37288135593220301</v>
      </c>
      <c r="R10" s="13"/>
      <c r="S10" s="13">
        <v>0.49333333333333301</v>
      </c>
      <c r="T10" s="13">
        <v>0.39534883720930197</v>
      </c>
      <c r="U10" s="13">
        <v>0.45833333333333298</v>
      </c>
      <c r="V10" s="13">
        <v>0.175438596491228</v>
      </c>
      <c r="W10" s="13">
        <v>0.22727272727272699</v>
      </c>
      <c r="X10" s="13">
        <v>0.25</v>
      </c>
      <c r="Y10" s="13"/>
      <c r="Z10" s="13">
        <v>0.35164835164835201</v>
      </c>
      <c r="AA10" s="13">
        <v>0.39436619718309901</v>
      </c>
      <c r="AB10" s="13"/>
      <c r="AC10" s="13">
        <v>0.30097087378640802</v>
      </c>
      <c r="AD10" s="13">
        <v>0.43609022556390997</v>
      </c>
    </row>
    <row r="11" spans="2:30" x14ac:dyDescent="0.3">
      <c r="B11" s="14" t="s">
        <v>118</v>
      </c>
      <c r="C11" s="13">
        <v>0.13043478260869601</v>
      </c>
      <c r="D11" s="13">
        <v>0.152</v>
      </c>
      <c r="E11" s="13">
        <v>0.109375</v>
      </c>
      <c r="F11" s="13"/>
      <c r="G11" s="13">
        <v>0</v>
      </c>
      <c r="H11" s="13">
        <v>0.24</v>
      </c>
      <c r="I11" s="13">
        <v>0.25714285714285701</v>
      </c>
      <c r="J11" s="13">
        <v>0.102564102564103</v>
      </c>
      <c r="K11" s="13">
        <v>8.7719298245614002E-2</v>
      </c>
      <c r="L11" s="13">
        <v>9.6774193548387094E-2</v>
      </c>
      <c r="M11" s="13"/>
      <c r="N11" s="13">
        <v>0.168224299065421</v>
      </c>
      <c r="O11" s="13">
        <v>0.114754098360656</v>
      </c>
      <c r="P11" s="13">
        <v>0.115384615384615</v>
      </c>
      <c r="Q11" s="13">
        <v>8.4745762711864403E-2</v>
      </c>
      <c r="R11" s="13"/>
      <c r="S11" s="13">
        <v>0.32</v>
      </c>
      <c r="T11" s="13">
        <v>6.9767441860465101E-2</v>
      </c>
      <c r="U11" s="13">
        <v>4.1666666666666699E-2</v>
      </c>
      <c r="V11" s="13">
        <v>3.5087719298245598E-2</v>
      </c>
      <c r="W11" s="13">
        <v>4.5454545454545497E-2</v>
      </c>
      <c r="X11" s="13">
        <v>0.125</v>
      </c>
      <c r="Y11" s="13"/>
      <c r="Z11" s="13">
        <v>0.13186813186813201</v>
      </c>
      <c r="AA11" s="13">
        <v>0.12676056338028199</v>
      </c>
      <c r="AB11" s="13"/>
      <c r="AC11" s="13">
        <v>0.106796116504854</v>
      </c>
      <c r="AD11" s="13">
        <v>0.150375939849624</v>
      </c>
    </row>
    <row r="12" spans="2:30" x14ac:dyDescent="0.3">
      <c r="B12" s="14" t="s">
        <v>119</v>
      </c>
      <c r="C12" s="13">
        <v>7.9051383399209498E-3</v>
      </c>
      <c r="D12" s="13">
        <v>0</v>
      </c>
      <c r="E12" s="13">
        <v>1.5625E-2</v>
      </c>
      <c r="F12" s="13"/>
      <c r="G12" s="13">
        <v>0</v>
      </c>
      <c r="H12" s="13">
        <v>0.08</v>
      </c>
      <c r="I12" s="13">
        <v>0</v>
      </c>
      <c r="J12" s="13">
        <v>0</v>
      </c>
      <c r="K12" s="13">
        <v>0</v>
      </c>
      <c r="L12" s="13">
        <v>0</v>
      </c>
      <c r="M12" s="13"/>
      <c r="N12" s="13">
        <v>1.86915887850467E-2</v>
      </c>
      <c r="O12" s="13">
        <v>0</v>
      </c>
      <c r="P12" s="13">
        <v>0</v>
      </c>
      <c r="Q12" s="13">
        <v>0</v>
      </c>
      <c r="R12" s="13"/>
      <c r="S12" s="13">
        <v>2.66666666666667E-2</v>
      </c>
      <c r="T12" s="13">
        <v>0</v>
      </c>
      <c r="U12" s="13">
        <v>0</v>
      </c>
      <c r="V12" s="13">
        <v>0</v>
      </c>
      <c r="W12" s="13">
        <v>0</v>
      </c>
      <c r="X12" s="13">
        <v>0</v>
      </c>
      <c r="Y12" s="13"/>
      <c r="Z12" s="13">
        <v>1.0989010989011E-2</v>
      </c>
      <c r="AA12" s="13">
        <v>0</v>
      </c>
      <c r="AB12" s="13"/>
      <c r="AC12" s="13">
        <v>9.7087378640776708E-3</v>
      </c>
      <c r="AD12" s="13">
        <v>7.5187969924812E-3</v>
      </c>
    </row>
    <row r="13" spans="2:30" x14ac:dyDescent="0.3">
      <c r="B13" s="14" t="s">
        <v>56</v>
      </c>
      <c r="C13" s="19">
        <v>7.9051383399209502E-2</v>
      </c>
      <c r="D13" s="19">
        <v>4.8000000000000001E-2</v>
      </c>
      <c r="E13" s="19">
        <v>0.109375</v>
      </c>
      <c r="F13" s="19"/>
      <c r="G13" s="19">
        <v>0.25</v>
      </c>
      <c r="H13" s="19">
        <v>0.08</v>
      </c>
      <c r="I13" s="19">
        <v>2.8571428571428598E-2</v>
      </c>
      <c r="J13" s="19">
        <v>0.15384615384615399</v>
      </c>
      <c r="K13" s="19">
        <v>5.2631578947368397E-2</v>
      </c>
      <c r="L13" s="19">
        <v>7.5268817204301106E-2</v>
      </c>
      <c r="M13" s="19"/>
      <c r="N13" s="19">
        <v>3.7383177570093497E-2</v>
      </c>
      <c r="O13" s="19">
        <v>0.114754098360656</v>
      </c>
      <c r="P13" s="19">
        <v>3.8461538461538498E-2</v>
      </c>
      <c r="Q13" s="19">
        <v>0.13559322033898299</v>
      </c>
      <c r="R13" s="19"/>
      <c r="S13" s="19">
        <v>0.04</v>
      </c>
      <c r="T13" s="19">
        <v>2.32558139534884E-2</v>
      </c>
      <c r="U13" s="19">
        <v>0.125</v>
      </c>
      <c r="V13" s="19">
        <v>8.7719298245614002E-2</v>
      </c>
      <c r="W13" s="19">
        <v>0.13636363636363599</v>
      </c>
      <c r="X13" s="19">
        <v>0.25</v>
      </c>
      <c r="Y13" s="19"/>
      <c r="Z13" s="19">
        <v>7.69230769230769E-2</v>
      </c>
      <c r="AA13" s="19">
        <v>8.4507042253521097E-2</v>
      </c>
      <c r="AB13" s="19"/>
      <c r="AC13" s="19">
        <v>5.8252427184466E-2</v>
      </c>
      <c r="AD13" s="19">
        <v>5.2631578947368397E-2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v>
      </c>
      <c r="D8" s="13">
        <v>0</v>
      </c>
      <c r="E8" s="13">
        <v>0</v>
      </c>
      <c r="F8" s="13"/>
      <c r="G8" s="13">
        <v>0</v>
      </c>
      <c r="H8" s="13">
        <v>0</v>
      </c>
      <c r="I8" s="13">
        <v>0</v>
      </c>
      <c r="J8" s="13">
        <v>0</v>
      </c>
      <c r="K8" s="13">
        <v>0</v>
      </c>
      <c r="L8" s="13">
        <v>0</v>
      </c>
      <c r="M8" s="13"/>
      <c r="N8" s="13">
        <v>0</v>
      </c>
      <c r="O8" s="13">
        <v>0</v>
      </c>
      <c r="P8" s="13">
        <v>0</v>
      </c>
      <c r="Q8" s="13">
        <v>0</v>
      </c>
      <c r="R8" s="13"/>
      <c r="S8" s="13">
        <v>0</v>
      </c>
      <c r="T8" s="13">
        <v>0</v>
      </c>
      <c r="U8" s="13">
        <v>0</v>
      </c>
      <c r="V8" s="13">
        <v>0</v>
      </c>
      <c r="W8" s="13">
        <v>0</v>
      </c>
      <c r="X8" s="13">
        <v>0</v>
      </c>
      <c r="Y8" s="13"/>
      <c r="Z8" s="13">
        <v>0</v>
      </c>
      <c r="AA8" s="13">
        <v>0</v>
      </c>
      <c r="AB8" s="13"/>
      <c r="AC8" s="13">
        <v>0</v>
      </c>
      <c r="AD8" s="13">
        <v>0</v>
      </c>
    </row>
    <row r="9" spans="2:30" x14ac:dyDescent="0.3">
      <c r="B9" s="14" t="s">
        <v>116</v>
      </c>
      <c r="C9" s="13">
        <v>1</v>
      </c>
      <c r="D9" s="13">
        <v>1</v>
      </c>
      <c r="E9" s="13">
        <v>1</v>
      </c>
      <c r="F9" s="13"/>
      <c r="G9" s="13">
        <v>1</v>
      </c>
      <c r="H9" s="13">
        <v>1</v>
      </c>
      <c r="I9" s="13">
        <v>1</v>
      </c>
      <c r="J9" s="13">
        <v>1</v>
      </c>
      <c r="K9" s="13">
        <v>1</v>
      </c>
      <c r="L9" s="13">
        <v>1</v>
      </c>
      <c r="M9" s="13"/>
      <c r="N9" s="13">
        <v>1</v>
      </c>
      <c r="O9" s="13">
        <v>1</v>
      </c>
      <c r="P9" s="13">
        <v>1</v>
      </c>
      <c r="Q9" s="13">
        <v>1</v>
      </c>
      <c r="R9" s="13"/>
      <c r="S9" s="13">
        <v>1</v>
      </c>
      <c r="T9" s="13">
        <v>1</v>
      </c>
      <c r="U9" s="13">
        <v>1</v>
      </c>
      <c r="V9" s="13">
        <v>1</v>
      </c>
      <c r="W9" s="13">
        <v>1</v>
      </c>
      <c r="X9" s="13">
        <v>1</v>
      </c>
      <c r="Y9" s="13"/>
      <c r="Z9" s="13">
        <v>1</v>
      </c>
      <c r="AA9" s="13">
        <v>1</v>
      </c>
      <c r="AB9" s="13"/>
      <c r="AC9" s="13">
        <v>1</v>
      </c>
      <c r="AD9" s="13">
        <v>1</v>
      </c>
    </row>
    <row r="10" spans="2:30" x14ac:dyDescent="0.3">
      <c r="B10" s="14" t="s">
        <v>117</v>
      </c>
      <c r="C10" s="13">
        <v>0</v>
      </c>
      <c r="D10" s="13">
        <v>0</v>
      </c>
      <c r="E10" s="13">
        <v>0</v>
      </c>
      <c r="F10" s="13"/>
      <c r="G10" s="13">
        <v>0</v>
      </c>
      <c r="H10" s="13">
        <v>0</v>
      </c>
      <c r="I10" s="13">
        <v>0</v>
      </c>
      <c r="J10" s="13">
        <v>0</v>
      </c>
      <c r="K10" s="13">
        <v>0</v>
      </c>
      <c r="L10" s="13">
        <v>0</v>
      </c>
      <c r="M10" s="13"/>
      <c r="N10" s="13">
        <v>0</v>
      </c>
      <c r="O10" s="13">
        <v>0</v>
      </c>
      <c r="P10" s="13">
        <v>0</v>
      </c>
      <c r="Q10" s="13">
        <v>0</v>
      </c>
      <c r="R10" s="13"/>
      <c r="S10" s="13">
        <v>0</v>
      </c>
      <c r="T10" s="13">
        <v>0</v>
      </c>
      <c r="U10" s="13">
        <v>0</v>
      </c>
      <c r="V10" s="13">
        <v>0</v>
      </c>
      <c r="W10" s="13">
        <v>0</v>
      </c>
      <c r="X10" s="13">
        <v>0</v>
      </c>
      <c r="Y10" s="13"/>
      <c r="Z10" s="13">
        <v>0</v>
      </c>
      <c r="AA10" s="13">
        <v>0</v>
      </c>
      <c r="AB10" s="13"/>
      <c r="AC10" s="13">
        <v>0</v>
      </c>
      <c r="AD10" s="13">
        <v>0</v>
      </c>
    </row>
    <row r="11" spans="2:30" x14ac:dyDescent="0.3">
      <c r="B11" s="14" t="s">
        <v>118</v>
      </c>
      <c r="C11" s="13">
        <v>0</v>
      </c>
      <c r="D11" s="13">
        <v>0</v>
      </c>
      <c r="E11" s="13">
        <v>0</v>
      </c>
      <c r="F11" s="13"/>
      <c r="G11" s="13">
        <v>0</v>
      </c>
      <c r="H11" s="13">
        <v>0</v>
      </c>
      <c r="I11" s="13">
        <v>0</v>
      </c>
      <c r="J11" s="13">
        <v>0</v>
      </c>
      <c r="K11" s="13">
        <v>0</v>
      </c>
      <c r="L11" s="13">
        <v>0</v>
      </c>
      <c r="M11" s="13"/>
      <c r="N11" s="13">
        <v>0</v>
      </c>
      <c r="O11" s="13">
        <v>0</v>
      </c>
      <c r="P11" s="13">
        <v>0</v>
      </c>
      <c r="Q11" s="13">
        <v>0</v>
      </c>
      <c r="R11" s="13"/>
      <c r="S11" s="13">
        <v>0</v>
      </c>
      <c r="T11" s="13">
        <v>0</v>
      </c>
      <c r="U11" s="13">
        <v>0</v>
      </c>
      <c r="V11" s="13">
        <v>0</v>
      </c>
      <c r="W11" s="13">
        <v>0</v>
      </c>
      <c r="X11" s="13">
        <v>0</v>
      </c>
      <c r="Y11" s="13"/>
      <c r="Z11" s="13">
        <v>0</v>
      </c>
      <c r="AA11" s="13">
        <v>0</v>
      </c>
      <c r="AB11" s="13"/>
      <c r="AC11" s="13">
        <v>0</v>
      </c>
      <c r="AD11" s="13">
        <v>0</v>
      </c>
    </row>
    <row r="12" spans="2:30" x14ac:dyDescent="0.3">
      <c r="B12" s="14" t="s">
        <v>119</v>
      </c>
      <c r="C12" s="13">
        <v>0</v>
      </c>
      <c r="D12" s="13">
        <v>0</v>
      </c>
      <c r="E12" s="13">
        <v>0</v>
      </c>
      <c r="F12" s="13"/>
      <c r="G12" s="13">
        <v>0</v>
      </c>
      <c r="H12" s="13">
        <v>0</v>
      </c>
      <c r="I12" s="13">
        <v>0</v>
      </c>
      <c r="J12" s="13">
        <v>0</v>
      </c>
      <c r="K12" s="13">
        <v>0</v>
      </c>
      <c r="L12" s="13">
        <v>0</v>
      </c>
      <c r="M12" s="13"/>
      <c r="N12" s="13">
        <v>0</v>
      </c>
      <c r="O12" s="13">
        <v>0</v>
      </c>
      <c r="P12" s="13">
        <v>0</v>
      </c>
      <c r="Q12" s="13">
        <v>0</v>
      </c>
      <c r="R12" s="13"/>
      <c r="S12" s="13">
        <v>0</v>
      </c>
      <c r="T12" s="13">
        <v>0</v>
      </c>
      <c r="U12" s="13">
        <v>0</v>
      </c>
      <c r="V12" s="13">
        <v>0</v>
      </c>
      <c r="W12" s="13">
        <v>0</v>
      </c>
      <c r="X12" s="13">
        <v>0</v>
      </c>
      <c r="Y12" s="13"/>
      <c r="Z12" s="13">
        <v>0</v>
      </c>
      <c r="AA12" s="13">
        <v>0</v>
      </c>
      <c r="AB12" s="13"/>
      <c r="AC12" s="13">
        <v>0</v>
      </c>
      <c r="AD12" s="13">
        <v>0</v>
      </c>
    </row>
    <row r="13" spans="2:30" x14ac:dyDescent="0.3">
      <c r="B13" s="14" t="s">
        <v>56</v>
      </c>
      <c r="C13" s="19">
        <v>0</v>
      </c>
      <c r="D13" s="19">
        <v>0</v>
      </c>
      <c r="E13" s="19">
        <v>0</v>
      </c>
      <c r="F13" s="19"/>
      <c r="G13" s="19">
        <v>0</v>
      </c>
      <c r="H13" s="19">
        <v>0</v>
      </c>
      <c r="I13" s="19">
        <v>0</v>
      </c>
      <c r="J13" s="19">
        <v>0</v>
      </c>
      <c r="K13" s="19">
        <v>0</v>
      </c>
      <c r="L13" s="19">
        <v>0</v>
      </c>
      <c r="M13" s="19"/>
      <c r="N13" s="19">
        <v>0</v>
      </c>
      <c r="O13" s="19">
        <v>0</v>
      </c>
      <c r="P13" s="19">
        <v>0</v>
      </c>
      <c r="Q13" s="19">
        <v>0</v>
      </c>
      <c r="R13" s="19"/>
      <c r="S13" s="19">
        <v>0</v>
      </c>
      <c r="T13" s="19">
        <v>0</v>
      </c>
      <c r="U13" s="19">
        <v>0</v>
      </c>
      <c r="V13" s="19">
        <v>0</v>
      </c>
      <c r="W13" s="19">
        <v>0</v>
      </c>
      <c r="X13" s="19">
        <v>0</v>
      </c>
      <c r="Y13" s="19"/>
      <c r="Z13" s="19">
        <v>0</v>
      </c>
      <c r="AA13" s="19">
        <v>0</v>
      </c>
      <c r="AB13" s="19"/>
      <c r="AC13" s="19">
        <v>0</v>
      </c>
      <c r="AD13" s="19">
        <v>0</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0.221343873517787</v>
      </c>
      <c r="D8" s="13">
        <v>0.2</v>
      </c>
      <c r="E8" s="13">
        <v>0.2421875</v>
      </c>
      <c r="F8" s="13"/>
      <c r="G8" s="13">
        <v>0</v>
      </c>
      <c r="H8" s="13">
        <v>0.28000000000000003</v>
      </c>
      <c r="I8" s="13">
        <v>0.22857142857142901</v>
      </c>
      <c r="J8" s="13">
        <v>0.17948717948717899</v>
      </c>
      <c r="K8" s="13">
        <v>0.28070175438596501</v>
      </c>
      <c r="L8" s="13">
        <v>0.19354838709677399</v>
      </c>
      <c r="M8" s="13"/>
      <c r="N8" s="13">
        <v>0.18691588785046701</v>
      </c>
      <c r="O8" s="13">
        <v>0.29508196721311503</v>
      </c>
      <c r="P8" s="13">
        <v>0.230769230769231</v>
      </c>
      <c r="Q8" s="13">
        <v>0.20338983050847501</v>
      </c>
      <c r="R8" s="13"/>
      <c r="S8" s="13">
        <v>1.3333333333333299E-2</v>
      </c>
      <c r="T8" s="13">
        <v>0.30232558139534899</v>
      </c>
      <c r="U8" s="13">
        <v>0.16666666666666699</v>
      </c>
      <c r="V8" s="13">
        <v>0.43859649122806998</v>
      </c>
      <c r="W8" s="13">
        <v>0.13636363636363599</v>
      </c>
      <c r="X8" s="13">
        <v>0.375</v>
      </c>
      <c r="Y8" s="13"/>
      <c r="Z8" s="13">
        <v>0.21978021978022</v>
      </c>
      <c r="AA8" s="13">
        <v>0.22535211267605601</v>
      </c>
      <c r="AB8" s="13"/>
      <c r="AC8" s="13">
        <v>0.27184466019417503</v>
      </c>
      <c r="AD8" s="13">
        <v>0.18796992481203001</v>
      </c>
    </row>
    <row r="9" spans="2:30" x14ac:dyDescent="0.3">
      <c r="B9" s="14" t="s">
        <v>116</v>
      </c>
      <c r="C9" s="13">
        <v>0.25296442687747001</v>
      </c>
      <c r="D9" s="13">
        <v>0.216</v>
      </c>
      <c r="E9" s="13">
        <v>0.2890625</v>
      </c>
      <c r="F9" s="13"/>
      <c r="G9" s="13">
        <v>0.75</v>
      </c>
      <c r="H9" s="13">
        <v>0.2</v>
      </c>
      <c r="I9" s="13">
        <v>0.25714285714285701</v>
      </c>
      <c r="J9" s="13">
        <v>0.35897435897435898</v>
      </c>
      <c r="K9" s="13">
        <v>0.19298245614035101</v>
      </c>
      <c r="L9" s="13">
        <v>0.236559139784946</v>
      </c>
      <c r="M9" s="13"/>
      <c r="N9" s="13">
        <v>0.168224299065421</v>
      </c>
      <c r="O9" s="13">
        <v>0.29508196721311503</v>
      </c>
      <c r="P9" s="13">
        <v>0.34615384615384598</v>
      </c>
      <c r="Q9" s="13">
        <v>0.322033898305085</v>
      </c>
      <c r="R9" s="13"/>
      <c r="S9" s="13">
        <v>9.3333333333333296E-2</v>
      </c>
      <c r="T9" s="13">
        <v>0.32558139534883701</v>
      </c>
      <c r="U9" s="13">
        <v>0.25</v>
      </c>
      <c r="V9" s="13">
        <v>0.38596491228070201</v>
      </c>
      <c r="W9" s="13">
        <v>0.22727272727272699</v>
      </c>
      <c r="X9" s="13">
        <v>0.125</v>
      </c>
      <c r="Y9" s="13"/>
      <c r="Z9" s="13">
        <v>0.269230769230769</v>
      </c>
      <c r="AA9" s="13">
        <v>0.21126760563380301</v>
      </c>
      <c r="AB9" s="13"/>
      <c r="AC9" s="13">
        <v>0.29126213592233002</v>
      </c>
      <c r="AD9" s="13">
        <v>0.233082706766917</v>
      </c>
    </row>
    <row r="10" spans="2:30" x14ac:dyDescent="0.3">
      <c r="B10" s="14" t="s">
        <v>117</v>
      </c>
      <c r="C10" s="13">
        <v>0.27272727272727298</v>
      </c>
      <c r="D10" s="13">
        <v>0.26400000000000001</v>
      </c>
      <c r="E10" s="13">
        <v>0.28125</v>
      </c>
      <c r="F10" s="13"/>
      <c r="G10" s="13">
        <v>0</v>
      </c>
      <c r="H10" s="13">
        <v>0.16</v>
      </c>
      <c r="I10" s="13">
        <v>0.28571428571428598</v>
      </c>
      <c r="J10" s="13">
        <v>0.256410256410256</v>
      </c>
      <c r="K10" s="13">
        <v>0.26315789473684198</v>
      </c>
      <c r="L10" s="13">
        <v>0.32258064516128998</v>
      </c>
      <c r="M10" s="13"/>
      <c r="N10" s="13">
        <v>0.32710280373831802</v>
      </c>
      <c r="O10" s="13">
        <v>0.22950819672131101</v>
      </c>
      <c r="P10" s="13">
        <v>0.19230769230769201</v>
      </c>
      <c r="Q10" s="13">
        <v>0.25423728813559299</v>
      </c>
      <c r="R10" s="13"/>
      <c r="S10" s="13">
        <v>0.32</v>
      </c>
      <c r="T10" s="13">
        <v>0.25581395348837199</v>
      </c>
      <c r="U10" s="13">
        <v>0.45833333333333298</v>
      </c>
      <c r="V10" s="13">
        <v>0.12280701754386</v>
      </c>
      <c r="W10" s="13">
        <v>0.36363636363636398</v>
      </c>
      <c r="X10" s="13">
        <v>0.3125</v>
      </c>
      <c r="Y10" s="13"/>
      <c r="Z10" s="13">
        <v>0.25824175824175799</v>
      </c>
      <c r="AA10" s="13">
        <v>0.309859154929577</v>
      </c>
      <c r="AB10" s="13"/>
      <c r="AC10" s="13">
        <v>0.20388349514563101</v>
      </c>
      <c r="AD10" s="13">
        <v>0.32330827067669199</v>
      </c>
    </row>
    <row r="11" spans="2:30" x14ac:dyDescent="0.3">
      <c r="B11" s="14" t="s">
        <v>118</v>
      </c>
      <c r="C11" s="13">
        <v>0.18181818181818199</v>
      </c>
      <c r="D11" s="13">
        <v>0.248</v>
      </c>
      <c r="E11" s="13">
        <v>0.1171875</v>
      </c>
      <c r="F11" s="13"/>
      <c r="G11" s="13">
        <v>0.25</v>
      </c>
      <c r="H11" s="13">
        <v>0.08</v>
      </c>
      <c r="I11" s="13">
        <v>0.17142857142857101</v>
      </c>
      <c r="J11" s="13">
        <v>0.17948717948717899</v>
      </c>
      <c r="K11" s="13">
        <v>0.24561403508771901</v>
      </c>
      <c r="L11" s="13">
        <v>0.17204301075268799</v>
      </c>
      <c r="M11" s="13"/>
      <c r="N11" s="13">
        <v>0.22429906542056099</v>
      </c>
      <c r="O11" s="13">
        <v>0.16393442622950799</v>
      </c>
      <c r="P11" s="13">
        <v>0.19230769230769201</v>
      </c>
      <c r="Q11" s="13">
        <v>0.11864406779661001</v>
      </c>
      <c r="R11" s="13"/>
      <c r="S11" s="13">
        <v>0.413333333333333</v>
      </c>
      <c r="T11" s="13">
        <v>9.3023255813953501E-2</v>
      </c>
      <c r="U11" s="13">
        <v>0.125</v>
      </c>
      <c r="V11" s="13">
        <v>3.5087719298245598E-2</v>
      </c>
      <c r="W11" s="13">
        <v>0.18181818181818199</v>
      </c>
      <c r="X11" s="13">
        <v>6.25E-2</v>
      </c>
      <c r="Y11" s="13"/>
      <c r="Z11" s="13">
        <v>0.17032967032967</v>
      </c>
      <c r="AA11" s="13">
        <v>0.21126760563380301</v>
      </c>
      <c r="AB11" s="13"/>
      <c r="AC11" s="13">
        <v>0.19417475728155301</v>
      </c>
      <c r="AD11" s="13">
        <v>0.180451127819549</v>
      </c>
    </row>
    <row r="12" spans="2:30" x14ac:dyDescent="0.3">
      <c r="B12" s="14" t="s">
        <v>119</v>
      </c>
      <c r="C12" s="13">
        <v>5.5335968379446598E-2</v>
      </c>
      <c r="D12" s="13">
        <v>5.6000000000000001E-2</v>
      </c>
      <c r="E12" s="13">
        <v>5.46875E-2</v>
      </c>
      <c r="F12" s="13"/>
      <c r="G12" s="13">
        <v>0</v>
      </c>
      <c r="H12" s="13">
        <v>0.2</v>
      </c>
      <c r="I12" s="13">
        <v>5.7142857142857099E-2</v>
      </c>
      <c r="J12" s="13">
        <v>2.5641025641025599E-2</v>
      </c>
      <c r="K12" s="13">
        <v>1.7543859649122799E-2</v>
      </c>
      <c r="L12" s="13">
        <v>5.3763440860215103E-2</v>
      </c>
      <c r="M12" s="13"/>
      <c r="N12" s="13">
        <v>8.4112149532710304E-2</v>
      </c>
      <c r="O12" s="13">
        <v>0</v>
      </c>
      <c r="P12" s="13">
        <v>3.8461538461538498E-2</v>
      </c>
      <c r="Q12" s="13">
        <v>6.7796610169491497E-2</v>
      </c>
      <c r="R12" s="13"/>
      <c r="S12" s="13">
        <v>0.146666666666667</v>
      </c>
      <c r="T12" s="13">
        <v>2.32558139534884E-2</v>
      </c>
      <c r="U12" s="13">
        <v>0</v>
      </c>
      <c r="V12" s="13">
        <v>1.7543859649122799E-2</v>
      </c>
      <c r="W12" s="13">
        <v>0</v>
      </c>
      <c r="X12" s="13">
        <v>6.25E-2</v>
      </c>
      <c r="Y12" s="13"/>
      <c r="Z12" s="13">
        <v>6.0439560439560398E-2</v>
      </c>
      <c r="AA12" s="13">
        <v>4.2253521126760597E-2</v>
      </c>
      <c r="AB12" s="13"/>
      <c r="AC12" s="13">
        <v>3.8834951456310697E-2</v>
      </c>
      <c r="AD12" s="13">
        <v>6.7669172932330796E-2</v>
      </c>
    </row>
    <row r="13" spans="2:30" x14ac:dyDescent="0.3">
      <c r="B13" s="14" t="s">
        <v>56</v>
      </c>
      <c r="C13" s="19">
        <v>1.58102766798419E-2</v>
      </c>
      <c r="D13" s="19">
        <v>1.6E-2</v>
      </c>
      <c r="E13" s="19">
        <v>1.5625E-2</v>
      </c>
      <c r="F13" s="19"/>
      <c r="G13" s="19">
        <v>0</v>
      </c>
      <c r="H13" s="19">
        <v>0.08</v>
      </c>
      <c r="I13" s="19">
        <v>0</v>
      </c>
      <c r="J13" s="19">
        <v>0</v>
      </c>
      <c r="K13" s="19">
        <v>0</v>
      </c>
      <c r="L13" s="19">
        <v>2.1505376344085999E-2</v>
      </c>
      <c r="M13" s="19"/>
      <c r="N13" s="19">
        <v>9.3457943925233603E-3</v>
      </c>
      <c r="O13" s="19">
        <v>1.63934426229508E-2</v>
      </c>
      <c r="P13" s="19">
        <v>0</v>
      </c>
      <c r="Q13" s="19">
        <v>3.3898305084745797E-2</v>
      </c>
      <c r="R13" s="19"/>
      <c r="S13" s="19">
        <v>1.3333333333333299E-2</v>
      </c>
      <c r="T13" s="19">
        <v>0</v>
      </c>
      <c r="U13" s="19">
        <v>0</v>
      </c>
      <c r="V13" s="19">
        <v>0</v>
      </c>
      <c r="W13" s="19">
        <v>9.0909090909090898E-2</v>
      </c>
      <c r="X13" s="19">
        <v>6.25E-2</v>
      </c>
      <c r="Y13" s="19"/>
      <c r="Z13" s="19">
        <v>2.1978021978022001E-2</v>
      </c>
      <c r="AA13" s="19">
        <v>0</v>
      </c>
      <c r="AB13" s="19"/>
      <c r="AC13" s="19">
        <v>0</v>
      </c>
      <c r="AD13" s="19">
        <v>7.5187969924812E-3</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0.14624505928853801</v>
      </c>
      <c r="D8" s="13">
        <v>0.14399999999999999</v>
      </c>
      <c r="E8" s="13">
        <v>0.1484375</v>
      </c>
      <c r="F8" s="13"/>
      <c r="G8" s="13">
        <v>0</v>
      </c>
      <c r="H8" s="13">
        <v>0.2</v>
      </c>
      <c r="I8" s="13">
        <v>0.17142857142857101</v>
      </c>
      <c r="J8" s="13">
        <v>0.128205128205128</v>
      </c>
      <c r="K8" s="13">
        <v>0.26315789473684198</v>
      </c>
      <c r="L8" s="13">
        <v>6.4516129032258104E-2</v>
      </c>
      <c r="M8" s="13"/>
      <c r="N8" s="13">
        <v>0.13084112149532701</v>
      </c>
      <c r="O8" s="13">
        <v>0.19672131147541</v>
      </c>
      <c r="P8" s="13">
        <v>0.19230769230769201</v>
      </c>
      <c r="Q8" s="13">
        <v>0.101694915254237</v>
      </c>
      <c r="R8" s="13"/>
      <c r="S8" s="13">
        <v>1.3333333333333299E-2</v>
      </c>
      <c r="T8" s="13">
        <v>0.186046511627907</v>
      </c>
      <c r="U8" s="13">
        <v>8.3333333333333301E-2</v>
      </c>
      <c r="V8" s="13">
        <v>0.36842105263157898</v>
      </c>
      <c r="W8" s="13">
        <v>9.0909090909090898E-2</v>
      </c>
      <c r="X8" s="13">
        <v>6.25E-2</v>
      </c>
      <c r="Y8" s="13"/>
      <c r="Z8" s="13">
        <v>0.14285714285714299</v>
      </c>
      <c r="AA8" s="13">
        <v>0.154929577464789</v>
      </c>
      <c r="AB8" s="13"/>
      <c r="AC8" s="13">
        <v>0.14563106796116501</v>
      </c>
      <c r="AD8" s="13">
        <v>0.150375939849624</v>
      </c>
    </row>
    <row r="9" spans="2:30" x14ac:dyDescent="0.3">
      <c r="B9" s="14" t="s">
        <v>116</v>
      </c>
      <c r="C9" s="13">
        <v>0.26086956521739102</v>
      </c>
      <c r="D9" s="13">
        <v>0.29599999999999999</v>
      </c>
      <c r="E9" s="13">
        <v>0.2265625</v>
      </c>
      <c r="F9" s="13"/>
      <c r="G9" s="13">
        <v>0.25</v>
      </c>
      <c r="H9" s="13">
        <v>0.16</v>
      </c>
      <c r="I9" s="13">
        <v>0.314285714285714</v>
      </c>
      <c r="J9" s="13">
        <v>0.33333333333333298</v>
      </c>
      <c r="K9" s="13">
        <v>0.19298245614035101</v>
      </c>
      <c r="L9" s="13">
        <v>0.27956989247311798</v>
      </c>
      <c r="M9" s="13"/>
      <c r="N9" s="13">
        <v>0.22429906542056099</v>
      </c>
      <c r="O9" s="13">
        <v>0.27868852459016402</v>
      </c>
      <c r="P9" s="13">
        <v>0.38461538461538503</v>
      </c>
      <c r="Q9" s="13">
        <v>0.25423728813559299</v>
      </c>
      <c r="R9" s="13"/>
      <c r="S9" s="13">
        <v>0.08</v>
      </c>
      <c r="T9" s="13">
        <v>0.39534883720930197</v>
      </c>
      <c r="U9" s="13">
        <v>0.33333333333333298</v>
      </c>
      <c r="V9" s="13">
        <v>0.31578947368421101</v>
      </c>
      <c r="W9" s="13">
        <v>0.36363636363636398</v>
      </c>
      <c r="X9" s="13">
        <v>0.1875</v>
      </c>
      <c r="Y9" s="13"/>
      <c r="Z9" s="13">
        <v>0.28021978021978</v>
      </c>
      <c r="AA9" s="13">
        <v>0.21126760563380301</v>
      </c>
      <c r="AB9" s="13"/>
      <c r="AC9" s="13">
        <v>0.32038834951456302</v>
      </c>
      <c r="AD9" s="13">
        <v>0.24060150375939801</v>
      </c>
    </row>
    <row r="10" spans="2:30" x14ac:dyDescent="0.3">
      <c r="B10" s="14" t="s">
        <v>117</v>
      </c>
      <c r="C10" s="13">
        <v>0.33201581027667998</v>
      </c>
      <c r="D10" s="13">
        <v>0.36799999999999999</v>
      </c>
      <c r="E10" s="13">
        <v>0.296875</v>
      </c>
      <c r="F10" s="13"/>
      <c r="G10" s="13">
        <v>0.5</v>
      </c>
      <c r="H10" s="13">
        <v>0.2</v>
      </c>
      <c r="I10" s="13">
        <v>0.25714285714285701</v>
      </c>
      <c r="J10" s="13">
        <v>0.28205128205128199</v>
      </c>
      <c r="K10" s="13">
        <v>0.35087719298245601</v>
      </c>
      <c r="L10" s="13">
        <v>0.39784946236559099</v>
      </c>
      <c r="M10" s="13"/>
      <c r="N10" s="13">
        <v>0.39252336448598102</v>
      </c>
      <c r="O10" s="13">
        <v>0.27868852459016402</v>
      </c>
      <c r="P10" s="13">
        <v>0.19230769230769201</v>
      </c>
      <c r="Q10" s="13">
        <v>0.338983050847458</v>
      </c>
      <c r="R10" s="13"/>
      <c r="S10" s="13">
        <v>0.49333333333333301</v>
      </c>
      <c r="T10" s="13">
        <v>0.232558139534884</v>
      </c>
      <c r="U10" s="13">
        <v>0.29166666666666702</v>
      </c>
      <c r="V10" s="13">
        <v>0.175438596491228</v>
      </c>
      <c r="W10" s="13">
        <v>0.40909090909090901</v>
      </c>
      <c r="X10" s="13">
        <v>0.3125</v>
      </c>
      <c r="Y10" s="13"/>
      <c r="Z10" s="13">
        <v>0.30769230769230799</v>
      </c>
      <c r="AA10" s="13">
        <v>0.39436619718309901</v>
      </c>
      <c r="AB10" s="13"/>
      <c r="AC10" s="13">
        <v>0.27184466019417503</v>
      </c>
      <c r="AD10" s="13">
        <v>0.37593984962406002</v>
      </c>
    </row>
    <row r="11" spans="2:30" x14ac:dyDescent="0.3">
      <c r="B11" s="14" t="s">
        <v>118</v>
      </c>
      <c r="C11" s="13">
        <v>0.14624505928853801</v>
      </c>
      <c r="D11" s="13">
        <v>0.12</v>
      </c>
      <c r="E11" s="13">
        <v>0.171875</v>
      </c>
      <c r="F11" s="13"/>
      <c r="G11" s="13">
        <v>0.25</v>
      </c>
      <c r="H11" s="13">
        <v>0.24</v>
      </c>
      <c r="I11" s="13">
        <v>0.2</v>
      </c>
      <c r="J11" s="13">
        <v>0.15384615384615399</v>
      </c>
      <c r="K11" s="13">
        <v>5.2631578947368397E-2</v>
      </c>
      <c r="L11" s="13">
        <v>0.15053763440860199</v>
      </c>
      <c r="M11" s="13"/>
      <c r="N11" s="13">
        <v>0.20560747663551401</v>
      </c>
      <c r="O11" s="13">
        <v>0.114754098360656</v>
      </c>
      <c r="P11" s="13">
        <v>0.115384615384615</v>
      </c>
      <c r="Q11" s="13">
        <v>8.4745762711864403E-2</v>
      </c>
      <c r="R11" s="13"/>
      <c r="S11" s="13">
        <v>0.34666666666666701</v>
      </c>
      <c r="T11" s="13">
        <v>0.116279069767442</v>
      </c>
      <c r="U11" s="13">
        <v>8.3333333333333301E-2</v>
      </c>
      <c r="V11" s="13">
        <v>3.5087719298245598E-2</v>
      </c>
      <c r="W11" s="13">
        <v>0</v>
      </c>
      <c r="X11" s="13">
        <v>0.125</v>
      </c>
      <c r="Y11" s="13"/>
      <c r="Z11" s="13">
        <v>0.13186813186813201</v>
      </c>
      <c r="AA11" s="13">
        <v>0.183098591549296</v>
      </c>
      <c r="AB11" s="13"/>
      <c r="AC11" s="13">
        <v>0.15533980582524301</v>
      </c>
      <c r="AD11" s="13">
        <v>0.14285714285714299</v>
      </c>
    </row>
    <row r="12" spans="2:30" x14ac:dyDescent="0.3">
      <c r="B12" s="14" t="s">
        <v>119</v>
      </c>
      <c r="C12" s="13">
        <v>7.9051383399209498E-3</v>
      </c>
      <c r="D12" s="13">
        <v>0</v>
      </c>
      <c r="E12" s="13">
        <v>1.5625E-2</v>
      </c>
      <c r="F12" s="13"/>
      <c r="G12" s="13">
        <v>0</v>
      </c>
      <c r="H12" s="13">
        <v>0.08</v>
      </c>
      <c r="I12" s="13">
        <v>0</v>
      </c>
      <c r="J12" s="13">
        <v>0</v>
      </c>
      <c r="K12" s="13">
        <v>0</v>
      </c>
      <c r="L12" s="13">
        <v>0</v>
      </c>
      <c r="M12" s="13"/>
      <c r="N12" s="13">
        <v>1.86915887850467E-2</v>
      </c>
      <c r="O12" s="13">
        <v>0</v>
      </c>
      <c r="P12" s="13">
        <v>0</v>
      </c>
      <c r="Q12" s="13">
        <v>0</v>
      </c>
      <c r="R12" s="13"/>
      <c r="S12" s="13">
        <v>2.66666666666667E-2</v>
      </c>
      <c r="T12" s="13">
        <v>0</v>
      </c>
      <c r="U12" s="13">
        <v>0</v>
      </c>
      <c r="V12" s="13">
        <v>0</v>
      </c>
      <c r="W12" s="13">
        <v>0</v>
      </c>
      <c r="X12" s="13">
        <v>0</v>
      </c>
      <c r="Y12" s="13"/>
      <c r="Z12" s="13">
        <v>1.0989010989011E-2</v>
      </c>
      <c r="AA12" s="13">
        <v>0</v>
      </c>
      <c r="AB12" s="13"/>
      <c r="AC12" s="13">
        <v>9.7087378640776708E-3</v>
      </c>
      <c r="AD12" s="13">
        <v>7.5187969924812E-3</v>
      </c>
    </row>
    <row r="13" spans="2:30" x14ac:dyDescent="0.3">
      <c r="B13" s="14" t="s">
        <v>56</v>
      </c>
      <c r="C13" s="19">
        <v>0.106719367588933</v>
      </c>
      <c r="D13" s="19">
        <v>7.1999999999999995E-2</v>
      </c>
      <c r="E13" s="19">
        <v>0.140625</v>
      </c>
      <c r="F13" s="19"/>
      <c r="G13" s="19">
        <v>0</v>
      </c>
      <c r="H13" s="19">
        <v>0.12</v>
      </c>
      <c r="I13" s="19">
        <v>5.7142857142857099E-2</v>
      </c>
      <c r="J13" s="19">
        <v>0.102564102564103</v>
      </c>
      <c r="K13" s="19">
        <v>0.140350877192982</v>
      </c>
      <c r="L13" s="19">
        <v>0.10752688172043</v>
      </c>
      <c r="M13" s="19"/>
      <c r="N13" s="19">
        <v>2.80373831775701E-2</v>
      </c>
      <c r="O13" s="19">
        <v>0.13114754098360701</v>
      </c>
      <c r="P13" s="19">
        <v>0.115384615384615</v>
      </c>
      <c r="Q13" s="19">
        <v>0.22033898305084701</v>
      </c>
      <c r="R13" s="19"/>
      <c r="S13" s="19">
        <v>0.04</v>
      </c>
      <c r="T13" s="19">
        <v>6.9767441860465101E-2</v>
      </c>
      <c r="U13" s="19">
        <v>0.20833333333333301</v>
      </c>
      <c r="V13" s="19">
        <v>0.105263157894737</v>
      </c>
      <c r="W13" s="19">
        <v>0.13636363636363599</v>
      </c>
      <c r="X13" s="19">
        <v>0.3125</v>
      </c>
      <c r="Y13" s="19"/>
      <c r="Z13" s="19">
        <v>0.12637362637362601</v>
      </c>
      <c r="AA13" s="19">
        <v>5.63380281690141E-2</v>
      </c>
      <c r="AB13" s="19"/>
      <c r="AC13" s="19">
        <v>9.7087378640776698E-2</v>
      </c>
      <c r="AD13" s="19">
        <v>8.2706766917293201E-2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0.16205533596837901</v>
      </c>
      <c r="D8" s="13">
        <v>0.16</v>
      </c>
      <c r="E8" s="13">
        <v>0.1640625</v>
      </c>
      <c r="F8" s="13"/>
      <c r="G8" s="13">
        <v>0</v>
      </c>
      <c r="H8" s="13">
        <v>0.12</v>
      </c>
      <c r="I8" s="13">
        <v>0.17142857142857101</v>
      </c>
      <c r="J8" s="13">
        <v>0.15384615384615399</v>
      </c>
      <c r="K8" s="13">
        <v>0.24561403508771901</v>
      </c>
      <c r="L8" s="13">
        <v>0.12903225806451599</v>
      </c>
      <c r="M8" s="13"/>
      <c r="N8" s="13">
        <v>0.18691588785046701</v>
      </c>
      <c r="O8" s="13">
        <v>0.19672131147541</v>
      </c>
      <c r="P8" s="13">
        <v>0.115384615384615</v>
      </c>
      <c r="Q8" s="13">
        <v>0.101694915254237</v>
      </c>
      <c r="R8" s="13"/>
      <c r="S8" s="13">
        <v>2.66666666666667E-2</v>
      </c>
      <c r="T8" s="13">
        <v>0.186046511627907</v>
      </c>
      <c r="U8" s="13">
        <v>0.125</v>
      </c>
      <c r="V8" s="13">
        <v>0.36842105263157898</v>
      </c>
      <c r="W8" s="13">
        <v>9.0909090909090898E-2</v>
      </c>
      <c r="X8" s="13">
        <v>0.1875</v>
      </c>
      <c r="Y8" s="13"/>
      <c r="Z8" s="13">
        <v>0.17032967032967</v>
      </c>
      <c r="AA8" s="13">
        <v>0.140845070422535</v>
      </c>
      <c r="AB8" s="13"/>
      <c r="AC8" s="13">
        <v>0.18446601941747601</v>
      </c>
      <c r="AD8" s="13">
        <v>0.150375939849624</v>
      </c>
    </row>
    <row r="9" spans="2:30" x14ac:dyDescent="0.3">
      <c r="B9" s="14" t="s">
        <v>116</v>
      </c>
      <c r="C9" s="13">
        <v>0.19367588932806301</v>
      </c>
      <c r="D9" s="13">
        <v>0.192</v>
      </c>
      <c r="E9" s="13">
        <v>0.1953125</v>
      </c>
      <c r="F9" s="13"/>
      <c r="G9" s="13">
        <v>0.25</v>
      </c>
      <c r="H9" s="13">
        <v>0.2</v>
      </c>
      <c r="I9" s="13">
        <v>0.2</v>
      </c>
      <c r="J9" s="13">
        <v>0.230769230769231</v>
      </c>
      <c r="K9" s="13">
        <v>0.140350877192982</v>
      </c>
      <c r="L9" s="13">
        <v>0.204301075268817</v>
      </c>
      <c r="M9" s="13"/>
      <c r="N9" s="13">
        <v>0.20560747663551401</v>
      </c>
      <c r="O9" s="13">
        <v>0.16393442622950799</v>
      </c>
      <c r="P9" s="13">
        <v>0.230769230769231</v>
      </c>
      <c r="Q9" s="13">
        <v>0.186440677966102</v>
      </c>
      <c r="R9" s="13"/>
      <c r="S9" s="13">
        <v>6.6666666666666693E-2</v>
      </c>
      <c r="T9" s="13">
        <v>0.25581395348837199</v>
      </c>
      <c r="U9" s="13">
        <v>8.3333333333333301E-2</v>
      </c>
      <c r="V9" s="13">
        <v>0.28070175438596501</v>
      </c>
      <c r="W9" s="13">
        <v>0.31818181818181801</v>
      </c>
      <c r="X9" s="13">
        <v>0.25</v>
      </c>
      <c r="Y9" s="13"/>
      <c r="Z9" s="13">
        <v>0.19230769230769201</v>
      </c>
      <c r="AA9" s="13">
        <v>0.19718309859154901</v>
      </c>
      <c r="AB9" s="13"/>
      <c r="AC9" s="13">
        <v>0.213592233009709</v>
      </c>
      <c r="AD9" s="13">
        <v>0.17293233082706799</v>
      </c>
    </row>
    <row r="10" spans="2:30" x14ac:dyDescent="0.3">
      <c r="B10" s="14" t="s">
        <v>117</v>
      </c>
      <c r="C10" s="13">
        <v>0.39920948616600799</v>
      </c>
      <c r="D10" s="13">
        <v>0.4</v>
      </c>
      <c r="E10" s="13">
        <v>0.3984375</v>
      </c>
      <c r="F10" s="13"/>
      <c r="G10" s="13">
        <v>0.5</v>
      </c>
      <c r="H10" s="13">
        <v>0.2</v>
      </c>
      <c r="I10" s="13">
        <v>0.314285714285714</v>
      </c>
      <c r="J10" s="13">
        <v>0.38461538461538503</v>
      </c>
      <c r="K10" s="13">
        <v>0.38596491228070201</v>
      </c>
      <c r="L10" s="13">
        <v>0.494623655913978</v>
      </c>
      <c r="M10" s="13"/>
      <c r="N10" s="13">
        <v>0.37383177570093501</v>
      </c>
      <c r="O10" s="13">
        <v>0.31147540983606598</v>
      </c>
      <c r="P10" s="13">
        <v>0.46153846153846201</v>
      </c>
      <c r="Q10" s="13">
        <v>0.50847457627118597</v>
      </c>
      <c r="R10" s="13"/>
      <c r="S10" s="13">
        <v>0.45333333333333298</v>
      </c>
      <c r="T10" s="13">
        <v>0.418604651162791</v>
      </c>
      <c r="U10" s="13">
        <v>0.58333333333333304</v>
      </c>
      <c r="V10" s="13">
        <v>0.21052631578947401</v>
      </c>
      <c r="W10" s="13">
        <v>0.45454545454545497</v>
      </c>
      <c r="X10" s="13">
        <v>0.375</v>
      </c>
      <c r="Y10" s="13"/>
      <c r="Z10" s="13">
        <v>0.379120879120879</v>
      </c>
      <c r="AA10" s="13">
        <v>0.45070422535211302</v>
      </c>
      <c r="AB10" s="13"/>
      <c r="AC10" s="13">
        <v>0.41747572815534001</v>
      </c>
      <c r="AD10" s="13">
        <v>0.383458646616541</v>
      </c>
    </row>
    <row r="11" spans="2:30" x14ac:dyDescent="0.3">
      <c r="B11" s="14" t="s">
        <v>118</v>
      </c>
      <c r="C11" s="13">
        <v>0.15019762845849799</v>
      </c>
      <c r="D11" s="13">
        <v>0.17599999999999999</v>
      </c>
      <c r="E11" s="13">
        <v>0.125</v>
      </c>
      <c r="F11" s="13"/>
      <c r="G11" s="13">
        <v>0.25</v>
      </c>
      <c r="H11" s="13">
        <v>0.36</v>
      </c>
      <c r="I11" s="13">
        <v>0.22857142857142901</v>
      </c>
      <c r="J11" s="13">
        <v>7.69230769230769E-2</v>
      </c>
      <c r="K11" s="13">
        <v>0.140350877192982</v>
      </c>
      <c r="L11" s="13">
        <v>9.6774193548387094E-2</v>
      </c>
      <c r="M11" s="13"/>
      <c r="N11" s="13">
        <v>0.177570093457944</v>
      </c>
      <c r="O11" s="13">
        <v>0.213114754098361</v>
      </c>
      <c r="P11" s="13">
        <v>7.69230769230769E-2</v>
      </c>
      <c r="Q11" s="13">
        <v>6.7796610169491497E-2</v>
      </c>
      <c r="R11" s="13"/>
      <c r="S11" s="13">
        <v>0.38666666666666699</v>
      </c>
      <c r="T11" s="13">
        <v>4.6511627906976702E-2</v>
      </c>
      <c r="U11" s="13">
        <v>4.1666666666666699E-2</v>
      </c>
      <c r="V11" s="13">
        <v>3.5087719298245598E-2</v>
      </c>
      <c r="W11" s="13">
        <v>0</v>
      </c>
      <c r="X11" s="13">
        <v>0.125</v>
      </c>
      <c r="Y11" s="13"/>
      <c r="Z11" s="13">
        <v>0.15384615384615399</v>
      </c>
      <c r="AA11" s="13">
        <v>0.140845070422535</v>
      </c>
      <c r="AB11" s="13"/>
      <c r="AC11" s="13">
        <v>0.106796116504854</v>
      </c>
      <c r="AD11" s="13">
        <v>0.19548872180451099</v>
      </c>
    </row>
    <row r="12" spans="2:30" x14ac:dyDescent="0.3">
      <c r="B12" s="14" t="s">
        <v>119</v>
      </c>
      <c r="C12" s="13">
        <v>1.58102766798419E-2</v>
      </c>
      <c r="D12" s="13">
        <v>8.0000000000000002E-3</v>
      </c>
      <c r="E12" s="13">
        <v>2.34375E-2</v>
      </c>
      <c r="F12" s="13"/>
      <c r="G12" s="13">
        <v>0</v>
      </c>
      <c r="H12" s="13">
        <v>0.04</v>
      </c>
      <c r="I12" s="13">
        <v>2.8571428571428598E-2</v>
      </c>
      <c r="J12" s="13">
        <v>2.5641025641025599E-2</v>
      </c>
      <c r="K12" s="13">
        <v>0</v>
      </c>
      <c r="L12" s="13">
        <v>1.0752688172042999E-2</v>
      </c>
      <c r="M12" s="13"/>
      <c r="N12" s="13">
        <v>2.80373831775701E-2</v>
      </c>
      <c r="O12" s="13">
        <v>0</v>
      </c>
      <c r="P12" s="13">
        <v>3.8461538461538498E-2</v>
      </c>
      <c r="Q12" s="13">
        <v>0</v>
      </c>
      <c r="R12" s="13"/>
      <c r="S12" s="13">
        <v>2.66666666666667E-2</v>
      </c>
      <c r="T12" s="13">
        <v>4.6511627906976702E-2</v>
      </c>
      <c r="U12" s="13">
        <v>0</v>
      </c>
      <c r="V12" s="13">
        <v>0</v>
      </c>
      <c r="W12" s="13">
        <v>0</v>
      </c>
      <c r="X12" s="13">
        <v>0</v>
      </c>
      <c r="Y12" s="13"/>
      <c r="Z12" s="13">
        <v>2.1978021978022001E-2</v>
      </c>
      <c r="AA12" s="13">
        <v>0</v>
      </c>
      <c r="AB12" s="13"/>
      <c r="AC12" s="13">
        <v>9.7087378640776708E-3</v>
      </c>
      <c r="AD12" s="13">
        <v>2.2556390977443601E-2</v>
      </c>
    </row>
    <row r="13" spans="2:30" x14ac:dyDescent="0.3">
      <c r="B13" s="14" t="s">
        <v>56</v>
      </c>
      <c r="C13" s="19">
        <v>7.9051383399209502E-2</v>
      </c>
      <c r="D13" s="19">
        <v>6.4000000000000001E-2</v>
      </c>
      <c r="E13" s="19">
        <v>9.375E-2</v>
      </c>
      <c r="F13" s="19"/>
      <c r="G13" s="19">
        <v>0</v>
      </c>
      <c r="H13" s="19">
        <v>0.08</v>
      </c>
      <c r="I13" s="19">
        <v>5.7142857142857099E-2</v>
      </c>
      <c r="J13" s="19">
        <v>0.128205128205128</v>
      </c>
      <c r="K13" s="19">
        <v>8.7719298245614002E-2</v>
      </c>
      <c r="L13" s="19">
        <v>6.4516129032258104E-2</v>
      </c>
      <c r="M13" s="19"/>
      <c r="N13" s="19">
        <v>2.80373831775701E-2</v>
      </c>
      <c r="O13" s="19">
        <v>0.114754098360656</v>
      </c>
      <c r="P13" s="19">
        <v>7.69230769230769E-2</v>
      </c>
      <c r="Q13" s="19">
        <v>0.13559322033898299</v>
      </c>
      <c r="R13" s="19"/>
      <c r="S13" s="19">
        <v>0.04</v>
      </c>
      <c r="T13" s="19">
        <v>4.6511627906976702E-2</v>
      </c>
      <c r="U13" s="19">
        <v>0.16666666666666699</v>
      </c>
      <c r="V13" s="19">
        <v>0.105263157894737</v>
      </c>
      <c r="W13" s="19">
        <v>0.13636363636363599</v>
      </c>
      <c r="X13" s="19">
        <v>6.25E-2</v>
      </c>
      <c r="Y13" s="19"/>
      <c r="Z13" s="19">
        <v>8.2417582417582402E-2</v>
      </c>
      <c r="AA13" s="19">
        <v>7.0422535211267595E-2</v>
      </c>
      <c r="AB13" s="19"/>
      <c r="AC13" s="19">
        <v>6.7961165048543701E-2</v>
      </c>
      <c r="AD13" s="19">
        <v>7.5187969924811998E-2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0.15019762845849799</v>
      </c>
      <c r="D8" s="13">
        <v>0.16800000000000001</v>
      </c>
      <c r="E8" s="13">
        <v>0.1328125</v>
      </c>
      <c r="F8" s="13"/>
      <c r="G8" s="13">
        <v>0</v>
      </c>
      <c r="H8" s="13">
        <v>0.16</v>
      </c>
      <c r="I8" s="13">
        <v>0.22857142857142901</v>
      </c>
      <c r="J8" s="13">
        <v>0.128205128205128</v>
      </c>
      <c r="K8" s="13">
        <v>0.140350877192982</v>
      </c>
      <c r="L8" s="13">
        <v>0.13978494623655899</v>
      </c>
      <c r="M8" s="13"/>
      <c r="N8" s="13">
        <v>9.34579439252336E-2</v>
      </c>
      <c r="O8" s="13">
        <v>0.213114754098361</v>
      </c>
      <c r="P8" s="13">
        <v>0.19230769230769201</v>
      </c>
      <c r="Q8" s="13">
        <v>0.169491525423729</v>
      </c>
      <c r="R8" s="13"/>
      <c r="S8" s="13">
        <v>0</v>
      </c>
      <c r="T8" s="13">
        <v>0.186046511627907</v>
      </c>
      <c r="U8" s="13">
        <v>0.125</v>
      </c>
      <c r="V8" s="13">
        <v>0.35087719298245601</v>
      </c>
      <c r="W8" s="13">
        <v>0.18181818181818199</v>
      </c>
      <c r="X8" s="13">
        <v>0</v>
      </c>
      <c r="Y8" s="13"/>
      <c r="Z8" s="13">
        <v>0.15384615384615399</v>
      </c>
      <c r="AA8" s="13">
        <v>0.140845070422535</v>
      </c>
      <c r="AB8" s="13"/>
      <c r="AC8" s="13">
        <v>0.15533980582524301</v>
      </c>
      <c r="AD8" s="13">
        <v>0.14285714285714299</v>
      </c>
    </row>
    <row r="9" spans="2:30" x14ac:dyDescent="0.3">
      <c r="B9" s="14" t="s">
        <v>116</v>
      </c>
      <c r="C9" s="13">
        <v>0.205533596837945</v>
      </c>
      <c r="D9" s="13">
        <v>0.2</v>
      </c>
      <c r="E9" s="13">
        <v>0.2109375</v>
      </c>
      <c r="F9" s="13"/>
      <c r="G9" s="13">
        <v>0.25</v>
      </c>
      <c r="H9" s="13">
        <v>0.08</v>
      </c>
      <c r="I9" s="13">
        <v>0.2</v>
      </c>
      <c r="J9" s="13">
        <v>0.230769230769231</v>
      </c>
      <c r="K9" s="13">
        <v>0.21052631578947401</v>
      </c>
      <c r="L9" s="13">
        <v>0.225806451612903</v>
      </c>
      <c r="M9" s="13"/>
      <c r="N9" s="13">
        <v>0.18691588785046701</v>
      </c>
      <c r="O9" s="13">
        <v>0.19672131147541</v>
      </c>
      <c r="P9" s="13">
        <v>0.269230769230769</v>
      </c>
      <c r="Q9" s="13">
        <v>0.22033898305084701</v>
      </c>
      <c r="R9" s="13"/>
      <c r="S9" s="13">
        <v>9.3333333333333296E-2</v>
      </c>
      <c r="T9" s="13">
        <v>0.27906976744186002</v>
      </c>
      <c r="U9" s="13">
        <v>0.16666666666666699</v>
      </c>
      <c r="V9" s="13">
        <v>0.24561403508771901</v>
      </c>
      <c r="W9" s="13">
        <v>0.36363636363636398</v>
      </c>
      <c r="X9" s="13">
        <v>0.1875</v>
      </c>
      <c r="Y9" s="13"/>
      <c r="Z9" s="13">
        <v>0.20879120879120899</v>
      </c>
      <c r="AA9" s="13">
        <v>0.19718309859154901</v>
      </c>
      <c r="AB9" s="13"/>
      <c r="AC9" s="13">
        <v>0.20388349514563101</v>
      </c>
      <c r="AD9" s="13">
        <v>0.22556390977443599</v>
      </c>
    </row>
    <row r="10" spans="2:30" x14ac:dyDescent="0.3">
      <c r="B10" s="14" t="s">
        <v>117</v>
      </c>
      <c r="C10" s="13">
        <v>0.37154150197628499</v>
      </c>
      <c r="D10" s="13">
        <v>0.4</v>
      </c>
      <c r="E10" s="13">
        <v>0.34375</v>
      </c>
      <c r="F10" s="13"/>
      <c r="G10" s="13">
        <v>0.5</v>
      </c>
      <c r="H10" s="13">
        <v>0.32</v>
      </c>
      <c r="I10" s="13">
        <v>0.314285714285714</v>
      </c>
      <c r="J10" s="13">
        <v>0.35897435897435898</v>
      </c>
      <c r="K10" s="13">
        <v>0.38596491228070201</v>
      </c>
      <c r="L10" s="13">
        <v>0.39784946236559099</v>
      </c>
      <c r="M10" s="13"/>
      <c r="N10" s="13">
        <v>0.43925233644859801</v>
      </c>
      <c r="O10" s="13">
        <v>0.31147540983606598</v>
      </c>
      <c r="P10" s="13">
        <v>0.30769230769230799</v>
      </c>
      <c r="Q10" s="13">
        <v>0.338983050847458</v>
      </c>
      <c r="R10" s="13"/>
      <c r="S10" s="13">
        <v>0.45333333333333298</v>
      </c>
      <c r="T10" s="13">
        <v>0.39534883720930197</v>
      </c>
      <c r="U10" s="13">
        <v>0.45833333333333298</v>
      </c>
      <c r="V10" s="13">
        <v>0.19298245614035101</v>
      </c>
      <c r="W10" s="13">
        <v>0.22727272727272699</v>
      </c>
      <c r="X10" s="13">
        <v>0.5</v>
      </c>
      <c r="Y10" s="13"/>
      <c r="Z10" s="13">
        <v>0.35714285714285698</v>
      </c>
      <c r="AA10" s="13">
        <v>0.40845070422535201</v>
      </c>
      <c r="AB10" s="13"/>
      <c r="AC10" s="13">
        <v>0.38834951456310701</v>
      </c>
      <c r="AD10" s="13">
        <v>0.35338345864661702</v>
      </c>
    </row>
    <row r="11" spans="2:30" x14ac:dyDescent="0.3">
      <c r="B11" s="14" t="s">
        <v>118</v>
      </c>
      <c r="C11" s="13">
        <v>0.158102766798419</v>
      </c>
      <c r="D11" s="13">
        <v>0.16800000000000001</v>
      </c>
      <c r="E11" s="13">
        <v>0.1484375</v>
      </c>
      <c r="F11" s="13"/>
      <c r="G11" s="13">
        <v>0.25</v>
      </c>
      <c r="H11" s="13">
        <v>0.24</v>
      </c>
      <c r="I11" s="13">
        <v>0.17142857142857101</v>
      </c>
      <c r="J11" s="13">
        <v>0.15384615384615399</v>
      </c>
      <c r="K11" s="13">
        <v>0.157894736842105</v>
      </c>
      <c r="L11" s="13">
        <v>0.12903225806451599</v>
      </c>
      <c r="M11" s="13"/>
      <c r="N11" s="13">
        <v>0.20560747663551401</v>
      </c>
      <c r="O11" s="13">
        <v>0.16393442622950799</v>
      </c>
      <c r="P11" s="13">
        <v>0.115384615384615</v>
      </c>
      <c r="Q11" s="13">
        <v>8.4745762711864403E-2</v>
      </c>
      <c r="R11" s="13"/>
      <c r="S11" s="13">
        <v>0.37333333333333302</v>
      </c>
      <c r="T11" s="13">
        <v>9.3023255813953501E-2</v>
      </c>
      <c r="U11" s="13">
        <v>4.1666666666666699E-2</v>
      </c>
      <c r="V11" s="13">
        <v>5.2631578947368397E-2</v>
      </c>
      <c r="W11" s="13">
        <v>4.5454545454545497E-2</v>
      </c>
      <c r="X11" s="13">
        <v>0.125</v>
      </c>
      <c r="Y11" s="13"/>
      <c r="Z11" s="13">
        <v>0.15384615384615399</v>
      </c>
      <c r="AA11" s="13">
        <v>0.169014084507042</v>
      </c>
      <c r="AB11" s="13"/>
      <c r="AC11" s="13">
        <v>0.12621359223301001</v>
      </c>
      <c r="AD11" s="13">
        <v>0.203007518796992</v>
      </c>
    </row>
    <row r="12" spans="2:30" x14ac:dyDescent="0.3">
      <c r="B12" s="14" t="s">
        <v>119</v>
      </c>
      <c r="C12" s="13">
        <v>1.58102766798419E-2</v>
      </c>
      <c r="D12" s="13">
        <v>1.6E-2</v>
      </c>
      <c r="E12" s="13">
        <v>1.5625E-2</v>
      </c>
      <c r="F12" s="13"/>
      <c r="G12" s="13">
        <v>0</v>
      </c>
      <c r="H12" s="13">
        <v>0.04</v>
      </c>
      <c r="I12" s="13">
        <v>0</v>
      </c>
      <c r="J12" s="13">
        <v>2.5641025641025599E-2</v>
      </c>
      <c r="K12" s="13">
        <v>1.7543859649122799E-2</v>
      </c>
      <c r="L12" s="13">
        <v>1.0752688172042999E-2</v>
      </c>
      <c r="M12" s="13"/>
      <c r="N12" s="13">
        <v>2.80373831775701E-2</v>
      </c>
      <c r="O12" s="13">
        <v>0</v>
      </c>
      <c r="P12" s="13">
        <v>3.8461538461538498E-2</v>
      </c>
      <c r="Q12" s="13">
        <v>0</v>
      </c>
      <c r="R12" s="13"/>
      <c r="S12" s="13">
        <v>5.3333333333333302E-2</v>
      </c>
      <c r="T12" s="13">
        <v>0</v>
      </c>
      <c r="U12" s="13">
        <v>0</v>
      </c>
      <c r="V12" s="13">
        <v>0</v>
      </c>
      <c r="W12" s="13">
        <v>0</v>
      </c>
      <c r="X12" s="13">
        <v>0</v>
      </c>
      <c r="Y12" s="13"/>
      <c r="Z12" s="13">
        <v>5.4945054945054897E-3</v>
      </c>
      <c r="AA12" s="13">
        <v>4.2253521126760597E-2</v>
      </c>
      <c r="AB12" s="13"/>
      <c r="AC12" s="13">
        <v>9.7087378640776708E-3</v>
      </c>
      <c r="AD12" s="13">
        <v>2.2556390977443601E-2</v>
      </c>
    </row>
    <row r="13" spans="2:30" x14ac:dyDescent="0.3">
      <c r="B13" s="14" t="s">
        <v>56</v>
      </c>
      <c r="C13" s="19">
        <v>9.8814229249011898E-2</v>
      </c>
      <c r="D13" s="19">
        <v>4.8000000000000001E-2</v>
      </c>
      <c r="E13" s="19">
        <v>0.1484375</v>
      </c>
      <c r="F13" s="19"/>
      <c r="G13" s="19">
        <v>0</v>
      </c>
      <c r="H13" s="19">
        <v>0.16</v>
      </c>
      <c r="I13" s="19">
        <v>8.5714285714285701E-2</v>
      </c>
      <c r="J13" s="19">
        <v>0.102564102564103</v>
      </c>
      <c r="K13" s="19">
        <v>8.7719298245614002E-2</v>
      </c>
      <c r="L13" s="19">
        <v>9.6774193548387094E-2</v>
      </c>
      <c r="M13" s="19"/>
      <c r="N13" s="19">
        <v>4.67289719626168E-2</v>
      </c>
      <c r="O13" s="19">
        <v>0.114754098360656</v>
      </c>
      <c r="P13" s="19">
        <v>7.69230769230769E-2</v>
      </c>
      <c r="Q13" s="19">
        <v>0.186440677966102</v>
      </c>
      <c r="R13" s="19"/>
      <c r="S13" s="19">
        <v>2.66666666666667E-2</v>
      </c>
      <c r="T13" s="19">
        <v>4.6511627906976702E-2</v>
      </c>
      <c r="U13" s="19">
        <v>0.20833333333333301</v>
      </c>
      <c r="V13" s="19">
        <v>0.157894736842105</v>
      </c>
      <c r="W13" s="19">
        <v>0.18181818181818199</v>
      </c>
      <c r="X13" s="19">
        <v>0.1875</v>
      </c>
      <c r="Y13" s="19"/>
      <c r="Z13" s="19">
        <v>0.120879120879121</v>
      </c>
      <c r="AA13" s="19">
        <v>4.2253521126760597E-2</v>
      </c>
      <c r="AB13" s="19"/>
      <c r="AC13" s="19">
        <v>0.116504854368932</v>
      </c>
      <c r="AD13" s="19">
        <v>5.2631578947368397E-2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129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0.19367588932806301</v>
      </c>
      <c r="D8" s="13">
        <v>0.2</v>
      </c>
      <c r="E8" s="13">
        <v>0.1875</v>
      </c>
      <c r="F8" s="13"/>
      <c r="G8" s="13">
        <v>0</v>
      </c>
      <c r="H8" s="13">
        <v>0.2</v>
      </c>
      <c r="I8" s="13">
        <v>0.17142857142857101</v>
      </c>
      <c r="J8" s="13">
        <v>0.20512820512820501</v>
      </c>
      <c r="K8" s="13">
        <v>0.22807017543859601</v>
      </c>
      <c r="L8" s="13">
        <v>0.18279569892473099</v>
      </c>
      <c r="M8" s="13"/>
      <c r="N8" s="13">
        <v>0.14018691588785001</v>
      </c>
      <c r="O8" s="13">
        <v>0.27868852459016402</v>
      </c>
      <c r="P8" s="13">
        <v>0.19230769230769201</v>
      </c>
      <c r="Q8" s="13">
        <v>0.20338983050847501</v>
      </c>
      <c r="R8" s="13"/>
      <c r="S8" s="13">
        <v>1.3333333333333299E-2</v>
      </c>
      <c r="T8" s="13">
        <v>0.232558139534884</v>
      </c>
      <c r="U8" s="13">
        <v>4.1666666666666699E-2</v>
      </c>
      <c r="V8" s="13">
        <v>0.50877192982456099</v>
      </c>
      <c r="W8" s="13">
        <v>0.13636363636363599</v>
      </c>
      <c r="X8" s="13">
        <v>0.125</v>
      </c>
      <c r="Y8" s="13"/>
      <c r="Z8" s="13">
        <v>0.19230769230769201</v>
      </c>
      <c r="AA8" s="13">
        <v>0.19718309859154901</v>
      </c>
      <c r="AB8" s="13"/>
      <c r="AC8" s="13">
        <v>0.17475728155339801</v>
      </c>
      <c r="AD8" s="13">
        <v>0.21804511278195499</v>
      </c>
    </row>
    <row r="9" spans="2:30" x14ac:dyDescent="0.3">
      <c r="B9" s="14" t="s">
        <v>116</v>
      </c>
      <c r="C9" s="13">
        <v>0.26877470355731198</v>
      </c>
      <c r="D9" s="13">
        <v>0.224</v>
      </c>
      <c r="E9" s="13">
        <v>0.3125</v>
      </c>
      <c r="F9" s="13"/>
      <c r="G9" s="13">
        <v>0</v>
      </c>
      <c r="H9" s="13">
        <v>0.2</v>
      </c>
      <c r="I9" s="13">
        <v>0.34285714285714303</v>
      </c>
      <c r="J9" s="13">
        <v>0.30769230769230799</v>
      </c>
      <c r="K9" s="13">
        <v>0.26315789473684198</v>
      </c>
      <c r="L9" s="13">
        <v>0.25806451612903197</v>
      </c>
      <c r="M9" s="13"/>
      <c r="N9" s="13">
        <v>0.26168224299065401</v>
      </c>
      <c r="O9" s="13">
        <v>0.26229508196721302</v>
      </c>
      <c r="P9" s="13">
        <v>0.230769230769231</v>
      </c>
      <c r="Q9" s="13">
        <v>0.305084745762712</v>
      </c>
      <c r="R9" s="13"/>
      <c r="S9" s="13">
        <v>0.10666666666666701</v>
      </c>
      <c r="T9" s="13">
        <v>0.34883720930232598</v>
      </c>
      <c r="U9" s="13">
        <v>0.45833333333333298</v>
      </c>
      <c r="V9" s="13">
        <v>0.31578947368421101</v>
      </c>
      <c r="W9" s="13">
        <v>0.31818181818181801</v>
      </c>
      <c r="X9" s="13">
        <v>0.25</v>
      </c>
      <c r="Y9" s="13"/>
      <c r="Z9" s="13">
        <v>0.269230769230769</v>
      </c>
      <c r="AA9" s="13">
        <v>0.26760563380281699</v>
      </c>
      <c r="AB9" s="13"/>
      <c r="AC9" s="13">
        <v>0.30097087378640802</v>
      </c>
      <c r="AD9" s="13">
        <v>0.24812030075187999</v>
      </c>
    </row>
    <row r="10" spans="2:30" x14ac:dyDescent="0.3">
      <c r="B10" s="14" t="s">
        <v>117</v>
      </c>
      <c r="C10" s="13">
        <v>0.35177865612648201</v>
      </c>
      <c r="D10" s="13">
        <v>0.42399999999999999</v>
      </c>
      <c r="E10" s="13">
        <v>0.28125</v>
      </c>
      <c r="F10" s="13"/>
      <c r="G10" s="13">
        <v>0.5</v>
      </c>
      <c r="H10" s="13">
        <v>0.24</v>
      </c>
      <c r="I10" s="13">
        <v>0.28571428571428598</v>
      </c>
      <c r="J10" s="13">
        <v>0.33333333333333298</v>
      </c>
      <c r="K10" s="13">
        <v>0.29824561403508798</v>
      </c>
      <c r="L10" s="13">
        <v>0.44086021505376299</v>
      </c>
      <c r="M10" s="13"/>
      <c r="N10" s="13">
        <v>0.36448598130841098</v>
      </c>
      <c r="O10" s="13">
        <v>0.31147540983606598</v>
      </c>
      <c r="P10" s="13">
        <v>0.46153846153846201</v>
      </c>
      <c r="Q10" s="13">
        <v>0.322033898305085</v>
      </c>
      <c r="R10" s="13"/>
      <c r="S10" s="13">
        <v>0.49333333333333301</v>
      </c>
      <c r="T10" s="13">
        <v>0.32558139534883701</v>
      </c>
      <c r="U10" s="13">
        <v>0.29166666666666702</v>
      </c>
      <c r="V10" s="13">
        <v>0.140350877192982</v>
      </c>
      <c r="W10" s="13">
        <v>0.40909090909090901</v>
      </c>
      <c r="X10" s="13">
        <v>0.4375</v>
      </c>
      <c r="Y10" s="13"/>
      <c r="Z10" s="13">
        <v>0.32967032967033</v>
      </c>
      <c r="AA10" s="13">
        <v>0.40845070422535201</v>
      </c>
      <c r="AB10" s="13"/>
      <c r="AC10" s="13">
        <v>0.36893203883495101</v>
      </c>
      <c r="AD10" s="13">
        <v>0.33834586466165401</v>
      </c>
    </row>
    <row r="11" spans="2:30" x14ac:dyDescent="0.3">
      <c r="B11" s="14" t="s">
        <v>118</v>
      </c>
      <c r="C11" s="13">
        <v>0.126482213438735</v>
      </c>
      <c r="D11" s="13">
        <v>0.112</v>
      </c>
      <c r="E11" s="13">
        <v>0.140625</v>
      </c>
      <c r="F11" s="13"/>
      <c r="G11" s="13">
        <v>0.5</v>
      </c>
      <c r="H11" s="13">
        <v>0.2</v>
      </c>
      <c r="I11" s="13">
        <v>0.2</v>
      </c>
      <c r="J11" s="13">
        <v>7.69230769230769E-2</v>
      </c>
      <c r="K11" s="13">
        <v>0.157894736842105</v>
      </c>
      <c r="L11" s="13">
        <v>6.4516129032258104E-2</v>
      </c>
      <c r="M11" s="13"/>
      <c r="N11" s="13">
        <v>0.15887850467289699</v>
      </c>
      <c r="O11" s="13">
        <v>0.114754098360656</v>
      </c>
      <c r="P11" s="13">
        <v>7.69230769230769E-2</v>
      </c>
      <c r="Q11" s="13">
        <v>0.101694915254237</v>
      </c>
      <c r="R11" s="13"/>
      <c r="S11" s="13">
        <v>0.28000000000000003</v>
      </c>
      <c r="T11" s="13">
        <v>6.9767441860465101E-2</v>
      </c>
      <c r="U11" s="13">
        <v>8.3333333333333301E-2</v>
      </c>
      <c r="V11" s="13">
        <v>3.5087719298245598E-2</v>
      </c>
      <c r="W11" s="13">
        <v>4.5454545454545497E-2</v>
      </c>
      <c r="X11" s="13">
        <v>0.125</v>
      </c>
      <c r="Y11" s="13"/>
      <c r="Z11" s="13">
        <v>0.13736263736263701</v>
      </c>
      <c r="AA11" s="13">
        <v>9.85915492957746E-2</v>
      </c>
      <c r="AB11" s="13"/>
      <c r="AC11" s="13">
        <v>0.12621359223301001</v>
      </c>
      <c r="AD11" s="13">
        <v>0.12781954887218</v>
      </c>
    </row>
    <row r="12" spans="2:30" x14ac:dyDescent="0.3">
      <c r="B12" s="14" t="s">
        <v>119</v>
      </c>
      <c r="C12" s="13">
        <v>2.7667984189723299E-2</v>
      </c>
      <c r="D12" s="13">
        <v>2.4E-2</v>
      </c>
      <c r="E12" s="13">
        <v>3.125E-2</v>
      </c>
      <c r="F12" s="13"/>
      <c r="G12" s="13">
        <v>0</v>
      </c>
      <c r="H12" s="13">
        <v>0.08</v>
      </c>
      <c r="I12" s="13">
        <v>0</v>
      </c>
      <c r="J12" s="13">
        <v>7.69230769230769E-2</v>
      </c>
      <c r="K12" s="13">
        <v>0</v>
      </c>
      <c r="L12" s="13">
        <v>2.1505376344085999E-2</v>
      </c>
      <c r="M12" s="13"/>
      <c r="N12" s="13">
        <v>5.60747663551402E-2</v>
      </c>
      <c r="O12" s="13">
        <v>1.63934426229508E-2</v>
      </c>
      <c r="P12" s="13">
        <v>0</v>
      </c>
      <c r="Q12" s="13">
        <v>0</v>
      </c>
      <c r="R12" s="13"/>
      <c r="S12" s="13">
        <v>9.3333333333333296E-2</v>
      </c>
      <c r="T12" s="13">
        <v>0</v>
      </c>
      <c r="U12" s="13">
        <v>0</v>
      </c>
      <c r="V12" s="13">
        <v>0</v>
      </c>
      <c r="W12" s="13">
        <v>0</v>
      </c>
      <c r="X12" s="13">
        <v>0</v>
      </c>
      <c r="Y12" s="13"/>
      <c r="Z12" s="13">
        <v>2.74725274725275E-2</v>
      </c>
      <c r="AA12" s="13">
        <v>2.8169014084507001E-2</v>
      </c>
      <c r="AB12" s="13"/>
      <c r="AC12" s="13">
        <v>9.7087378640776708E-3</v>
      </c>
      <c r="AD12" s="13">
        <v>4.5112781954887202E-2</v>
      </c>
    </row>
    <row r="13" spans="2:30" x14ac:dyDescent="0.3">
      <c r="B13" s="14" t="s">
        <v>56</v>
      </c>
      <c r="C13" s="19">
        <v>3.1620553359683799E-2</v>
      </c>
      <c r="D13" s="19">
        <v>1.6E-2</v>
      </c>
      <c r="E13" s="19">
        <v>4.6875E-2</v>
      </c>
      <c r="F13" s="19"/>
      <c r="G13" s="19">
        <v>0</v>
      </c>
      <c r="H13" s="19">
        <v>0.08</v>
      </c>
      <c r="I13" s="19">
        <v>0</v>
      </c>
      <c r="J13" s="19">
        <v>0</v>
      </c>
      <c r="K13" s="19">
        <v>5.2631578947368397E-2</v>
      </c>
      <c r="L13" s="19">
        <v>3.2258064516128997E-2</v>
      </c>
      <c r="M13" s="19"/>
      <c r="N13" s="19">
        <v>1.86915887850467E-2</v>
      </c>
      <c r="O13" s="19">
        <v>1.63934426229508E-2</v>
      </c>
      <c r="P13" s="19">
        <v>3.8461538461538498E-2</v>
      </c>
      <c r="Q13" s="19">
        <v>6.7796610169491497E-2</v>
      </c>
      <c r="R13" s="19"/>
      <c r="S13" s="19">
        <v>1.3333333333333299E-2</v>
      </c>
      <c r="T13" s="19">
        <v>2.32558139534884E-2</v>
      </c>
      <c r="U13" s="19">
        <v>0.125</v>
      </c>
      <c r="V13" s="19">
        <v>0</v>
      </c>
      <c r="W13" s="19">
        <v>9.0909090909090898E-2</v>
      </c>
      <c r="X13" s="19">
        <v>6.25E-2</v>
      </c>
      <c r="Y13" s="19"/>
      <c r="Z13" s="19">
        <v>4.3956043956044001E-2</v>
      </c>
      <c r="AA13" s="19">
        <v>0</v>
      </c>
      <c r="AB13" s="19"/>
      <c r="AC13" s="19">
        <v>1.94174757281553E-2</v>
      </c>
      <c r="AD13" s="19">
        <v>2.2556390977443601E-2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130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115</v>
      </c>
      <c r="C8" s="13">
        <v>0.19762845849802399</v>
      </c>
      <c r="D8" s="13">
        <v>0.2</v>
      </c>
      <c r="E8" s="13">
        <v>0.1953125</v>
      </c>
      <c r="F8" s="13"/>
      <c r="G8" s="13">
        <v>0</v>
      </c>
      <c r="H8" s="13">
        <v>0.2</v>
      </c>
      <c r="I8" s="13">
        <v>0.22857142857142901</v>
      </c>
      <c r="J8" s="13">
        <v>0.15384615384615399</v>
      </c>
      <c r="K8" s="13">
        <v>0.22807017543859601</v>
      </c>
      <c r="L8" s="13">
        <v>0.19354838709677399</v>
      </c>
      <c r="M8" s="13"/>
      <c r="N8" s="13">
        <v>0.177570093457944</v>
      </c>
      <c r="O8" s="13">
        <v>0.213114754098361</v>
      </c>
      <c r="P8" s="13">
        <v>0.269230769230769</v>
      </c>
      <c r="Q8" s="13">
        <v>0.186440677966102</v>
      </c>
      <c r="R8" s="13"/>
      <c r="S8" s="13">
        <v>2.66666666666667E-2</v>
      </c>
      <c r="T8" s="13">
        <v>0.30232558139534899</v>
      </c>
      <c r="U8" s="13">
        <v>0.125</v>
      </c>
      <c r="V8" s="13">
        <v>0.38596491228070201</v>
      </c>
      <c r="W8" s="13">
        <v>0.13636363636363599</v>
      </c>
      <c r="X8" s="13">
        <v>0.25</v>
      </c>
      <c r="Y8" s="13"/>
      <c r="Z8" s="13">
        <v>0.20879120879120899</v>
      </c>
      <c r="AA8" s="13">
        <v>0.169014084507042</v>
      </c>
      <c r="AB8" s="13"/>
      <c r="AC8" s="13">
        <v>0.27184466019417503</v>
      </c>
      <c r="AD8" s="13">
        <v>0.14285714285714299</v>
      </c>
    </row>
    <row r="9" spans="2:30" x14ac:dyDescent="0.3">
      <c r="B9" s="14" t="s">
        <v>116</v>
      </c>
      <c r="C9" s="13">
        <v>0.25691699604743101</v>
      </c>
      <c r="D9" s="13">
        <v>0.25600000000000001</v>
      </c>
      <c r="E9" s="13">
        <v>0.2578125</v>
      </c>
      <c r="F9" s="13"/>
      <c r="G9" s="13">
        <v>0</v>
      </c>
      <c r="H9" s="13">
        <v>0.16</v>
      </c>
      <c r="I9" s="13">
        <v>0.114285714285714</v>
      </c>
      <c r="J9" s="13">
        <v>0.30769230769230799</v>
      </c>
      <c r="K9" s="13">
        <v>0.31578947368421101</v>
      </c>
      <c r="L9" s="13">
        <v>0.29032258064516098</v>
      </c>
      <c r="M9" s="13"/>
      <c r="N9" s="13">
        <v>0.22429906542056099</v>
      </c>
      <c r="O9" s="13">
        <v>0.27868852459016402</v>
      </c>
      <c r="P9" s="13">
        <v>0.30769230769230799</v>
      </c>
      <c r="Q9" s="13">
        <v>0.27118644067796599</v>
      </c>
      <c r="R9" s="13"/>
      <c r="S9" s="13">
        <v>0.17333333333333301</v>
      </c>
      <c r="T9" s="13">
        <v>0.32558139534883701</v>
      </c>
      <c r="U9" s="13">
        <v>0.29166666666666702</v>
      </c>
      <c r="V9" s="13">
        <v>0.29824561403508798</v>
      </c>
      <c r="W9" s="13">
        <v>0.27272727272727298</v>
      </c>
      <c r="X9" s="13">
        <v>0.3125</v>
      </c>
      <c r="Y9" s="13"/>
      <c r="Z9" s="13">
        <v>0.269230769230769</v>
      </c>
      <c r="AA9" s="13">
        <v>0.22535211267605601</v>
      </c>
      <c r="AB9" s="13"/>
      <c r="AC9" s="13">
        <v>0.223300970873786</v>
      </c>
      <c r="AD9" s="13">
        <v>0.29323308270676701</v>
      </c>
    </row>
    <row r="10" spans="2:30" x14ac:dyDescent="0.3">
      <c r="B10" s="14" t="s">
        <v>117</v>
      </c>
      <c r="C10" s="13">
        <v>0.37154150197628499</v>
      </c>
      <c r="D10" s="13">
        <v>0.39200000000000002</v>
      </c>
      <c r="E10" s="13">
        <v>0.3515625</v>
      </c>
      <c r="F10" s="13"/>
      <c r="G10" s="13">
        <v>0.5</v>
      </c>
      <c r="H10" s="13">
        <v>0.32</v>
      </c>
      <c r="I10" s="13">
        <v>0.34285714285714303</v>
      </c>
      <c r="J10" s="13">
        <v>0.46153846153846201</v>
      </c>
      <c r="K10" s="13">
        <v>0.35087719298245601</v>
      </c>
      <c r="L10" s="13">
        <v>0.36559139784946199</v>
      </c>
      <c r="M10" s="13"/>
      <c r="N10" s="13">
        <v>0.41121495327102803</v>
      </c>
      <c r="O10" s="13">
        <v>0.32786885245901598</v>
      </c>
      <c r="P10" s="13">
        <v>0.230769230769231</v>
      </c>
      <c r="Q10" s="13">
        <v>0.40677966101694901</v>
      </c>
      <c r="R10" s="13"/>
      <c r="S10" s="13">
        <v>0.48</v>
      </c>
      <c r="T10" s="13">
        <v>0.25581395348837199</v>
      </c>
      <c r="U10" s="13">
        <v>0.375</v>
      </c>
      <c r="V10" s="13">
        <v>0.22807017543859601</v>
      </c>
      <c r="W10" s="13">
        <v>0.45454545454545497</v>
      </c>
      <c r="X10" s="13">
        <v>0.4375</v>
      </c>
      <c r="Y10" s="13"/>
      <c r="Z10" s="13">
        <v>0.33516483516483497</v>
      </c>
      <c r="AA10" s="13">
        <v>0.46478873239436602</v>
      </c>
      <c r="AB10" s="13"/>
      <c r="AC10" s="13">
        <v>0.33980582524271802</v>
      </c>
      <c r="AD10" s="13">
        <v>0.39097744360902298</v>
      </c>
    </row>
    <row r="11" spans="2:30" x14ac:dyDescent="0.3">
      <c r="B11" s="14" t="s">
        <v>118</v>
      </c>
      <c r="C11" s="13">
        <v>0.110671936758893</v>
      </c>
      <c r="D11" s="13">
        <v>0.12</v>
      </c>
      <c r="E11" s="13">
        <v>0.1015625</v>
      </c>
      <c r="F11" s="13"/>
      <c r="G11" s="13">
        <v>0.5</v>
      </c>
      <c r="H11" s="13">
        <v>0.2</v>
      </c>
      <c r="I11" s="13">
        <v>0.22857142857142901</v>
      </c>
      <c r="J11" s="13">
        <v>2.5641025641025599E-2</v>
      </c>
      <c r="K11" s="13">
        <v>7.0175438596491196E-2</v>
      </c>
      <c r="L11" s="13">
        <v>8.6021505376344107E-2</v>
      </c>
      <c r="M11" s="13"/>
      <c r="N11" s="13">
        <v>0.14953271028037399</v>
      </c>
      <c r="O11" s="13">
        <v>9.8360655737704902E-2</v>
      </c>
      <c r="P11" s="13">
        <v>0.115384615384615</v>
      </c>
      <c r="Q11" s="13">
        <v>5.0847457627118599E-2</v>
      </c>
      <c r="R11" s="13"/>
      <c r="S11" s="13">
        <v>0.25333333333333302</v>
      </c>
      <c r="T11" s="13">
        <v>6.9767441860465101E-2</v>
      </c>
      <c r="U11" s="13">
        <v>4.1666666666666699E-2</v>
      </c>
      <c r="V11" s="13">
        <v>3.5087719298245598E-2</v>
      </c>
      <c r="W11" s="13">
        <v>4.5454545454545497E-2</v>
      </c>
      <c r="X11" s="13">
        <v>0</v>
      </c>
      <c r="Y11" s="13"/>
      <c r="Z11" s="13">
        <v>0.10989010989011</v>
      </c>
      <c r="AA11" s="13">
        <v>0.11267605633802801</v>
      </c>
      <c r="AB11" s="13"/>
      <c r="AC11" s="13">
        <v>0.12621359223301001</v>
      </c>
      <c r="AD11" s="13">
        <v>0.105263157894737</v>
      </c>
    </row>
    <row r="12" spans="2:30" x14ac:dyDescent="0.3">
      <c r="B12" s="14" t="s">
        <v>119</v>
      </c>
      <c r="C12" s="13">
        <v>1.18577075098814E-2</v>
      </c>
      <c r="D12" s="13">
        <v>0</v>
      </c>
      <c r="E12" s="13">
        <v>2.34375E-2</v>
      </c>
      <c r="F12" s="13"/>
      <c r="G12" s="13">
        <v>0</v>
      </c>
      <c r="H12" s="13">
        <v>0.04</v>
      </c>
      <c r="I12" s="13">
        <v>0</v>
      </c>
      <c r="J12" s="13">
        <v>2.5641025641025599E-2</v>
      </c>
      <c r="K12" s="13">
        <v>0</v>
      </c>
      <c r="L12" s="13">
        <v>1.0752688172042999E-2</v>
      </c>
      <c r="M12" s="13"/>
      <c r="N12" s="13">
        <v>2.80373831775701E-2</v>
      </c>
      <c r="O12" s="13">
        <v>0</v>
      </c>
      <c r="P12" s="13">
        <v>0</v>
      </c>
      <c r="Q12" s="13">
        <v>0</v>
      </c>
      <c r="R12" s="13"/>
      <c r="S12" s="13">
        <v>0.04</v>
      </c>
      <c r="T12" s="13">
        <v>0</v>
      </c>
      <c r="U12" s="13">
        <v>0</v>
      </c>
      <c r="V12" s="13">
        <v>0</v>
      </c>
      <c r="W12" s="13">
        <v>0</v>
      </c>
      <c r="X12" s="13">
        <v>0</v>
      </c>
      <c r="Y12" s="13"/>
      <c r="Z12" s="13">
        <v>1.0989010989011E-2</v>
      </c>
      <c r="AA12" s="13">
        <v>1.4084507042253501E-2</v>
      </c>
      <c r="AB12" s="13"/>
      <c r="AC12" s="13">
        <v>0</v>
      </c>
      <c r="AD12" s="13">
        <v>2.2556390977443601E-2</v>
      </c>
    </row>
    <row r="13" spans="2:30" x14ac:dyDescent="0.3">
      <c r="B13" s="14" t="s">
        <v>56</v>
      </c>
      <c r="C13" s="19">
        <v>5.1383399209486202E-2</v>
      </c>
      <c r="D13" s="19">
        <v>3.2000000000000001E-2</v>
      </c>
      <c r="E13" s="19">
        <v>7.03125E-2</v>
      </c>
      <c r="F13" s="19"/>
      <c r="G13" s="19">
        <v>0</v>
      </c>
      <c r="H13" s="19">
        <v>0.08</v>
      </c>
      <c r="I13" s="19">
        <v>8.5714285714285701E-2</v>
      </c>
      <c r="J13" s="19">
        <v>2.5641025641025599E-2</v>
      </c>
      <c r="K13" s="19">
        <v>3.5087719298245598E-2</v>
      </c>
      <c r="L13" s="19">
        <v>5.3763440860215103E-2</v>
      </c>
      <c r="M13" s="19"/>
      <c r="N13" s="19">
        <v>9.3457943925233603E-3</v>
      </c>
      <c r="O13" s="19">
        <v>8.1967213114754106E-2</v>
      </c>
      <c r="P13" s="19">
        <v>7.69230769230769E-2</v>
      </c>
      <c r="Q13" s="19">
        <v>8.4745762711864403E-2</v>
      </c>
      <c r="R13" s="19"/>
      <c r="S13" s="19">
        <v>2.66666666666667E-2</v>
      </c>
      <c r="T13" s="19">
        <v>4.6511627906976702E-2</v>
      </c>
      <c r="U13" s="19">
        <v>0.16666666666666699</v>
      </c>
      <c r="V13" s="19">
        <v>5.2631578947368397E-2</v>
      </c>
      <c r="W13" s="19">
        <v>9.0909090909090898E-2</v>
      </c>
      <c r="X13" s="19">
        <v>0</v>
      </c>
      <c r="Y13" s="19"/>
      <c r="Z13" s="19">
        <v>6.5934065934065894E-2</v>
      </c>
      <c r="AA13" s="19">
        <v>1.4084507042253501E-2</v>
      </c>
      <c r="AB13" s="19"/>
      <c r="AC13" s="19">
        <v>3.8834951456310697E-2</v>
      </c>
      <c r="AD13" s="19">
        <v>4.5112781954887202E-2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8" t="s">
        <v>136</v>
      </c>
      <c r="E2" s="25"/>
      <c r="F2" s="25"/>
      <c r="G2" s="25"/>
      <c r="H2" s="25"/>
      <c r="I2" s="25"/>
      <c r="J2" s="25"/>
      <c r="K2" s="25"/>
      <c r="L2" s="25"/>
    </row>
    <row r="6" spans="2:12" ht="49.95" customHeight="1" x14ac:dyDescent="0.3">
      <c r="B6" s="16" t="s">
        <v>14</v>
      </c>
      <c r="C6" s="16" t="s">
        <v>105</v>
      </c>
      <c r="D6" s="16" t="s">
        <v>106</v>
      </c>
      <c r="E6" s="16" t="s">
        <v>107</v>
      </c>
      <c r="F6" s="16" t="s">
        <v>109</v>
      </c>
      <c r="G6" s="16" t="s">
        <v>110</v>
      </c>
      <c r="H6" s="16" t="s">
        <v>111</v>
      </c>
      <c r="I6" s="16" t="s">
        <v>131</v>
      </c>
      <c r="J6" s="16" t="s">
        <v>113</v>
      </c>
      <c r="K6" s="16" t="s">
        <v>114</v>
      </c>
    </row>
    <row r="7" spans="2:12" x14ac:dyDescent="0.3">
      <c r="B7" s="14" t="s">
        <v>132</v>
      </c>
      <c r="C7" s="13">
        <v>7.1146245059288502E-2</v>
      </c>
      <c r="D7" s="13">
        <v>8.6956521739130405E-2</v>
      </c>
      <c r="E7" s="13">
        <v>8.3003952569169995E-2</v>
      </c>
      <c r="F7" s="13">
        <v>5.1383399209486202E-2</v>
      </c>
      <c r="G7" s="13">
        <v>6.7193675889328106E-2</v>
      </c>
      <c r="H7" s="13">
        <v>6.3241106719367599E-2</v>
      </c>
      <c r="I7" s="13">
        <v>8.3003952569169995E-2</v>
      </c>
      <c r="J7" s="13">
        <v>6.7193675889328106E-2</v>
      </c>
      <c r="K7" s="13">
        <v>0.142292490118577</v>
      </c>
    </row>
    <row r="8" spans="2:12" x14ac:dyDescent="0.3">
      <c r="B8" s="14" t="s">
        <v>133</v>
      </c>
      <c r="C8" s="13">
        <v>4.7430830039525702E-2</v>
      </c>
      <c r="D8" s="13">
        <v>0.205533596837945</v>
      </c>
      <c r="E8" s="13">
        <v>0.189723320158103</v>
      </c>
      <c r="F8" s="13">
        <v>7.5098814229248995E-2</v>
      </c>
      <c r="G8" s="13">
        <v>0.13438735177865599</v>
      </c>
      <c r="H8" s="13">
        <v>0.14624505928853801</v>
      </c>
      <c r="I8" s="13">
        <v>0.185770750988142</v>
      </c>
      <c r="J8" s="13">
        <v>0.110671936758893</v>
      </c>
      <c r="K8" s="13">
        <v>0.205533596837945</v>
      </c>
    </row>
    <row r="9" spans="2:12" x14ac:dyDescent="0.3">
      <c r="B9" s="14" t="s">
        <v>134</v>
      </c>
      <c r="C9" s="13">
        <v>0.22924901185770799</v>
      </c>
      <c r="D9" s="13">
        <v>0.40316205533596799</v>
      </c>
      <c r="E9" s="13">
        <v>0.44664031620553402</v>
      </c>
      <c r="F9" s="13">
        <v>0.24110671936758901</v>
      </c>
      <c r="G9" s="13">
        <v>0.39525691699604698</v>
      </c>
      <c r="H9" s="13">
        <v>0.38735177865612602</v>
      </c>
      <c r="I9" s="13">
        <v>0.41106719367588901</v>
      </c>
      <c r="J9" s="13">
        <v>0.32806324110671897</v>
      </c>
      <c r="K9" s="13">
        <v>0.407114624505929</v>
      </c>
    </row>
    <row r="10" spans="2:12" x14ac:dyDescent="0.3">
      <c r="B10" s="14" t="s">
        <v>135</v>
      </c>
      <c r="C10" s="13">
        <v>0.63241106719367601</v>
      </c>
      <c r="D10" s="13">
        <v>0.24505928853754899</v>
      </c>
      <c r="E10" s="13">
        <v>0.233201581027668</v>
      </c>
      <c r="F10" s="13">
        <v>0.61660079051383399</v>
      </c>
      <c r="G10" s="13">
        <v>0.375494071146245</v>
      </c>
      <c r="H10" s="13">
        <v>0.35177865612648201</v>
      </c>
      <c r="I10" s="13">
        <v>0.27272727272727298</v>
      </c>
      <c r="J10" s="13">
        <v>0.466403162055336</v>
      </c>
      <c r="K10" s="13">
        <v>0.21343873517786599</v>
      </c>
    </row>
    <row r="11" spans="2:12" x14ac:dyDescent="0.3">
      <c r="B11" s="14" t="s">
        <v>56</v>
      </c>
      <c r="C11" s="13">
        <v>1.97628458498024E-2</v>
      </c>
      <c r="D11" s="13">
        <v>5.9288537549407098E-2</v>
      </c>
      <c r="E11" s="13">
        <v>4.7430830039525702E-2</v>
      </c>
      <c r="F11" s="13">
        <v>1.58102766798419E-2</v>
      </c>
      <c r="G11" s="13">
        <v>2.7667984189723299E-2</v>
      </c>
      <c r="H11" s="13">
        <v>5.1383399209486202E-2</v>
      </c>
      <c r="I11" s="13">
        <v>4.7430830039525702E-2</v>
      </c>
      <c r="J11" s="13">
        <v>2.7667984189723299E-2</v>
      </c>
      <c r="K11" s="13">
        <v>3.1620553359683799E-2</v>
      </c>
    </row>
    <row r="12" spans="2:12" x14ac:dyDescent="0.3">
      <c r="B12" s="15"/>
      <c r="C12" s="15"/>
      <c r="D12" s="15"/>
      <c r="E12" s="15"/>
      <c r="F12" s="15"/>
      <c r="G12" s="15"/>
      <c r="H12" s="15"/>
      <c r="I12" s="15"/>
      <c r="J12" s="15"/>
      <c r="K12" s="15"/>
    </row>
    <row r="13" spans="2:12" x14ac:dyDescent="0.3">
      <c r="B13" t="s">
        <v>50</v>
      </c>
    </row>
    <row r="14" spans="2:12" x14ac:dyDescent="0.3">
      <c r="B14" t="s">
        <v>51</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137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7.1146245059288502E-2</v>
      </c>
      <c r="D8" s="13">
        <v>0.04</v>
      </c>
      <c r="E8" s="13">
        <v>0.1015625</v>
      </c>
      <c r="F8" s="13"/>
      <c r="G8" s="13">
        <v>0</v>
      </c>
      <c r="H8" s="13">
        <v>0.08</v>
      </c>
      <c r="I8" s="13">
        <v>8.5714285714285701E-2</v>
      </c>
      <c r="J8" s="13">
        <v>0.102564102564103</v>
      </c>
      <c r="K8" s="13">
        <v>0.12280701754386</v>
      </c>
      <c r="L8" s="13">
        <v>2.1505376344085999E-2</v>
      </c>
      <c r="M8" s="13"/>
      <c r="N8" s="13">
        <v>4.67289719626168E-2</v>
      </c>
      <c r="O8" s="13">
        <v>4.91803278688525E-2</v>
      </c>
      <c r="P8" s="13">
        <v>0.230769230769231</v>
      </c>
      <c r="Q8" s="13">
        <v>6.7796610169491497E-2</v>
      </c>
      <c r="R8" s="13"/>
      <c r="S8" s="13">
        <v>0</v>
      </c>
      <c r="T8" s="13">
        <v>0.116279069767442</v>
      </c>
      <c r="U8" s="13">
        <v>8.3333333333333301E-2</v>
      </c>
      <c r="V8" s="13">
        <v>0.140350877192982</v>
      </c>
      <c r="W8" s="13">
        <v>4.5454545454545497E-2</v>
      </c>
      <c r="X8" s="13">
        <v>6.25E-2</v>
      </c>
      <c r="Y8" s="13"/>
      <c r="Z8" s="13">
        <v>9.3406593406593394E-2</v>
      </c>
      <c r="AA8" s="13">
        <v>1.4084507042253501E-2</v>
      </c>
      <c r="AB8" s="13"/>
      <c r="AC8" s="13">
        <v>9.7087378640776698E-2</v>
      </c>
      <c r="AD8" s="13">
        <v>5.2631578947368397E-2</v>
      </c>
    </row>
    <row r="9" spans="2:30" x14ac:dyDescent="0.3">
      <c r="B9" s="14" t="s">
        <v>133</v>
      </c>
      <c r="C9" s="13">
        <v>4.7430830039525702E-2</v>
      </c>
      <c r="D9" s="13">
        <v>4.8000000000000001E-2</v>
      </c>
      <c r="E9" s="13">
        <v>4.6875E-2</v>
      </c>
      <c r="F9" s="13"/>
      <c r="G9" s="13">
        <v>0</v>
      </c>
      <c r="H9" s="13">
        <v>0</v>
      </c>
      <c r="I9" s="13">
        <v>2.8571428571428598E-2</v>
      </c>
      <c r="J9" s="13">
        <v>2.5641025641025599E-2</v>
      </c>
      <c r="K9" s="13">
        <v>1.7543859649122799E-2</v>
      </c>
      <c r="L9" s="13">
        <v>9.6774193548387094E-2</v>
      </c>
      <c r="M9" s="13"/>
      <c r="N9" s="13">
        <v>6.5420560747663503E-2</v>
      </c>
      <c r="O9" s="13">
        <v>3.2786885245901599E-2</v>
      </c>
      <c r="P9" s="13">
        <v>3.8461538461538498E-2</v>
      </c>
      <c r="Q9" s="13">
        <v>3.3898305084745797E-2</v>
      </c>
      <c r="R9" s="13"/>
      <c r="S9" s="13">
        <v>0</v>
      </c>
      <c r="T9" s="13">
        <v>0.13953488372093001</v>
      </c>
      <c r="U9" s="13">
        <v>0</v>
      </c>
      <c r="V9" s="13">
        <v>3.5087719298245598E-2</v>
      </c>
      <c r="W9" s="13">
        <v>9.0909090909090898E-2</v>
      </c>
      <c r="X9" s="13">
        <v>0</v>
      </c>
      <c r="Y9" s="13"/>
      <c r="Z9" s="13">
        <v>6.0439560439560398E-2</v>
      </c>
      <c r="AA9" s="13">
        <v>1.4084507042253501E-2</v>
      </c>
      <c r="AB9" s="13"/>
      <c r="AC9" s="13">
        <v>5.8252427184466E-2</v>
      </c>
      <c r="AD9" s="13">
        <v>4.5112781954887202E-2</v>
      </c>
    </row>
    <row r="10" spans="2:30" x14ac:dyDescent="0.3">
      <c r="B10" s="14" t="s">
        <v>134</v>
      </c>
      <c r="C10" s="13">
        <v>0.22924901185770799</v>
      </c>
      <c r="D10" s="13">
        <v>0.248</v>
      </c>
      <c r="E10" s="13">
        <v>0.2109375</v>
      </c>
      <c r="F10" s="13"/>
      <c r="G10" s="13">
        <v>0.5</v>
      </c>
      <c r="H10" s="13">
        <v>0.28000000000000003</v>
      </c>
      <c r="I10" s="13">
        <v>0.28571428571428598</v>
      </c>
      <c r="J10" s="13">
        <v>0.20512820512820501</v>
      </c>
      <c r="K10" s="13">
        <v>0.19298245614035101</v>
      </c>
      <c r="L10" s="13">
        <v>0.21505376344086</v>
      </c>
      <c r="M10" s="13"/>
      <c r="N10" s="13">
        <v>0.19626168224299101</v>
      </c>
      <c r="O10" s="13">
        <v>0.34426229508196698</v>
      </c>
      <c r="P10" s="13">
        <v>0.115384615384615</v>
      </c>
      <c r="Q10" s="13">
        <v>0.22033898305084701</v>
      </c>
      <c r="R10" s="13"/>
      <c r="S10" s="13">
        <v>0.146666666666667</v>
      </c>
      <c r="T10" s="13">
        <v>0.25581395348837199</v>
      </c>
      <c r="U10" s="13">
        <v>0.29166666666666702</v>
      </c>
      <c r="V10" s="13">
        <v>0.24561403508771901</v>
      </c>
      <c r="W10" s="13">
        <v>0.27272727272727298</v>
      </c>
      <c r="X10" s="13">
        <v>0.25</v>
      </c>
      <c r="Y10" s="13"/>
      <c r="Z10" s="13">
        <v>0.225274725274725</v>
      </c>
      <c r="AA10" s="13">
        <v>0.23943661971831001</v>
      </c>
      <c r="AB10" s="13"/>
      <c r="AC10" s="13">
        <v>0.19417475728155301</v>
      </c>
      <c r="AD10" s="13">
        <v>0.24812030075187999</v>
      </c>
    </row>
    <row r="11" spans="2:30" x14ac:dyDescent="0.3">
      <c r="B11" s="14" t="s">
        <v>135</v>
      </c>
      <c r="C11" s="13">
        <v>0.63241106719367601</v>
      </c>
      <c r="D11" s="13">
        <v>0.64800000000000002</v>
      </c>
      <c r="E11" s="13">
        <v>0.6171875</v>
      </c>
      <c r="F11" s="13"/>
      <c r="G11" s="13">
        <v>0.5</v>
      </c>
      <c r="H11" s="13">
        <v>0.6</v>
      </c>
      <c r="I11" s="13">
        <v>0.6</v>
      </c>
      <c r="J11" s="13">
        <v>0.66666666666666696</v>
      </c>
      <c r="K11" s="13">
        <v>0.64912280701754399</v>
      </c>
      <c r="L11" s="13">
        <v>0.63440860215053796</v>
      </c>
      <c r="M11" s="13"/>
      <c r="N11" s="13">
        <v>0.68224299065420602</v>
      </c>
      <c r="O11" s="13">
        <v>0.52459016393442603</v>
      </c>
      <c r="P11" s="13">
        <v>0.61538461538461497</v>
      </c>
      <c r="Q11" s="13">
        <v>0.66101694915254205</v>
      </c>
      <c r="R11" s="13"/>
      <c r="S11" s="13">
        <v>0.85333333333333306</v>
      </c>
      <c r="T11" s="13">
        <v>0.46511627906976699</v>
      </c>
      <c r="U11" s="13">
        <v>0.58333333333333304</v>
      </c>
      <c r="V11" s="13">
        <v>0.56140350877193002</v>
      </c>
      <c r="W11" s="13">
        <v>0.54545454545454497</v>
      </c>
      <c r="X11" s="13">
        <v>0.625</v>
      </c>
      <c r="Y11" s="13"/>
      <c r="Z11" s="13">
        <v>0.60439560439560402</v>
      </c>
      <c r="AA11" s="13">
        <v>0.70422535211267601</v>
      </c>
      <c r="AB11" s="13"/>
      <c r="AC11" s="13">
        <v>0.64077669902912604</v>
      </c>
      <c r="AD11" s="13">
        <v>0.63909774436090205</v>
      </c>
    </row>
    <row r="12" spans="2:30" x14ac:dyDescent="0.3">
      <c r="B12" s="14" t="s">
        <v>56</v>
      </c>
      <c r="C12" s="19">
        <v>1.97628458498024E-2</v>
      </c>
      <c r="D12" s="19">
        <v>1.6E-2</v>
      </c>
      <c r="E12" s="19">
        <v>2.34375E-2</v>
      </c>
      <c r="F12" s="19"/>
      <c r="G12" s="19">
        <v>0</v>
      </c>
      <c r="H12" s="19">
        <v>0.04</v>
      </c>
      <c r="I12" s="19">
        <v>0</v>
      </c>
      <c r="J12" s="19">
        <v>0</v>
      </c>
      <c r="K12" s="19">
        <v>1.7543859649122799E-2</v>
      </c>
      <c r="L12" s="19">
        <v>3.2258064516128997E-2</v>
      </c>
      <c r="M12" s="19"/>
      <c r="N12" s="19">
        <v>9.3457943925233603E-3</v>
      </c>
      <c r="O12" s="19">
        <v>4.91803278688525E-2</v>
      </c>
      <c r="P12" s="19">
        <v>0</v>
      </c>
      <c r="Q12" s="19">
        <v>1.6949152542372899E-2</v>
      </c>
      <c r="R12" s="19"/>
      <c r="S12" s="19">
        <v>0</v>
      </c>
      <c r="T12" s="19">
        <v>2.32558139534884E-2</v>
      </c>
      <c r="U12" s="19">
        <v>4.1666666666666699E-2</v>
      </c>
      <c r="V12" s="19">
        <v>1.7543859649122799E-2</v>
      </c>
      <c r="W12" s="19">
        <v>4.5454545454545497E-2</v>
      </c>
      <c r="X12" s="19">
        <v>6.25E-2</v>
      </c>
      <c r="Y12" s="19"/>
      <c r="Z12" s="19">
        <v>1.6483516483516501E-2</v>
      </c>
      <c r="AA12" s="19">
        <v>2.8169014084507001E-2</v>
      </c>
      <c r="AB12" s="19"/>
      <c r="AC12" s="19">
        <v>9.7087378640776708E-3</v>
      </c>
      <c r="AD12" s="19">
        <v>1.50375939849624E-2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138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8.6956521739130405E-2</v>
      </c>
      <c r="D8" s="13">
        <v>0.08</v>
      </c>
      <c r="E8" s="13">
        <v>9.375E-2</v>
      </c>
      <c r="F8" s="13"/>
      <c r="G8" s="13">
        <v>0.25</v>
      </c>
      <c r="H8" s="13">
        <v>0.12</v>
      </c>
      <c r="I8" s="13">
        <v>2.8571428571428598E-2</v>
      </c>
      <c r="J8" s="13">
        <v>0.128205128205128</v>
      </c>
      <c r="K8" s="13">
        <v>0.12280701754386</v>
      </c>
      <c r="L8" s="13">
        <v>5.3763440860215103E-2</v>
      </c>
      <c r="M8" s="13"/>
      <c r="N8" s="13">
        <v>7.4766355140186896E-2</v>
      </c>
      <c r="O8" s="13">
        <v>6.5573770491803296E-2</v>
      </c>
      <c r="P8" s="13">
        <v>0.230769230769231</v>
      </c>
      <c r="Q8" s="13">
        <v>6.7796610169491497E-2</v>
      </c>
      <c r="R8" s="13"/>
      <c r="S8" s="13">
        <v>1.3333333333333299E-2</v>
      </c>
      <c r="T8" s="13">
        <v>0.116279069767442</v>
      </c>
      <c r="U8" s="13">
        <v>0.125</v>
      </c>
      <c r="V8" s="13">
        <v>0.175438596491228</v>
      </c>
      <c r="W8" s="13">
        <v>9.0909090909090898E-2</v>
      </c>
      <c r="X8" s="13">
        <v>6.25E-2</v>
      </c>
      <c r="Y8" s="13"/>
      <c r="Z8" s="13">
        <v>0.10989010989011</v>
      </c>
      <c r="AA8" s="13">
        <v>2.8169014084507001E-2</v>
      </c>
      <c r="AB8" s="13"/>
      <c r="AC8" s="13">
        <v>9.7087378640776698E-2</v>
      </c>
      <c r="AD8" s="13">
        <v>7.5187969924811998E-2</v>
      </c>
    </row>
    <row r="9" spans="2:30" x14ac:dyDescent="0.3">
      <c r="B9" s="14" t="s">
        <v>133</v>
      </c>
      <c r="C9" s="13">
        <v>0.205533596837945</v>
      </c>
      <c r="D9" s="13">
        <v>0.20799999999999999</v>
      </c>
      <c r="E9" s="13">
        <v>0.203125</v>
      </c>
      <c r="F9" s="13"/>
      <c r="G9" s="13">
        <v>0</v>
      </c>
      <c r="H9" s="13">
        <v>0.12</v>
      </c>
      <c r="I9" s="13">
        <v>0.28571428571428598</v>
      </c>
      <c r="J9" s="13">
        <v>0.20512820512820501</v>
      </c>
      <c r="K9" s="13">
        <v>0.157894736842105</v>
      </c>
      <c r="L9" s="13">
        <v>0.236559139784946</v>
      </c>
      <c r="M9" s="13"/>
      <c r="N9" s="13">
        <v>0.22429906542056099</v>
      </c>
      <c r="O9" s="13">
        <v>0.22950819672131101</v>
      </c>
      <c r="P9" s="13">
        <v>0.15384615384615399</v>
      </c>
      <c r="Q9" s="13">
        <v>0.169491525423729</v>
      </c>
      <c r="R9" s="13"/>
      <c r="S9" s="13">
        <v>0.10666666666666701</v>
      </c>
      <c r="T9" s="13">
        <v>0.27906976744186002</v>
      </c>
      <c r="U9" s="13">
        <v>0.25</v>
      </c>
      <c r="V9" s="13">
        <v>0.24561403508771901</v>
      </c>
      <c r="W9" s="13">
        <v>0.27272727272727298</v>
      </c>
      <c r="X9" s="13">
        <v>0.125</v>
      </c>
      <c r="Y9" s="13"/>
      <c r="Z9" s="13">
        <v>0.230769230769231</v>
      </c>
      <c r="AA9" s="13">
        <v>0.140845070422535</v>
      </c>
      <c r="AB9" s="13"/>
      <c r="AC9" s="13">
        <v>0.25242718446601897</v>
      </c>
      <c r="AD9" s="13">
        <v>0.16541353383458601</v>
      </c>
    </row>
    <row r="10" spans="2:30" x14ac:dyDescent="0.3">
      <c r="B10" s="14" t="s">
        <v>134</v>
      </c>
      <c r="C10" s="13">
        <v>0.40316205533596799</v>
      </c>
      <c r="D10" s="13">
        <v>0.432</v>
      </c>
      <c r="E10" s="13">
        <v>0.375</v>
      </c>
      <c r="F10" s="13"/>
      <c r="G10" s="13">
        <v>0</v>
      </c>
      <c r="H10" s="13">
        <v>0.32</v>
      </c>
      <c r="I10" s="13">
        <v>0.371428571428571</v>
      </c>
      <c r="J10" s="13">
        <v>0.43589743589743601</v>
      </c>
      <c r="K10" s="13">
        <v>0.43859649122806998</v>
      </c>
      <c r="L10" s="13">
        <v>0.41935483870967699</v>
      </c>
      <c r="M10" s="13"/>
      <c r="N10" s="13">
        <v>0.44859813084112099</v>
      </c>
      <c r="O10" s="13">
        <v>0.37704918032786899</v>
      </c>
      <c r="P10" s="13">
        <v>0.269230769230769</v>
      </c>
      <c r="Q10" s="13">
        <v>0.40677966101694901</v>
      </c>
      <c r="R10" s="13"/>
      <c r="S10" s="13">
        <v>0.52</v>
      </c>
      <c r="T10" s="13">
        <v>0.34883720930232598</v>
      </c>
      <c r="U10" s="13">
        <v>0.375</v>
      </c>
      <c r="V10" s="13">
        <v>0.29824561403508798</v>
      </c>
      <c r="W10" s="13">
        <v>0.45454545454545497</v>
      </c>
      <c r="X10" s="13">
        <v>0.3125</v>
      </c>
      <c r="Y10" s="13"/>
      <c r="Z10" s="13">
        <v>0.340659340659341</v>
      </c>
      <c r="AA10" s="13">
        <v>0.56338028169014098</v>
      </c>
      <c r="AB10" s="13"/>
      <c r="AC10" s="13">
        <v>0.29126213592233002</v>
      </c>
      <c r="AD10" s="13">
        <v>0.51879699248120303</v>
      </c>
    </row>
    <row r="11" spans="2:30" x14ac:dyDescent="0.3">
      <c r="B11" s="14" t="s">
        <v>135</v>
      </c>
      <c r="C11" s="13">
        <v>0.24505928853754899</v>
      </c>
      <c r="D11" s="13">
        <v>0.25600000000000001</v>
      </c>
      <c r="E11" s="13">
        <v>0.234375</v>
      </c>
      <c r="F11" s="13"/>
      <c r="G11" s="13">
        <v>0.75</v>
      </c>
      <c r="H11" s="13">
        <v>0.32</v>
      </c>
      <c r="I11" s="13">
        <v>0.25714285714285701</v>
      </c>
      <c r="J11" s="13">
        <v>0.20512820512820501</v>
      </c>
      <c r="K11" s="13">
        <v>0.22807017543859601</v>
      </c>
      <c r="L11" s="13">
        <v>0.225806451612903</v>
      </c>
      <c r="M11" s="13"/>
      <c r="N11" s="13">
        <v>0.22429906542056099</v>
      </c>
      <c r="O11" s="13">
        <v>0.213114754098361</v>
      </c>
      <c r="P11" s="13">
        <v>0.34615384615384598</v>
      </c>
      <c r="Q11" s="13">
        <v>0.27118644067796599</v>
      </c>
      <c r="R11" s="13"/>
      <c r="S11" s="13">
        <v>0.36</v>
      </c>
      <c r="T11" s="13">
        <v>0.232558139534884</v>
      </c>
      <c r="U11" s="13">
        <v>0.16666666666666699</v>
      </c>
      <c r="V11" s="13">
        <v>0.175438596491228</v>
      </c>
      <c r="W11" s="13">
        <v>0.13636363636363599</v>
      </c>
      <c r="X11" s="13">
        <v>0.3125</v>
      </c>
      <c r="Y11" s="13"/>
      <c r="Z11" s="13">
        <v>0.25274725274725302</v>
      </c>
      <c r="AA11" s="13">
        <v>0.22535211267605601</v>
      </c>
      <c r="AB11" s="13"/>
      <c r="AC11" s="13">
        <v>0.30097087378640802</v>
      </c>
      <c r="AD11" s="13">
        <v>0.203007518796992</v>
      </c>
    </row>
    <row r="12" spans="2:30" x14ac:dyDescent="0.3">
      <c r="B12" s="14" t="s">
        <v>56</v>
      </c>
      <c r="C12" s="19">
        <v>5.9288537549407098E-2</v>
      </c>
      <c r="D12" s="19">
        <v>2.4E-2</v>
      </c>
      <c r="E12" s="19">
        <v>9.375E-2</v>
      </c>
      <c r="F12" s="19"/>
      <c r="G12" s="19">
        <v>0</v>
      </c>
      <c r="H12" s="19">
        <v>0.12</v>
      </c>
      <c r="I12" s="19">
        <v>5.7142857142857099E-2</v>
      </c>
      <c r="J12" s="19">
        <v>2.5641025641025599E-2</v>
      </c>
      <c r="K12" s="19">
        <v>5.2631578947368397E-2</v>
      </c>
      <c r="L12" s="19">
        <v>6.4516129032258104E-2</v>
      </c>
      <c r="M12" s="19"/>
      <c r="N12" s="19">
        <v>2.80373831775701E-2</v>
      </c>
      <c r="O12" s="19">
        <v>0.114754098360656</v>
      </c>
      <c r="P12" s="19">
        <v>0</v>
      </c>
      <c r="Q12" s="19">
        <v>8.4745762711864403E-2</v>
      </c>
      <c r="R12" s="19"/>
      <c r="S12" s="19">
        <v>0</v>
      </c>
      <c r="T12" s="19">
        <v>2.32558139534884E-2</v>
      </c>
      <c r="U12" s="19">
        <v>8.3333333333333301E-2</v>
      </c>
      <c r="V12" s="19">
        <v>0.105263157894737</v>
      </c>
      <c r="W12" s="19">
        <v>4.5454545454545497E-2</v>
      </c>
      <c r="X12" s="19">
        <v>0.1875</v>
      </c>
      <c r="Y12" s="19"/>
      <c r="Z12" s="19">
        <v>6.5934065934065894E-2</v>
      </c>
      <c r="AA12" s="19">
        <v>4.2253521126760597E-2</v>
      </c>
      <c r="AB12" s="19"/>
      <c r="AC12" s="19">
        <v>5.8252427184466E-2</v>
      </c>
      <c r="AD12" s="19">
        <v>3.7593984962405999E-2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139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8.3003952569169995E-2</v>
      </c>
      <c r="D8" s="13">
        <v>7.1999999999999995E-2</v>
      </c>
      <c r="E8" s="13">
        <v>9.375E-2</v>
      </c>
      <c r="F8" s="13"/>
      <c r="G8" s="13">
        <v>0.25</v>
      </c>
      <c r="H8" s="13">
        <v>0.12</v>
      </c>
      <c r="I8" s="13">
        <v>5.7142857142857099E-2</v>
      </c>
      <c r="J8" s="13">
        <v>0.15384615384615399</v>
      </c>
      <c r="K8" s="13">
        <v>0.12280701754386</v>
      </c>
      <c r="L8" s="13">
        <v>2.1505376344085999E-2</v>
      </c>
      <c r="M8" s="13"/>
      <c r="N8" s="13">
        <v>7.4766355140186896E-2</v>
      </c>
      <c r="O8" s="13">
        <v>8.1967213114754106E-2</v>
      </c>
      <c r="P8" s="13">
        <v>0.19230769230769201</v>
      </c>
      <c r="Q8" s="13">
        <v>5.0847457627118599E-2</v>
      </c>
      <c r="R8" s="13"/>
      <c r="S8" s="13">
        <v>1.3333333333333299E-2</v>
      </c>
      <c r="T8" s="13">
        <v>0.116279069767442</v>
      </c>
      <c r="U8" s="13">
        <v>0.16666666666666699</v>
      </c>
      <c r="V8" s="13">
        <v>0.140350877192982</v>
      </c>
      <c r="W8" s="13">
        <v>9.0909090909090898E-2</v>
      </c>
      <c r="X8" s="13">
        <v>6.25E-2</v>
      </c>
      <c r="Y8" s="13"/>
      <c r="Z8" s="13">
        <v>0.104395604395604</v>
      </c>
      <c r="AA8" s="13">
        <v>2.8169014084507001E-2</v>
      </c>
      <c r="AB8" s="13"/>
      <c r="AC8" s="13">
        <v>8.7378640776699004E-2</v>
      </c>
      <c r="AD8" s="13">
        <v>7.5187969924811998E-2</v>
      </c>
    </row>
    <row r="9" spans="2:30" x14ac:dyDescent="0.3">
      <c r="B9" s="14" t="s">
        <v>133</v>
      </c>
      <c r="C9" s="13">
        <v>0.189723320158103</v>
      </c>
      <c r="D9" s="13">
        <v>0.23200000000000001</v>
      </c>
      <c r="E9" s="13">
        <v>0.1484375</v>
      </c>
      <c r="F9" s="13"/>
      <c r="G9" s="13">
        <v>0</v>
      </c>
      <c r="H9" s="13">
        <v>0.04</v>
      </c>
      <c r="I9" s="13">
        <v>0.25714285714285701</v>
      </c>
      <c r="J9" s="13">
        <v>0.128205128205128</v>
      </c>
      <c r="K9" s="13">
        <v>0.140350877192982</v>
      </c>
      <c r="L9" s="13">
        <v>0.26881720430107497</v>
      </c>
      <c r="M9" s="13"/>
      <c r="N9" s="13">
        <v>0.21495327102803699</v>
      </c>
      <c r="O9" s="13">
        <v>0.19672131147541</v>
      </c>
      <c r="P9" s="13">
        <v>0.230769230769231</v>
      </c>
      <c r="Q9" s="13">
        <v>0.11864406779661001</v>
      </c>
      <c r="R9" s="13"/>
      <c r="S9" s="13">
        <v>5.3333333333333302E-2</v>
      </c>
      <c r="T9" s="13">
        <v>0.232558139534884</v>
      </c>
      <c r="U9" s="13">
        <v>0.20833333333333301</v>
      </c>
      <c r="V9" s="13">
        <v>0.26315789473684198</v>
      </c>
      <c r="W9" s="13">
        <v>0.18181818181818199</v>
      </c>
      <c r="X9" s="13">
        <v>0.1875</v>
      </c>
      <c r="Y9" s="13"/>
      <c r="Z9" s="13">
        <v>0.214285714285714</v>
      </c>
      <c r="AA9" s="13">
        <v>0.12676056338028199</v>
      </c>
      <c r="AB9" s="13"/>
      <c r="AC9" s="13">
        <v>0.213592233009709</v>
      </c>
      <c r="AD9" s="13">
        <v>0.180451127819549</v>
      </c>
    </row>
    <row r="10" spans="2:30" x14ac:dyDescent="0.3">
      <c r="B10" s="14" t="s">
        <v>134</v>
      </c>
      <c r="C10" s="13">
        <v>0.44664031620553402</v>
      </c>
      <c r="D10" s="13">
        <v>0.44</v>
      </c>
      <c r="E10" s="13">
        <v>0.453125</v>
      </c>
      <c r="F10" s="13"/>
      <c r="G10" s="13">
        <v>0.5</v>
      </c>
      <c r="H10" s="13">
        <v>0.44</v>
      </c>
      <c r="I10" s="13">
        <v>0.4</v>
      </c>
      <c r="J10" s="13">
        <v>0.53846153846153799</v>
      </c>
      <c r="K10" s="13">
        <v>0.43859649122806998</v>
      </c>
      <c r="L10" s="13">
        <v>0.43010752688171999</v>
      </c>
      <c r="M10" s="13"/>
      <c r="N10" s="13">
        <v>0.45794392523364502</v>
      </c>
      <c r="O10" s="13">
        <v>0.44262295081967201</v>
      </c>
      <c r="P10" s="13">
        <v>0.38461538461538503</v>
      </c>
      <c r="Q10" s="13">
        <v>0.45762711864406802</v>
      </c>
      <c r="R10" s="13"/>
      <c r="S10" s="13">
        <v>0.64</v>
      </c>
      <c r="T10" s="13">
        <v>0.44186046511627902</v>
      </c>
      <c r="U10" s="13">
        <v>0.375</v>
      </c>
      <c r="V10" s="13">
        <v>0.31578947368421101</v>
      </c>
      <c r="W10" s="13">
        <v>0.54545454545454497</v>
      </c>
      <c r="X10" s="13">
        <v>0.1875</v>
      </c>
      <c r="Y10" s="13"/>
      <c r="Z10" s="13">
        <v>0.41758241758241799</v>
      </c>
      <c r="AA10" s="13">
        <v>0.52112676056338003</v>
      </c>
      <c r="AB10" s="13"/>
      <c r="AC10" s="13">
        <v>0.39805825242718401</v>
      </c>
      <c r="AD10" s="13">
        <v>0.50375939849624096</v>
      </c>
    </row>
    <row r="11" spans="2:30" x14ac:dyDescent="0.3">
      <c r="B11" s="14" t="s">
        <v>135</v>
      </c>
      <c r="C11" s="13">
        <v>0.233201581027668</v>
      </c>
      <c r="D11" s="13">
        <v>0.216</v>
      </c>
      <c r="E11" s="13">
        <v>0.25</v>
      </c>
      <c r="F11" s="13"/>
      <c r="G11" s="13">
        <v>0.25</v>
      </c>
      <c r="H11" s="13">
        <v>0.36</v>
      </c>
      <c r="I11" s="13">
        <v>0.22857142857142901</v>
      </c>
      <c r="J11" s="13">
        <v>0.17948717948717899</v>
      </c>
      <c r="K11" s="13">
        <v>0.21052631578947401</v>
      </c>
      <c r="L11" s="13">
        <v>0.236559139784946</v>
      </c>
      <c r="M11" s="13"/>
      <c r="N11" s="13">
        <v>0.233644859813084</v>
      </c>
      <c r="O11" s="13">
        <v>0.213114754098361</v>
      </c>
      <c r="P11" s="13">
        <v>0.19230769230769201</v>
      </c>
      <c r="Q11" s="13">
        <v>0.27118644067796599</v>
      </c>
      <c r="R11" s="13"/>
      <c r="S11" s="13">
        <v>0.293333333333333</v>
      </c>
      <c r="T11" s="13">
        <v>0.13953488372093001</v>
      </c>
      <c r="U11" s="13">
        <v>0.25</v>
      </c>
      <c r="V11" s="13">
        <v>0.21052631578947401</v>
      </c>
      <c r="W11" s="13">
        <v>0.13636363636363599</v>
      </c>
      <c r="X11" s="13">
        <v>0.375</v>
      </c>
      <c r="Y11" s="13"/>
      <c r="Z11" s="13">
        <v>0.21978021978022</v>
      </c>
      <c r="AA11" s="13">
        <v>0.26760563380281699</v>
      </c>
      <c r="AB11" s="13"/>
      <c r="AC11" s="13">
        <v>0.27184466019417503</v>
      </c>
      <c r="AD11" s="13">
        <v>0.203007518796992</v>
      </c>
    </row>
    <row r="12" spans="2:30" x14ac:dyDescent="0.3">
      <c r="B12" s="14" t="s">
        <v>56</v>
      </c>
      <c r="C12" s="19">
        <v>4.7430830039525702E-2</v>
      </c>
      <c r="D12" s="19">
        <v>0.04</v>
      </c>
      <c r="E12" s="19">
        <v>5.46875E-2</v>
      </c>
      <c r="F12" s="19"/>
      <c r="G12" s="19">
        <v>0</v>
      </c>
      <c r="H12" s="19">
        <v>0.04</v>
      </c>
      <c r="I12" s="19">
        <v>5.7142857142857099E-2</v>
      </c>
      <c r="J12" s="19">
        <v>0</v>
      </c>
      <c r="K12" s="19">
        <v>8.7719298245614002E-2</v>
      </c>
      <c r="L12" s="19">
        <v>4.3010752688171998E-2</v>
      </c>
      <c r="M12" s="19"/>
      <c r="N12" s="19">
        <v>1.86915887850467E-2</v>
      </c>
      <c r="O12" s="19">
        <v>6.5573770491803296E-2</v>
      </c>
      <c r="P12" s="19">
        <v>0</v>
      </c>
      <c r="Q12" s="19">
        <v>0.101694915254237</v>
      </c>
      <c r="R12" s="19"/>
      <c r="S12" s="19">
        <v>0</v>
      </c>
      <c r="T12" s="19">
        <v>6.9767441860465101E-2</v>
      </c>
      <c r="U12" s="19">
        <v>0</v>
      </c>
      <c r="V12" s="19">
        <v>7.0175438596491196E-2</v>
      </c>
      <c r="W12" s="19">
        <v>4.5454545454545497E-2</v>
      </c>
      <c r="X12" s="19">
        <v>0.1875</v>
      </c>
      <c r="Y12" s="19"/>
      <c r="Z12" s="19">
        <v>4.3956043956044001E-2</v>
      </c>
      <c r="AA12" s="19">
        <v>5.63380281690141E-2</v>
      </c>
      <c r="AB12" s="19"/>
      <c r="AC12" s="19">
        <v>2.9126213592233E-2</v>
      </c>
      <c r="AD12" s="19">
        <v>3.7593984962405999E-2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5.1383399209486202E-2</v>
      </c>
      <c r="D8" s="13">
        <v>1.6E-2</v>
      </c>
      <c r="E8" s="13">
        <v>8.59375E-2</v>
      </c>
      <c r="F8" s="13"/>
      <c r="G8" s="13">
        <v>0</v>
      </c>
      <c r="H8" s="13">
        <v>0.08</v>
      </c>
      <c r="I8" s="13">
        <v>8.5714285714285701E-2</v>
      </c>
      <c r="J8" s="13">
        <v>7.69230769230769E-2</v>
      </c>
      <c r="K8" s="13">
        <v>7.0175438596491196E-2</v>
      </c>
      <c r="L8" s="13">
        <v>1.0752688172042999E-2</v>
      </c>
      <c r="M8" s="13"/>
      <c r="N8" s="13">
        <v>4.67289719626168E-2</v>
      </c>
      <c r="O8" s="13">
        <v>4.91803278688525E-2</v>
      </c>
      <c r="P8" s="13">
        <v>0.15384615384615399</v>
      </c>
      <c r="Q8" s="13">
        <v>1.6949152542372899E-2</v>
      </c>
      <c r="R8" s="13"/>
      <c r="S8" s="13">
        <v>0</v>
      </c>
      <c r="T8" s="13">
        <v>9.3023255813953501E-2</v>
      </c>
      <c r="U8" s="13">
        <v>8.3333333333333301E-2</v>
      </c>
      <c r="V8" s="13">
        <v>8.7719298245614002E-2</v>
      </c>
      <c r="W8" s="13">
        <v>0</v>
      </c>
      <c r="X8" s="13">
        <v>6.25E-2</v>
      </c>
      <c r="Y8" s="13"/>
      <c r="Z8" s="13">
        <v>6.5934065934065894E-2</v>
      </c>
      <c r="AA8" s="13">
        <v>1.4084507042253501E-2</v>
      </c>
      <c r="AB8" s="13"/>
      <c r="AC8" s="13">
        <v>5.8252427184466E-2</v>
      </c>
      <c r="AD8" s="13">
        <v>4.5112781954887202E-2</v>
      </c>
    </row>
    <row r="9" spans="2:30" x14ac:dyDescent="0.3">
      <c r="B9" s="14" t="s">
        <v>133</v>
      </c>
      <c r="C9" s="13">
        <v>7.5098814229248995E-2</v>
      </c>
      <c r="D9" s="13">
        <v>0.08</v>
      </c>
      <c r="E9" s="13">
        <v>7.03125E-2</v>
      </c>
      <c r="F9" s="13"/>
      <c r="G9" s="13">
        <v>0.5</v>
      </c>
      <c r="H9" s="13">
        <v>0.04</v>
      </c>
      <c r="I9" s="13">
        <v>8.5714285714285701E-2</v>
      </c>
      <c r="J9" s="13">
        <v>5.1282051282051301E-2</v>
      </c>
      <c r="K9" s="13">
        <v>3.5087719298245598E-2</v>
      </c>
      <c r="L9" s="13">
        <v>9.6774193548387094E-2</v>
      </c>
      <c r="M9" s="13"/>
      <c r="N9" s="13">
        <v>0.10280373831775701</v>
      </c>
      <c r="O9" s="13">
        <v>9.8360655737704902E-2</v>
      </c>
      <c r="P9" s="13">
        <v>3.8461538461538498E-2</v>
      </c>
      <c r="Q9" s="13">
        <v>1.6949152542372899E-2</v>
      </c>
      <c r="R9" s="13"/>
      <c r="S9" s="13">
        <v>2.66666666666667E-2</v>
      </c>
      <c r="T9" s="13">
        <v>0.13953488372093001</v>
      </c>
      <c r="U9" s="13">
        <v>4.1666666666666699E-2</v>
      </c>
      <c r="V9" s="13">
        <v>7.0175438596491196E-2</v>
      </c>
      <c r="W9" s="13">
        <v>4.5454545454545497E-2</v>
      </c>
      <c r="X9" s="13">
        <v>6.25E-2</v>
      </c>
      <c r="Y9" s="13"/>
      <c r="Z9" s="13">
        <v>8.2417582417582402E-2</v>
      </c>
      <c r="AA9" s="13">
        <v>5.63380281690141E-2</v>
      </c>
      <c r="AB9" s="13"/>
      <c r="AC9" s="13">
        <v>8.7378640776699004E-2</v>
      </c>
      <c r="AD9" s="13">
        <v>7.5187969924811998E-2</v>
      </c>
    </row>
    <row r="10" spans="2:30" x14ac:dyDescent="0.3">
      <c r="B10" s="14" t="s">
        <v>134</v>
      </c>
      <c r="C10" s="13">
        <v>0.24110671936758901</v>
      </c>
      <c r="D10" s="13">
        <v>0.28799999999999998</v>
      </c>
      <c r="E10" s="13">
        <v>0.1953125</v>
      </c>
      <c r="F10" s="13"/>
      <c r="G10" s="13">
        <v>0</v>
      </c>
      <c r="H10" s="13">
        <v>0.16</v>
      </c>
      <c r="I10" s="13">
        <v>0.28571428571428598</v>
      </c>
      <c r="J10" s="13">
        <v>0.256410256410256</v>
      </c>
      <c r="K10" s="13">
        <v>0.22807017543859601</v>
      </c>
      <c r="L10" s="13">
        <v>0.25806451612903197</v>
      </c>
      <c r="M10" s="13"/>
      <c r="N10" s="13">
        <v>0.233644859813084</v>
      </c>
      <c r="O10" s="13">
        <v>0.26229508196721302</v>
      </c>
      <c r="P10" s="13">
        <v>0.15384615384615399</v>
      </c>
      <c r="Q10" s="13">
        <v>0.27118644067796599</v>
      </c>
      <c r="R10" s="13"/>
      <c r="S10" s="13">
        <v>0.10666666666666701</v>
      </c>
      <c r="T10" s="13">
        <v>0.372093023255814</v>
      </c>
      <c r="U10" s="13">
        <v>0.25</v>
      </c>
      <c r="V10" s="13">
        <v>0.26315789473684198</v>
      </c>
      <c r="W10" s="13">
        <v>0.40909090909090901</v>
      </c>
      <c r="X10" s="13">
        <v>0.25</v>
      </c>
      <c r="Y10" s="13"/>
      <c r="Z10" s="13">
        <v>0.25274725274725302</v>
      </c>
      <c r="AA10" s="13">
        <v>0.21126760563380301</v>
      </c>
      <c r="AB10" s="13"/>
      <c r="AC10" s="13">
        <v>0.15533980582524301</v>
      </c>
      <c r="AD10" s="13">
        <v>0.30075187969924799</v>
      </c>
    </row>
    <row r="11" spans="2:30" x14ac:dyDescent="0.3">
      <c r="B11" s="14" t="s">
        <v>135</v>
      </c>
      <c r="C11" s="13">
        <v>0.61660079051383399</v>
      </c>
      <c r="D11" s="13">
        <v>0.59199999999999997</v>
      </c>
      <c r="E11" s="13">
        <v>0.640625</v>
      </c>
      <c r="F11" s="13"/>
      <c r="G11" s="13">
        <v>0.5</v>
      </c>
      <c r="H11" s="13">
        <v>0.64</v>
      </c>
      <c r="I11" s="13">
        <v>0.54285714285714304</v>
      </c>
      <c r="J11" s="13">
        <v>0.61538461538461497</v>
      </c>
      <c r="K11" s="13">
        <v>0.64912280701754399</v>
      </c>
      <c r="L11" s="13">
        <v>0.62365591397849496</v>
      </c>
      <c r="M11" s="13"/>
      <c r="N11" s="13">
        <v>0.60747663551401898</v>
      </c>
      <c r="O11" s="13">
        <v>0.55737704918032804</v>
      </c>
      <c r="P11" s="13">
        <v>0.65384615384615397</v>
      </c>
      <c r="Q11" s="13">
        <v>0.677966101694915</v>
      </c>
      <c r="R11" s="13"/>
      <c r="S11" s="13">
        <v>0.86666666666666703</v>
      </c>
      <c r="T11" s="13">
        <v>0.372093023255814</v>
      </c>
      <c r="U11" s="13">
        <v>0.625</v>
      </c>
      <c r="V11" s="13">
        <v>0.57894736842105299</v>
      </c>
      <c r="W11" s="13">
        <v>0.5</v>
      </c>
      <c r="X11" s="13">
        <v>0.5625</v>
      </c>
      <c r="Y11" s="13"/>
      <c r="Z11" s="13">
        <v>0.58791208791208804</v>
      </c>
      <c r="AA11" s="13">
        <v>0.69014084507042295</v>
      </c>
      <c r="AB11" s="13"/>
      <c r="AC11" s="13">
        <v>0.68932038834951503</v>
      </c>
      <c r="AD11" s="13">
        <v>0.57142857142857095</v>
      </c>
    </row>
    <row r="12" spans="2:30" x14ac:dyDescent="0.3">
      <c r="B12" s="14" t="s">
        <v>56</v>
      </c>
      <c r="C12" s="19">
        <v>1.58102766798419E-2</v>
      </c>
      <c r="D12" s="19">
        <v>2.4E-2</v>
      </c>
      <c r="E12" s="19">
        <v>7.8125E-3</v>
      </c>
      <c r="F12" s="19"/>
      <c r="G12" s="19">
        <v>0</v>
      </c>
      <c r="H12" s="19">
        <v>0.08</v>
      </c>
      <c r="I12" s="19">
        <v>0</v>
      </c>
      <c r="J12" s="19">
        <v>0</v>
      </c>
      <c r="K12" s="19">
        <v>1.7543859649122799E-2</v>
      </c>
      <c r="L12" s="19">
        <v>1.0752688172042999E-2</v>
      </c>
      <c r="M12" s="19"/>
      <c r="N12" s="19">
        <v>9.3457943925233603E-3</v>
      </c>
      <c r="O12" s="19">
        <v>3.2786885245901599E-2</v>
      </c>
      <c r="P12" s="19">
        <v>0</v>
      </c>
      <c r="Q12" s="19">
        <v>1.6949152542372899E-2</v>
      </c>
      <c r="R12" s="19"/>
      <c r="S12" s="19">
        <v>0</v>
      </c>
      <c r="T12" s="19">
        <v>2.32558139534884E-2</v>
      </c>
      <c r="U12" s="19">
        <v>0</v>
      </c>
      <c r="V12" s="19">
        <v>0</v>
      </c>
      <c r="W12" s="19">
        <v>4.5454545454545497E-2</v>
      </c>
      <c r="X12" s="19">
        <v>6.25E-2</v>
      </c>
      <c r="Y12" s="19"/>
      <c r="Z12" s="19">
        <v>1.0989010989011E-2</v>
      </c>
      <c r="AA12" s="19">
        <v>2.8169014084507001E-2</v>
      </c>
      <c r="AB12" s="19"/>
      <c r="AC12" s="19">
        <v>9.7087378640776708E-3</v>
      </c>
      <c r="AD12" s="19">
        <v>7.5187969924812E-3</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6.7193675889328106E-2</v>
      </c>
      <c r="D8" s="13">
        <v>4.8000000000000001E-2</v>
      </c>
      <c r="E8" s="13">
        <v>8.59375E-2</v>
      </c>
      <c r="F8" s="13"/>
      <c r="G8" s="13">
        <v>0</v>
      </c>
      <c r="H8" s="13">
        <v>0.08</v>
      </c>
      <c r="I8" s="13">
        <v>5.7142857142857099E-2</v>
      </c>
      <c r="J8" s="13">
        <v>7.69230769230769E-2</v>
      </c>
      <c r="K8" s="13">
        <v>0.105263157894737</v>
      </c>
      <c r="L8" s="13">
        <v>4.3010752688171998E-2</v>
      </c>
      <c r="M8" s="13"/>
      <c r="N8" s="13">
        <v>7.4766355140186896E-2</v>
      </c>
      <c r="O8" s="13">
        <v>3.2786885245901599E-2</v>
      </c>
      <c r="P8" s="13">
        <v>0.19230769230769201</v>
      </c>
      <c r="Q8" s="13">
        <v>3.3898305084745797E-2</v>
      </c>
      <c r="R8" s="13"/>
      <c r="S8" s="13">
        <v>0</v>
      </c>
      <c r="T8" s="13">
        <v>0.116279069767442</v>
      </c>
      <c r="U8" s="13">
        <v>8.3333333333333301E-2</v>
      </c>
      <c r="V8" s="13">
        <v>0.140350877192982</v>
      </c>
      <c r="W8" s="13">
        <v>0</v>
      </c>
      <c r="X8" s="13">
        <v>6.25E-2</v>
      </c>
      <c r="Y8" s="13"/>
      <c r="Z8" s="13">
        <v>8.2417582417582402E-2</v>
      </c>
      <c r="AA8" s="13">
        <v>2.8169014084507001E-2</v>
      </c>
      <c r="AB8" s="13"/>
      <c r="AC8" s="13">
        <v>9.7087378640776698E-2</v>
      </c>
      <c r="AD8" s="13">
        <v>4.5112781954887202E-2</v>
      </c>
    </row>
    <row r="9" spans="2:30" x14ac:dyDescent="0.3">
      <c r="B9" s="14" t="s">
        <v>133</v>
      </c>
      <c r="C9" s="13">
        <v>0.13438735177865599</v>
      </c>
      <c r="D9" s="13">
        <v>0.128</v>
      </c>
      <c r="E9" s="13">
        <v>0.140625</v>
      </c>
      <c r="F9" s="13"/>
      <c r="G9" s="13">
        <v>0.25</v>
      </c>
      <c r="H9" s="13">
        <v>0.04</v>
      </c>
      <c r="I9" s="13">
        <v>0.2</v>
      </c>
      <c r="J9" s="13">
        <v>0.102564102564103</v>
      </c>
      <c r="K9" s="13">
        <v>0.105263157894737</v>
      </c>
      <c r="L9" s="13">
        <v>0.16129032258064499</v>
      </c>
      <c r="M9" s="13"/>
      <c r="N9" s="13">
        <v>0.13084112149532701</v>
      </c>
      <c r="O9" s="13">
        <v>0.19672131147541</v>
      </c>
      <c r="P9" s="13">
        <v>7.69230769230769E-2</v>
      </c>
      <c r="Q9" s="13">
        <v>0.101694915254237</v>
      </c>
      <c r="R9" s="13"/>
      <c r="S9" s="13">
        <v>9.3333333333333296E-2</v>
      </c>
      <c r="T9" s="13">
        <v>0.162790697674419</v>
      </c>
      <c r="U9" s="13">
        <v>0.16666666666666699</v>
      </c>
      <c r="V9" s="13">
        <v>0.105263157894737</v>
      </c>
      <c r="W9" s="13">
        <v>0.22727272727272699</v>
      </c>
      <c r="X9" s="13">
        <v>0.125</v>
      </c>
      <c r="Y9" s="13"/>
      <c r="Z9" s="13">
        <v>0.164835164835165</v>
      </c>
      <c r="AA9" s="13">
        <v>5.63380281690141E-2</v>
      </c>
      <c r="AB9" s="13"/>
      <c r="AC9" s="13">
        <v>0.14563106796116501</v>
      </c>
      <c r="AD9" s="13">
        <v>0.12781954887218</v>
      </c>
    </row>
    <row r="10" spans="2:30" x14ac:dyDescent="0.3">
      <c r="B10" s="14" t="s">
        <v>134</v>
      </c>
      <c r="C10" s="13">
        <v>0.39525691699604698</v>
      </c>
      <c r="D10" s="13">
        <v>0.504</v>
      </c>
      <c r="E10" s="13">
        <v>0.2890625</v>
      </c>
      <c r="F10" s="13"/>
      <c r="G10" s="13">
        <v>0</v>
      </c>
      <c r="H10" s="13">
        <v>0.28000000000000003</v>
      </c>
      <c r="I10" s="13">
        <v>0.34285714285714303</v>
      </c>
      <c r="J10" s="13">
        <v>0.41025641025641002</v>
      </c>
      <c r="K10" s="13">
        <v>0.42105263157894701</v>
      </c>
      <c r="L10" s="13">
        <v>0.44086021505376299</v>
      </c>
      <c r="M10" s="13"/>
      <c r="N10" s="13">
        <v>0.355140186915888</v>
      </c>
      <c r="O10" s="13">
        <v>0.45901639344262302</v>
      </c>
      <c r="P10" s="13">
        <v>0.38461538461538503</v>
      </c>
      <c r="Q10" s="13">
        <v>0.40677966101694901</v>
      </c>
      <c r="R10" s="13"/>
      <c r="S10" s="13">
        <v>0.38666666666666699</v>
      </c>
      <c r="T10" s="13">
        <v>0.39534883720930197</v>
      </c>
      <c r="U10" s="13">
        <v>0.5</v>
      </c>
      <c r="V10" s="13">
        <v>0.36842105263157898</v>
      </c>
      <c r="W10" s="13">
        <v>0.45454545454545497</v>
      </c>
      <c r="X10" s="13">
        <v>0.1875</v>
      </c>
      <c r="Y10" s="13"/>
      <c r="Z10" s="13">
        <v>0.35164835164835201</v>
      </c>
      <c r="AA10" s="13">
        <v>0.50704225352112697</v>
      </c>
      <c r="AB10" s="13"/>
      <c r="AC10" s="13">
        <v>0.30097087378640802</v>
      </c>
      <c r="AD10" s="13">
        <v>0.49624060150375898</v>
      </c>
    </row>
    <row r="11" spans="2:30" x14ac:dyDescent="0.3">
      <c r="B11" s="14" t="s">
        <v>135</v>
      </c>
      <c r="C11" s="13">
        <v>0.375494071146245</v>
      </c>
      <c r="D11" s="13">
        <v>0.29599999999999999</v>
      </c>
      <c r="E11" s="13">
        <v>0.453125</v>
      </c>
      <c r="F11" s="13"/>
      <c r="G11" s="13">
        <v>0.75</v>
      </c>
      <c r="H11" s="13">
        <v>0.52</v>
      </c>
      <c r="I11" s="13">
        <v>0.4</v>
      </c>
      <c r="J11" s="13">
        <v>0.41025641025641002</v>
      </c>
      <c r="K11" s="13">
        <v>0.33333333333333298</v>
      </c>
      <c r="L11" s="13">
        <v>0.32258064516128998</v>
      </c>
      <c r="M11" s="13"/>
      <c r="N11" s="13">
        <v>0.420560747663551</v>
      </c>
      <c r="O11" s="13">
        <v>0.27868852459016402</v>
      </c>
      <c r="P11" s="13">
        <v>0.34615384615384598</v>
      </c>
      <c r="Q11" s="13">
        <v>0.40677966101694901</v>
      </c>
      <c r="R11" s="13"/>
      <c r="S11" s="13">
        <v>0.52</v>
      </c>
      <c r="T11" s="13">
        <v>0.30232558139534899</v>
      </c>
      <c r="U11" s="13">
        <v>0.25</v>
      </c>
      <c r="V11" s="13">
        <v>0.36842105263157898</v>
      </c>
      <c r="W11" s="13">
        <v>0.22727272727272699</v>
      </c>
      <c r="X11" s="13">
        <v>0.4375</v>
      </c>
      <c r="Y11" s="13"/>
      <c r="Z11" s="13">
        <v>0.379120879120879</v>
      </c>
      <c r="AA11" s="13">
        <v>0.36619718309859201</v>
      </c>
      <c r="AB11" s="13"/>
      <c r="AC11" s="13">
        <v>0.43689320388349501</v>
      </c>
      <c r="AD11" s="13">
        <v>0.32330827067669199</v>
      </c>
    </row>
    <row r="12" spans="2:30" x14ac:dyDescent="0.3">
      <c r="B12" s="14" t="s">
        <v>56</v>
      </c>
      <c r="C12" s="19">
        <v>2.7667984189723299E-2</v>
      </c>
      <c r="D12" s="19">
        <v>2.4E-2</v>
      </c>
      <c r="E12" s="19">
        <v>3.125E-2</v>
      </c>
      <c r="F12" s="19"/>
      <c r="G12" s="19">
        <v>0</v>
      </c>
      <c r="H12" s="19">
        <v>0.08</v>
      </c>
      <c r="I12" s="19">
        <v>0</v>
      </c>
      <c r="J12" s="19">
        <v>0</v>
      </c>
      <c r="K12" s="19">
        <v>3.5087719298245598E-2</v>
      </c>
      <c r="L12" s="19">
        <v>3.2258064516128997E-2</v>
      </c>
      <c r="M12" s="19"/>
      <c r="N12" s="19">
        <v>1.86915887850467E-2</v>
      </c>
      <c r="O12" s="19">
        <v>3.2786885245901599E-2</v>
      </c>
      <c r="P12" s="19">
        <v>0</v>
      </c>
      <c r="Q12" s="19">
        <v>5.0847457627118599E-2</v>
      </c>
      <c r="R12" s="19"/>
      <c r="S12" s="19">
        <v>0</v>
      </c>
      <c r="T12" s="19">
        <v>2.32558139534884E-2</v>
      </c>
      <c r="U12" s="19">
        <v>0</v>
      </c>
      <c r="V12" s="19">
        <v>1.7543859649122799E-2</v>
      </c>
      <c r="W12" s="19">
        <v>9.0909090909090898E-2</v>
      </c>
      <c r="X12" s="19">
        <v>0.1875</v>
      </c>
      <c r="Y12" s="19"/>
      <c r="Z12" s="19">
        <v>2.1978021978022001E-2</v>
      </c>
      <c r="AA12" s="19">
        <v>4.2253521126760597E-2</v>
      </c>
      <c r="AB12" s="19"/>
      <c r="AC12" s="19">
        <v>1.94174757281553E-2</v>
      </c>
      <c r="AD12" s="19">
        <v>7.5187969924812E-3</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6.3241106719367599E-2</v>
      </c>
      <c r="D8" s="13">
        <v>3.2000000000000001E-2</v>
      </c>
      <c r="E8" s="13">
        <v>9.375E-2</v>
      </c>
      <c r="F8" s="13"/>
      <c r="G8" s="13">
        <v>0</v>
      </c>
      <c r="H8" s="13">
        <v>0.08</v>
      </c>
      <c r="I8" s="13">
        <v>5.7142857142857099E-2</v>
      </c>
      <c r="J8" s="13">
        <v>7.69230769230769E-2</v>
      </c>
      <c r="K8" s="13">
        <v>0.105263157894737</v>
      </c>
      <c r="L8" s="13">
        <v>3.2258064516128997E-2</v>
      </c>
      <c r="M8" s="13"/>
      <c r="N8" s="13">
        <v>7.4766355140186896E-2</v>
      </c>
      <c r="O8" s="13">
        <v>3.2786885245901599E-2</v>
      </c>
      <c r="P8" s="13">
        <v>0.19230769230769201</v>
      </c>
      <c r="Q8" s="13">
        <v>1.6949152542372899E-2</v>
      </c>
      <c r="R8" s="13"/>
      <c r="S8" s="13">
        <v>2.66666666666667E-2</v>
      </c>
      <c r="T8" s="13">
        <v>9.3023255813953501E-2</v>
      </c>
      <c r="U8" s="13">
        <v>8.3333333333333301E-2</v>
      </c>
      <c r="V8" s="13">
        <v>0.105263157894737</v>
      </c>
      <c r="W8" s="13">
        <v>0</v>
      </c>
      <c r="X8" s="13">
        <v>6.25E-2</v>
      </c>
      <c r="Y8" s="13"/>
      <c r="Z8" s="13">
        <v>7.1428571428571397E-2</v>
      </c>
      <c r="AA8" s="13">
        <v>4.2253521126760597E-2</v>
      </c>
      <c r="AB8" s="13"/>
      <c r="AC8" s="13">
        <v>8.7378640776699004E-2</v>
      </c>
      <c r="AD8" s="13">
        <v>4.5112781954887202E-2</v>
      </c>
    </row>
    <row r="9" spans="2:30" x14ac:dyDescent="0.3">
      <c r="B9" s="14" t="s">
        <v>133</v>
      </c>
      <c r="C9" s="13">
        <v>0.14624505928853801</v>
      </c>
      <c r="D9" s="13">
        <v>0.16800000000000001</v>
      </c>
      <c r="E9" s="13">
        <v>0.125</v>
      </c>
      <c r="F9" s="13"/>
      <c r="G9" s="13">
        <v>0.25</v>
      </c>
      <c r="H9" s="13">
        <v>0.08</v>
      </c>
      <c r="I9" s="13">
        <v>0.17142857142857101</v>
      </c>
      <c r="J9" s="13">
        <v>0.128205128205128</v>
      </c>
      <c r="K9" s="13">
        <v>7.0175438596491196E-2</v>
      </c>
      <c r="L9" s="13">
        <v>0.204301075268817</v>
      </c>
      <c r="M9" s="13"/>
      <c r="N9" s="13">
        <v>0.14953271028037399</v>
      </c>
      <c r="O9" s="13">
        <v>0.18032786885245899</v>
      </c>
      <c r="P9" s="13">
        <v>0.115384615384615</v>
      </c>
      <c r="Q9" s="13">
        <v>0.11864406779661001</v>
      </c>
      <c r="R9" s="13"/>
      <c r="S9" s="13">
        <v>6.6666666666666693E-2</v>
      </c>
      <c r="T9" s="13">
        <v>0.209302325581395</v>
      </c>
      <c r="U9" s="13">
        <v>0.25</v>
      </c>
      <c r="V9" s="13">
        <v>0.157894736842105</v>
      </c>
      <c r="W9" s="13">
        <v>0.18181818181818199</v>
      </c>
      <c r="X9" s="13">
        <v>6.25E-2</v>
      </c>
      <c r="Y9" s="13"/>
      <c r="Z9" s="13">
        <v>0.164835164835165</v>
      </c>
      <c r="AA9" s="13">
        <v>9.85915492957746E-2</v>
      </c>
      <c r="AB9" s="13"/>
      <c r="AC9" s="13">
        <v>0.14563106796116501</v>
      </c>
      <c r="AD9" s="13">
        <v>0.150375939849624</v>
      </c>
    </row>
    <row r="10" spans="2:30" x14ac:dyDescent="0.3">
      <c r="B10" s="14" t="s">
        <v>134</v>
      </c>
      <c r="C10" s="13">
        <v>0.38735177865612602</v>
      </c>
      <c r="D10" s="13">
        <v>0.44</v>
      </c>
      <c r="E10" s="13">
        <v>0.3359375</v>
      </c>
      <c r="F10" s="13"/>
      <c r="G10" s="13">
        <v>0.5</v>
      </c>
      <c r="H10" s="13">
        <v>0.2</v>
      </c>
      <c r="I10" s="13">
        <v>0.28571428571428598</v>
      </c>
      <c r="J10" s="13">
        <v>0.30769230769230799</v>
      </c>
      <c r="K10" s="13">
        <v>0.52631578947368396</v>
      </c>
      <c r="L10" s="13">
        <v>0.41935483870967699</v>
      </c>
      <c r="M10" s="13"/>
      <c r="N10" s="13">
        <v>0.37383177570093501</v>
      </c>
      <c r="O10" s="13">
        <v>0.37704918032786899</v>
      </c>
      <c r="P10" s="13">
        <v>0.38461538461538503</v>
      </c>
      <c r="Q10" s="13">
        <v>0.42372881355932202</v>
      </c>
      <c r="R10" s="13"/>
      <c r="S10" s="13">
        <v>0.37333333333333302</v>
      </c>
      <c r="T10" s="13">
        <v>0.39534883720930197</v>
      </c>
      <c r="U10" s="13">
        <v>0.375</v>
      </c>
      <c r="V10" s="13">
        <v>0.31578947368421101</v>
      </c>
      <c r="W10" s="13">
        <v>0.54545454545454497</v>
      </c>
      <c r="X10" s="13">
        <v>0.375</v>
      </c>
      <c r="Y10" s="13"/>
      <c r="Z10" s="13">
        <v>0.35714285714285698</v>
      </c>
      <c r="AA10" s="13">
        <v>0.46478873239436602</v>
      </c>
      <c r="AB10" s="13"/>
      <c r="AC10" s="13">
        <v>0.31067961165048502</v>
      </c>
      <c r="AD10" s="13">
        <v>0.44360902255639101</v>
      </c>
    </row>
    <row r="11" spans="2:30" x14ac:dyDescent="0.3">
      <c r="B11" s="14" t="s">
        <v>135</v>
      </c>
      <c r="C11" s="13">
        <v>0.35177865612648201</v>
      </c>
      <c r="D11" s="13">
        <v>0.32</v>
      </c>
      <c r="E11" s="13">
        <v>0.3828125</v>
      </c>
      <c r="F11" s="13"/>
      <c r="G11" s="13">
        <v>0.25</v>
      </c>
      <c r="H11" s="13">
        <v>0.56000000000000005</v>
      </c>
      <c r="I11" s="13">
        <v>0.45714285714285702</v>
      </c>
      <c r="J11" s="13">
        <v>0.38461538461538503</v>
      </c>
      <c r="K11" s="13">
        <v>0.24561403508771901</v>
      </c>
      <c r="L11" s="13">
        <v>0.31182795698924698</v>
      </c>
      <c r="M11" s="13"/>
      <c r="N11" s="13">
        <v>0.38317757009345799</v>
      </c>
      <c r="O11" s="13">
        <v>0.31147540983606598</v>
      </c>
      <c r="P11" s="13">
        <v>0.30769230769230799</v>
      </c>
      <c r="Q11" s="13">
        <v>0.355932203389831</v>
      </c>
      <c r="R11" s="13"/>
      <c r="S11" s="13">
        <v>0.50666666666666704</v>
      </c>
      <c r="T11" s="13">
        <v>0.27906976744186002</v>
      </c>
      <c r="U11" s="13">
        <v>0.29166666666666702</v>
      </c>
      <c r="V11" s="13">
        <v>0.33333333333333298</v>
      </c>
      <c r="W11" s="13">
        <v>0.22727272727272699</v>
      </c>
      <c r="X11" s="13">
        <v>0.25</v>
      </c>
      <c r="Y11" s="13"/>
      <c r="Z11" s="13">
        <v>0.36263736263736301</v>
      </c>
      <c r="AA11" s="13">
        <v>0.323943661971831</v>
      </c>
      <c r="AB11" s="13"/>
      <c r="AC11" s="13">
        <v>0.40776699029126201</v>
      </c>
      <c r="AD11" s="13">
        <v>0.31578947368421101</v>
      </c>
    </row>
    <row r="12" spans="2:30" x14ac:dyDescent="0.3">
      <c r="B12" s="14" t="s">
        <v>56</v>
      </c>
      <c r="C12" s="19">
        <v>5.1383399209486202E-2</v>
      </c>
      <c r="D12" s="19">
        <v>0.04</v>
      </c>
      <c r="E12" s="19">
        <v>6.25E-2</v>
      </c>
      <c r="F12" s="19"/>
      <c r="G12" s="19">
        <v>0</v>
      </c>
      <c r="H12" s="19">
        <v>0.08</v>
      </c>
      <c r="I12" s="19">
        <v>2.8571428571428598E-2</v>
      </c>
      <c r="J12" s="19">
        <v>0.102564102564103</v>
      </c>
      <c r="K12" s="19">
        <v>5.2631578947368397E-2</v>
      </c>
      <c r="L12" s="19">
        <v>3.2258064516128997E-2</v>
      </c>
      <c r="M12" s="19"/>
      <c r="N12" s="19">
        <v>1.86915887850467E-2</v>
      </c>
      <c r="O12" s="19">
        <v>9.8360655737704902E-2</v>
      </c>
      <c r="P12" s="19">
        <v>0</v>
      </c>
      <c r="Q12" s="19">
        <v>8.4745762711864403E-2</v>
      </c>
      <c r="R12" s="19"/>
      <c r="S12" s="19">
        <v>2.66666666666667E-2</v>
      </c>
      <c r="T12" s="19">
        <v>2.32558139534884E-2</v>
      </c>
      <c r="U12" s="19">
        <v>0</v>
      </c>
      <c r="V12" s="19">
        <v>8.7719298245614002E-2</v>
      </c>
      <c r="W12" s="19">
        <v>4.5454545454545497E-2</v>
      </c>
      <c r="X12" s="19">
        <v>0.25</v>
      </c>
      <c r="Y12" s="19"/>
      <c r="Z12" s="19">
        <v>4.3956043956044001E-2</v>
      </c>
      <c r="AA12" s="19">
        <v>7.0422535211267595E-2</v>
      </c>
      <c r="AB12" s="19"/>
      <c r="AC12" s="19">
        <v>4.85436893203883E-2</v>
      </c>
      <c r="AD12" s="19">
        <v>4.5112781954887202E-2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8.3003952569169995E-2</v>
      </c>
      <c r="D8" s="13">
        <v>0.08</v>
      </c>
      <c r="E8" s="13">
        <v>8.59375E-2</v>
      </c>
      <c r="F8" s="13"/>
      <c r="G8" s="13">
        <v>0</v>
      </c>
      <c r="H8" s="13">
        <v>0.12</v>
      </c>
      <c r="I8" s="13">
        <v>8.5714285714285701E-2</v>
      </c>
      <c r="J8" s="13">
        <v>0.128205128205128</v>
      </c>
      <c r="K8" s="13">
        <v>8.7719298245614002E-2</v>
      </c>
      <c r="L8" s="13">
        <v>5.3763440860215103E-2</v>
      </c>
      <c r="M8" s="13"/>
      <c r="N8" s="13">
        <v>7.4766355140186896E-2</v>
      </c>
      <c r="O8" s="13">
        <v>9.8360655737704902E-2</v>
      </c>
      <c r="P8" s="13">
        <v>0.15384615384615399</v>
      </c>
      <c r="Q8" s="13">
        <v>5.0847457627118599E-2</v>
      </c>
      <c r="R8" s="13"/>
      <c r="S8" s="13">
        <v>1.3333333333333299E-2</v>
      </c>
      <c r="T8" s="13">
        <v>9.3023255813953501E-2</v>
      </c>
      <c r="U8" s="13">
        <v>8.3333333333333301E-2</v>
      </c>
      <c r="V8" s="13">
        <v>0.19298245614035101</v>
      </c>
      <c r="W8" s="13">
        <v>0</v>
      </c>
      <c r="X8" s="13">
        <v>6.25E-2</v>
      </c>
      <c r="Y8" s="13"/>
      <c r="Z8" s="13">
        <v>8.7912087912087905E-2</v>
      </c>
      <c r="AA8" s="13">
        <v>7.0422535211267595E-2</v>
      </c>
      <c r="AB8" s="13"/>
      <c r="AC8" s="13">
        <v>9.7087378640776698E-2</v>
      </c>
      <c r="AD8" s="13">
        <v>6.01503759398496E-2</v>
      </c>
    </row>
    <row r="9" spans="2:30" x14ac:dyDescent="0.3">
      <c r="B9" s="14" t="s">
        <v>133</v>
      </c>
      <c r="C9" s="13">
        <v>0.185770750988142</v>
      </c>
      <c r="D9" s="13">
        <v>0.24</v>
      </c>
      <c r="E9" s="13">
        <v>0.1328125</v>
      </c>
      <c r="F9" s="13"/>
      <c r="G9" s="13">
        <v>0</v>
      </c>
      <c r="H9" s="13">
        <v>0.12</v>
      </c>
      <c r="I9" s="13">
        <v>0.22857142857142901</v>
      </c>
      <c r="J9" s="13">
        <v>0.256410256410256</v>
      </c>
      <c r="K9" s="13">
        <v>8.7719298245614002E-2</v>
      </c>
      <c r="L9" s="13">
        <v>0.225806451612903</v>
      </c>
      <c r="M9" s="13"/>
      <c r="N9" s="13">
        <v>0.18691588785046701</v>
      </c>
      <c r="O9" s="13">
        <v>0.19672131147541</v>
      </c>
      <c r="P9" s="13">
        <v>3.8461538461538498E-2</v>
      </c>
      <c r="Q9" s="13">
        <v>0.23728813559322001</v>
      </c>
      <c r="R9" s="13"/>
      <c r="S9" s="13">
        <v>0.10666666666666701</v>
      </c>
      <c r="T9" s="13">
        <v>0.27906976744186002</v>
      </c>
      <c r="U9" s="13">
        <v>0.16666666666666699</v>
      </c>
      <c r="V9" s="13">
        <v>0.175438596491228</v>
      </c>
      <c r="W9" s="13">
        <v>0.27272727272727298</v>
      </c>
      <c r="X9" s="13">
        <v>0.25</v>
      </c>
      <c r="Y9" s="13"/>
      <c r="Z9" s="13">
        <v>0.20879120879120899</v>
      </c>
      <c r="AA9" s="13">
        <v>0.12676056338028199</v>
      </c>
      <c r="AB9" s="13"/>
      <c r="AC9" s="13">
        <v>0.20388349514563101</v>
      </c>
      <c r="AD9" s="13">
        <v>0.180451127819549</v>
      </c>
    </row>
    <row r="10" spans="2:30" x14ac:dyDescent="0.3">
      <c r="B10" s="14" t="s">
        <v>134</v>
      </c>
      <c r="C10" s="13">
        <v>0.41106719367588901</v>
      </c>
      <c r="D10" s="13">
        <v>0.45600000000000002</v>
      </c>
      <c r="E10" s="13">
        <v>0.3671875</v>
      </c>
      <c r="F10" s="13"/>
      <c r="G10" s="13">
        <v>0.25</v>
      </c>
      <c r="H10" s="13">
        <v>0.28000000000000003</v>
      </c>
      <c r="I10" s="13">
        <v>0.371428571428571</v>
      </c>
      <c r="J10" s="13">
        <v>0.46153846153846201</v>
      </c>
      <c r="K10" s="13">
        <v>0.47368421052631599</v>
      </c>
      <c r="L10" s="13">
        <v>0.40860215053763399</v>
      </c>
      <c r="M10" s="13"/>
      <c r="N10" s="13">
        <v>0.47663551401869197</v>
      </c>
      <c r="O10" s="13">
        <v>0.29508196721311503</v>
      </c>
      <c r="P10" s="13">
        <v>0.46153846153846201</v>
      </c>
      <c r="Q10" s="13">
        <v>0.38983050847457601</v>
      </c>
      <c r="R10" s="13"/>
      <c r="S10" s="13">
        <v>0.53333333333333299</v>
      </c>
      <c r="T10" s="13">
        <v>0.39534883720930197</v>
      </c>
      <c r="U10" s="13">
        <v>0.33333333333333298</v>
      </c>
      <c r="V10" s="13">
        <v>0.38596491228070201</v>
      </c>
      <c r="W10" s="13">
        <v>0.45454545454545497</v>
      </c>
      <c r="X10" s="13">
        <v>0.125</v>
      </c>
      <c r="Y10" s="13"/>
      <c r="Z10" s="13">
        <v>0.38461538461538503</v>
      </c>
      <c r="AA10" s="13">
        <v>0.47887323943662002</v>
      </c>
      <c r="AB10" s="13"/>
      <c r="AC10" s="13">
        <v>0.36893203883495101</v>
      </c>
      <c r="AD10" s="13">
        <v>0.48120300751879702</v>
      </c>
    </row>
    <row r="11" spans="2:30" x14ac:dyDescent="0.3">
      <c r="B11" s="14" t="s">
        <v>135</v>
      </c>
      <c r="C11" s="13">
        <v>0.27272727272727298</v>
      </c>
      <c r="D11" s="13">
        <v>0.2</v>
      </c>
      <c r="E11" s="13">
        <v>0.34375</v>
      </c>
      <c r="F11" s="13"/>
      <c r="G11" s="13">
        <v>0.75</v>
      </c>
      <c r="H11" s="13">
        <v>0.4</v>
      </c>
      <c r="I11" s="13">
        <v>0.28571428571428598</v>
      </c>
      <c r="J11" s="13">
        <v>0.15384615384615399</v>
      </c>
      <c r="K11" s="13">
        <v>0.28070175438596501</v>
      </c>
      <c r="L11" s="13">
        <v>0.25806451612903197</v>
      </c>
      <c r="M11" s="13"/>
      <c r="N11" s="13">
        <v>0.233644859813084</v>
      </c>
      <c r="O11" s="13">
        <v>0.31147540983606598</v>
      </c>
      <c r="P11" s="13">
        <v>0.30769230769230799</v>
      </c>
      <c r="Q11" s="13">
        <v>0.28813559322033899</v>
      </c>
      <c r="R11" s="13"/>
      <c r="S11" s="13">
        <v>0.33333333333333298</v>
      </c>
      <c r="T11" s="13">
        <v>0.209302325581395</v>
      </c>
      <c r="U11" s="13">
        <v>0.29166666666666702</v>
      </c>
      <c r="V11" s="13">
        <v>0.22807017543859601</v>
      </c>
      <c r="W11" s="13">
        <v>0.22727272727272699</v>
      </c>
      <c r="X11" s="13">
        <v>0.375</v>
      </c>
      <c r="Y11" s="13"/>
      <c r="Z11" s="13">
        <v>0.269230769230769</v>
      </c>
      <c r="AA11" s="13">
        <v>0.28169014084506999</v>
      </c>
      <c r="AB11" s="13"/>
      <c r="AC11" s="13">
        <v>0.29126213592233002</v>
      </c>
      <c r="AD11" s="13">
        <v>0.24060150375939801</v>
      </c>
    </row>
    <row r="12" spans="2:30" x14ac:dyDescent="0.3">
      <c r="B12" s="14" t="s">
        <v>56</v>
      </c>
      <c r="C12" s="19">
        <v>4.7430830039525702E-2</v>
      </c>
      <c r="D12" s="19">
        <v>2.4E-2</v>
      </c>
      <c r="E12" s="19">
        <v>7.03125E-2</v>
      </c>
      <c r="F12" s="19"/>
      <c r="G12" s="19">
        <v>0</v>
      </c>
      <c r="H12" s="19">
        <v>0.08</v>
      </c>
      <c r="I12" s="19">
        <v>2.8571428571428598E-2</v>
      </c>
      <c r="J12" s="19">
        <v>0</v>
      </c>
      <c r="K12" s="19">
        <v>7.0175438596491196E-2</v>
      </c>
      <c r="L12" s="19">
        <v>5.3763440860215103E-2</v>
      </c>
      <c r="M12" s="19"/>
      <c r="N12" s="19">
        <v>2.80373831775701E-2</v>
      </c>
      <c r="O12" s="19">
        <v>9.8360655737704902E-2</v>
      </c>
      <c r="P12" s="19">
        <v>3.8461538461538498E-2</v>
      </c>
      <c r="Q12" s="19">
        <v>3.3898305084745797E-2</v>
      </c>
      <c r="R12" s="19"/>
      <c r="S12" s="19">
        <v>1.3333333333333299E-2</v>
      </c>
      <c r="T12" s="19">
        <v>2.32558139534884E-2</v>
      </c>
      <c r="U12" s="19">
        <v>0.125</v>
      </c>
      <c r="V12" s="19">
        <v>1.7543859649122799E-2</v>
      </c>
      <c r="W12" s="19">
        <v>4.5454545454545497E-2</v>
      </c>
      <c r="X12" s="19">
        <v>0.1875</v>
      </c>
      <c r="Y12" s="19"/>
      <c r="Z12" s="19">
        <v>4.94505494505494E-2</v>
      </c>
      <c r="AA12" s="19">
        <v>4.2253521126760597E-2</v>
      </c>
      <c r="AB12" s="19"/>
      <c r="AC12" s="19">
        <v>3.8834951456310697E-2</v>
      </c>
      <c r="AD12" s="19">
        <v>3.7593984962405999E-2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6.7193675889328106E-2</v>
      </c>
      <c r="D8" s="13">
        <v>5.6000000000000001E-2</v>
      </c>
      <c r="E8" s="13">
        <v>7.8125E-2</v>
      </c>
      <c r="F8" s="13"/>
      <c r="G8" s="13">
        <v>0</v>
      </c>
      <c r="H8" s="13">
        <v>0.08</v>
      </c>
      <c r="I8" s="13">
        <v>5.7142857142857099E-2</v>
      </c>
      <c r="J8" s="13">
        <v>7.69230769230769E-2</v>
      </c>
      <c r="K8" s="13">
        <v>8.7719298245614002E-2</v>
      </c>
      <c r="L8" s="13">
        <v>5.3763440860215103E-2</v>
      </c>
      <c r="M8" s="13"/>
      <c r="N8" s="13">
        <v>6.5420560747663503E-2</v>
      </c>
      <c r="O8" s="13">
        <v>3.2786885245901599E-2</v>
      </c>
      <c r="P8" s="13">
        <v>0.19230769230769201</v>
      </c>
      <c r="Q8" s="13">
        <v>5.0847457627118599E-2</v>
      </c>
      <c r="R8" s="13"/>
      <c r="S8" s="13">
        <v>0</v>
      </c>
      <c r="T8" s="13">
        <v>0.13953488372093001</v>
      </c>
      <c r="U8" s="13">
        <v>8.3333333333333301E-2</v>
      </c>
      <c r="V8" s="13">
        <v>0.12280701754386</v>
      </c>
      <c r="W8" s="13">
        <v>0</v>
      </c>
      <c r="X8" s="13">
        <v>6.25E-2</v>
      </c>
      <c r="Y8" s="13"/>
      <c r="Z8" s="13">
        <v>8.2417582417582402E-2</v>
      </c>
      <c r="AA8" s="13">
        <v>2.8169014084507001E-2</v>
      </c>
      <c r="AB8" s="13"/>
      <c r="AC8" s="13">
        <v>8.7378640776699004E-2</v>
      </c>
      <c r="AD8" s="13">
        <v>4.5112781954887202E-2</v>
      </c>
    </row>
    <row r="9" spans="2:30" x14ac:dyDescent="0.3">
      <c r="B9" s="14" t="s">
        <v>133</v>
      </c>
      <c r="C9" s="13">
        <v>0.110671936758893</v>
      </c>
      <c r="D9" s="13">
        <v>0.104</v>
      </c>
      <c r="E9" s="13">
        <v>0.1171875</v>
      </c>
      <c r="F9" s="13"/>
      <c r="G9" s="13">
        <v>0.25</v>
      </c>
      <c r="H9" s="13">
        <v>0.04</v>
      </c>
      <c r="I9" s="13">
        <v>0.14285714285714299</v>
      </c>
      <c r="J9" s="13">
        <v>0.128205128205128</v>
      </c>
      <c r="K9" s="13">
        <v>5.2631578947368397E-2</v>
      </c>
      <c r="L9" s="13">
        <v>0.13978494623655899</v>
      </c>
      <c r="M9" s="13"/>
      <c r="N9" s="13">
        <v>0.121495327102804</v>
      </c>
      <c r="O9" s="13">
        <v>0.14754098360655701</v>
      </c>
      <c r="P9" s="13">
        <v>0.115384615384615</v>
      </c>
      <c r="Q9" s="13">
        <v>5.0847457627118599E-2</v>
      </c>
      <c r="R9" s="13"/>
      <c r="S9" s="13">
        <v>2.66666666666667E-2</v>
      </c>
      <c r="T9" s="13">
        <v>0.116279069767442</v>
      </c>
      <c r="U9" s="13">
        <v>8.3333333333333301E-2</v>
      </c>
      <c r="V9" s="13">
        <v>0.157894736842105</v>
      </c>
      <c r="W9" s="13">
        <v>0.22727272727272699</v>
      </c>
      <c r="X9" s="13">
        <v>6.25E-2</v>
      </c>
      <c r="Y9" s="13"/>
      <c r="Z9" s="13">
        <v>0.10989010989011</v>
      </c>
      <c r="AA9" s="13">
        <v>0.11267605633802801</v>
      </c>
      <c r="AB9" s="13"/>
      <c r="AC9" s="13">
        <v>0.116504854368932</v>
      </c>
      <c r="AD9" s="13">
        <v>0.105263157894737</v>
      </c>
    </row>
    <row r="10" spans="2:30" x14ac:dyDescent="0.3">
      <c r="B10" s="14" t="s">
        <v>134</v>
      </c>
      <c r="C10" s="13">
        <v>0.32806324110671897</v>
      </c>
      <c r="D10" s="13">
        <v>0.39200000000000002</v>
      </c>
      <c r="E10" s="13">
        <v>0.265625</v>
      </c>
      <c r="F10" s="13"/>
      <c r="G10" s="13">
        <v>0.25</v>
      </c>
      <c r="H10" s="13">
        <v>0.32</v>
      </c>
      <c r="I10" s="13">
        <v>0.34285714285714303</v>
      </c>
      <c r="J10" s="13">
        <v>0.15384615384615399</v>
      </c>
      <c r="K10" s="13">
        <v>0.31578947368421101</v>
      </c>
      <c r="L10" s="13">
        <v>0.40860215053763399</v>
      </c>
      <c r="M10" s="13"/>
      <c r="N10" s="13">
        <v>0.401869158878505</v>
      </c>
      <c r="O10" s="13">
        <v>0.31147540983606598</v>
      </c>
      <c r="P10" s="13">
        <v>0.230769230769231</v>
      </c>
      <c r="Q10" s="13">
        <v>0.25423728813559299</v>
      </c>
      <c r="R10" s="13"/>
      <c r="S10" s="13">
        <v>0.413333333333333</v>
      </c>
      <c r="T10" s="13">
        <v>0.39534883720930197</v>
      </c>
      <c r="U10" s="13">
        <v>0.375</v>
      </c>
      <c r="V10" s="13">
        <v>0.175438596491228</v>
      </c>
      <c r="W10" s="13">
        <v>0.45454545454545497</v>
      </c>
      <c r="X10" s="13">
        <v>0.125</v>
      </c>
      <c r="Y10" s="13"/>
      <c r="Z10" s="13">
        <v>0.32417582417582402</v>
      </c>
      <c r="AA10" s="13">
        <v>0.338028169014085</v>
      </c>
      <c r="AB10" s="13"/>
      <c r="AC10" s="13">
        <v>0.233009708737864</v>
      </c>
      <c r="AD10" s="13">
        <v>0.43609022556390997</v>
      </c>
    </row>
    <row r="11" spans="2:30" x14ac:dyDescent="0.3">
      <c r="B11" s="14" t="s">
        <v>135</v>
      </c>
      <c r="C11" s="13">
        <v>0.466403162055336</v>
      </c>
      <c r="D11" s="13">
        <v>0.41599999999999998</v>
      </c>
      <c r="E11" s="13">
        <v>0.515625</v>
      </c>
      <c r="F11" s="13"/>
      <c r="G11" s="13">
        <v>0.5</v>
      </c>
      <c r="H11" s="13">
        <v>0.52</v>
      </c>
      <c r="I11" s="13">
        <v>0.42857142857142899</v>
      </c>
      <c r="J11" s="13">
        <v>0.64102564102564097</v>
      </c>
      <c r="K11" s="13">
        <v>0.49122807017543901</v>
      </c>
      <c r="L11" s="13">
        <v>0.37634408602150499</v>
      </c>
      <c r="M11" s="13"/>
      <c r="N11" s="13">
        <v>0.39252336448598102</v>
      </c>
      <c r="O11" s="13">
        <v>0.45901639344262302</v>
      </c>
      <c r="P11" s="13">
        <v>0.46153846153846201</v>
      </c>
      <c r="Q11" s="13">
        <v>0.61016949152542399</v>
      </c>
      <c r="R11" s="13"/>
      <c r="S11" s="13">
        <v>0.56000000000000005</v>
      </c>
      <c r="T11" s="13">
        <v>0.30232558139534899</v>
      </c>
      <c r="U11" s="13">
        <v>0.41666666666666702</v>
      </c>
      <c r="V11" s="13">
        <v>0.52631578947368396</v>
      </c>
      <c r="W11" s="13">
        <v>0.27272727272727298</v>
      </c>
      <c r="X11" s="13">
        <v>0.625</v>
      </c>
      <c r="Y11" s="13"/>
      <c r="Z11" s="13">
        <v>0.45604395604395598</v>
      </c>
      <c r="AA11" s="13">
        <v>0.49295774647887303</v>
      </c>
      <c r="AB11" s="13"/>
      <c r="AC11" s="13">
        <v>0.54368932038834905</v>
      </c>
      <c r="AD11" s="13">
        <v>0.406015037593985</v>
      </c>
    </row>
    <row r="12" spans="2:30" x14ac:dyDescent="0.3">
      <c r="B12" s="14" t="s">
        <v>56</v>
      </c>
      <c r="C12" s="19">
        <v>2.7667984189723299E-2</v>
      </c>
      <c r="D12" s="19">
        <v>3.2000000000000001E-2</v>
      </c>
      <c r="E12" s="19">
        <v>2.34375E-2</v>
      </c>
      <c r="F12" s="19"/>
      <c r="G12" s="19">
        <v>0</v>
      </c>
      <c r="H12" s="19">
        <v>0.04</v>
      </c>
      <c r="I12" s="19">
        <v>2.8571428571428598E-2</v>
      </c>
      <c r="J12" s="19">
        <v>0</v>
      </c>
      <c r="K12" s="19">
        <v>5.2631578947368397E-2</v>
      </c>
      <c r="L12" s="19">
        <v>2.1505376344085999E-2</v>
      </c>
      <c r="M12" s="19"/>
      <c r="N12" s="19">
        <v>1.86915887850467E-2</v>
      </c>
      <c r="O12" s="19">
        <v>4.91803278688525E-2</v>
      </c>
      <c r="P12" s="19">
        <v>0</v>
      </c>
      <c r="Q12" s="19">
        <v>3.3898305084745797E-2</v>
      </c>
      <c r="R12" s="19"/>
      <c r="S12" s="19">
        <v>0</v>
      </c>
      <c r="T12" s="19">
        <v>4.6511627906976702E-2</v>
      </c>
      <c r="U12" s="19">
        <v>4.1666666666666699E-2</v>
      </c>
      <c r="V12" s="19">
        <v>1.7543859649122799E-2</v>
      </c>
      <c r="W12" s="19">
        <v>4.5454545454545497E-2</v>
      </c>
      <c r="X12" s="19">
        <v>0.125</v>
      </c>
      <c r="Y12" s="19"/>
      <c r="Z12" s="19">
        <v>2.74725274725275E-2</v>
      </c>
      <c r="AA12" s="19">
        <v>2.8169014084507001E-2</v>
      </c>
      <c r="AB12" s="19"/>
      <c r="AC12" s="19">
        <v>1.94174757281553E-2</v>
      </c>
      <c r="AD12" s="19">
        <v>7.5187969924812E-3</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132</v>
      </c>
      <c r="C8" s="13">
        <v>0.142292490118577</v>
      </c>
      <c r="D8" s="13">
        <v>0.12</v>
      </c>
      <c r="E8" s="13">
        <v>0.1640625</v>
      </c>
      <c r="F8" s="13"/>
      <c r="G8" s="13">
        <v>0.25</v>
      </c>
      <c r="H8" s="13">
        <v>0.12</v>
      </c>
      <c r="I8" s="13">
        <v>8.5714285714285701E-2</v>
      </c>
      <c r="J8" s="13">
        <v>0.15384615384615399</v>
      </c>
      <c r="K8" s="13">
        <v>0.21052631578947401</v>
      </c>
      <c r="L8" s="13">
        <v>0.118279569892473</v>
      </c>
      <c r="M8" s="13"/>
      <c r="N8" s="13">
        <v>0.15887850467289699</v>
      </c>
      <c r="O8" s="13">
        <v>0.114754098360656</v>
      </c>
      <c r="P8" s="13">
        <v>0.230769230769231</v>
      </c>
      <c r="Q8" s="13">
        <v>0.101694915254237</v>
      </c>
      <c r="R8" s="13"/>
      <c r="S8" s="13">
        <v>0.04</v>
      </c>
      <c r="T8" s="13">
        <v>0.25581395348837199</v>
      </c>
      <c r="U8" s="13">
        <v>0.16666666666666699</v>
      </c>
      <c r="V8" s="13">
        <v>0.21052631578947401</v>
      </c>
      <c r="W8" s="13">
        <v>0.13636363636363599</v>
      </c>
      <c r="X8" s="13">
        <v>0.1875</v>
      </c>
      <c r="Y8" s="13"/>
      <c r="Z8" s="13">
        <v>0.175824175824176</v>
      </c>
      <c r="AA8" s="13">
        <v>5.63380281690141E-2</v>
      </c>
      <c r="AB8" s="13"/>
      <c r="AC8" s="13">
        <v>0.18446601941747601</v>
      </c>
      <c r="AD8" s="13">
        <v>0.105263157894737</v>
      </c>
    </row>
    <row r="9" spans="2:30" x14ac:dyDescent="0.3">
      <c r="B9" s="14" t="s">
        <v>133</v>
      </c>
      <c r="C9" s="13">
        <v>0.205533596837945</v>
      </c>
      <c r="D9" s="13">
        <v>0.192</v>
      </c>
      <c r="E9" s="13">
        <v>0.21875</v>
      </c>
      <c r="F9" s="13"/>
      <c r="G9" s="13">
        <v>0.25</v>
      </c>
      <c r="H9" s="13">
        <v>0.12</v>
      </c>
      <c r="I9" s="13">
        <v>0.22857142857142901</v>
      </c>
      <c r="J9" s="13">
        <v>0.128205128205128</v>
      </c>
      <c r="K9" s="13">
        <v>0.12280701754386</v>
      </c>
      <c r="L9" s="13">
        <v>0.30107526881720398</v>
      </c>
      <c r="M9" s="13"/>
      <c r="N9" s="13">
        <v>0.18691588785046701</v>
      </c>
      <c r="O9" s="13">
        <v>0.24590163934426201</v>
      </c>
      <c r="P9" s="13">
        <v>0.115384615384615</v>
      </c>
      <c r="Q9" s="13">
        <v>0.23728813559322001</v>
      </c>
      <c r="R9" s="13"/>
      <c r="S9" s="13">
        <v>0.18666666666666701</v>
      </c>
      <c r="T9" s="13">
        <v>0.162790697674419</v>
      </c>
      <c r="U9" s="13">
        <v>0.25</v>
      </c>
      <c r="V9" s="13">
        <v>0.140350877192982</v>
      </c>
      <c r="W9" s="13">
        <v>0.40909090909090901</v>
      </c>
      <c r="X9" s="13">
        <v>0.125</v>
      </c>
      <c r="Y9" s="13"/>
      <c r="Z9" s="13">
        <v>0.21978021978022</v>
      </c>
      <c r="AA9" s="13">
        <v>0.169014084507042</v>
      </c>
      <c r="AB9" s="13"/>
      <c r="AC9" s="13">
        <v>0.18446601941747601</v>
      </c>
      <c r="AD9" s="13">
        <v>0.22556390977443599</v>
      </c>
    </row>
    <row r="10" spans="2:30" x14ac:dyDescent="0.3">
      <c r="B10" s="14" t="s">
        <v>134</v>
      </c>
      <c r="C10" s="13">
        <v>0.407114624505929</v>
      </c>
      <c r="D10" s="13">
        <v>0.45600000000000002</v>
      </c>
      <c r="E10" s="13">
        <v>0.359375</v>
      </c>
      <c r="F10" s="13"/>
      <c r="G10" s="13">
        <v>0.5</v>
      </c>
      <c r="H10" s="13">
        <v>0.44</v>
      </c>
      <c r="I10" s="13">
        <v>0.34285714285714303</v>
      </c>
      <c r="J10" s="13">
        <v>0.46153846153846201</v>
      </c>
      <c r="K10" s="13">
        <v>0.43859649122806998</v>
      </c>
      <c r="L10" s="13">
        <v>0.37634408602150499</v>
      </c>
      <c r="M10" s="13"/>
      <c r="N10" s="13">
        <v>0.47663551401869197</v>
      </c>
      <c r="O10" s="13">
        <v>0.36065573770491799</v>
      </c>
      <c r="P10" s="13">
        <v>0.34615384615384598</v>
      </c>
      <c r="Q10" s="13">
        <v>0.355932203389831</v>
      </c>
      <c r="R10" s="13"/>
      <c r="S10" s="13">
        <v>0.50666666666666704</v>
      </c>
      <c r="T10" s="13">
        <v>0.27906976744186002</v>
      </c>
      <c r="U10" s="13">
        <v>0.375</v>
      </c>
      <c r="V10" s="13">
        <v>0.42105263157894701</v>
      </c>
      <c r="W10" s="13">
        <v>0.36363636363636398</v>
      </c>
      <c r="X10" s="13">
        <v>0.3125</v>
      </c>
      <c r="Y10" s="13"/>
      <c r="Z10" s="13">
        <v>0.36263736263736301</v>
      </c>
      <c r="AA10" s="13">
        <v>0.52112676056338003</v>
      </c>
      <c r="AB10" s="13"/>
      <c r="AC10" s="13">
        <v>0.34951456310679602</v>
      </c>
      <c r="AD10" s="13">
        <v>0.48120300751879702</v>
      </c>
    </row>
    <row r="11" spans="2:30" x14ac:dyDescent="0.3">
      <c r="B11" s="14" t="s">
        <v>135</v>
      </c>
      <c r="C11" s="13">
        <v>0.21343873517786599</v>
      </c>
      <c r="D11" s="13">
        <v>0.20799999999999999</v>
      </c>
      <c r="E11" s="13">
        <v>0.21875</v>
      </c>
      <c r="F11" s="13"/>
      <c r="G11" s="13">
        <v>0</v>
      </c>
      <c r="H11" s="13">
        <v>0.16</v>
      </c>
      <c r="I11" s="13">
        <v>0.314285714285714</v>
      </c>
      <c r="J11" s="13">
        <v>0.230769230769231</v>
      </c>
      <c r="K11" s="13">
        <v>0.21052631578947401</v>
      </c>
      <c r="L11" s="13">
        <v>0.19354838709677399</v>
      </c>
      <c r="M11" s="13"/>
      <c r="N11" s="13">
        <v>0.14953271028037399</v>
      </c>
      <c r="O11" s="13">
        <v>0.22950819672131101</v>
      </c>
      <c r="P11" s="13">
        <v>0.30769230769230799</v>
      </c>
      <c r="Q11" s="13">
        <v>0.27118644067796599</v>
      </c>
      <c r="R11" s="13"/>
      <c r="S11" s="13">
        <v>0.24</v>
      </c>
      <c r="T11" s="13">
        <v>0.27906976744186002</v>
      </c>
      <c r="U11" s="13">
        <v>0.20833333333333301</v>
      </c>
      <c r="V11" s="13">
        <v>0.21052631578947401</v>
      </c>
      <c r="W11" s="13">
        <v>4.5454545454545497E-2</v>
      </c>
      <c r="X11" s="13">
        <v>0.25</v>
      </c>
      <c r="Y11" s="13"/>
      <c r="Z11" s="13">
        <v>0.20329670329670299</v>
      </c>
      <c r="AA11" s="13">
        <v>0.23943661971831001</v>
      </c>
      <c r="AB11" s="13"/>
      <c r="AC11" s="13">
        <v>0.242718446601942</v>
      </c>
      <c r="AD11" s="13">
        <v>0.17293233082706799</v>
      </c>
    </row>
    <row r="12" spans="2:30" x14ac:dyDescent="0.3">
      <c r="B12" s="14" t="s">
        <v>56</v>
      </c>
      <c r="C12" s="19">
        <v>3.1620553359683799E-2</v>
      </c>
      <c r="D12" s="19">
        <v>2.4E-2</v>
      </c>
      <c r="E12" s="19">
        <v>3.90625E-2</v>
      </c>
      <c r="F12" s="19"/>
      <c r="G12" s="19">
        <v>0</v>
      </c>
      <c r="H12" s="19">
        <v>0.16</v>
      </c>
      <c r="I12" s="19">
        <v>2.8571428571428598E-2</v>
      </c>
      <c r="J12" s="19">
        <v>2.5641025641025599E-2</v>
      </c>
      <c r="K12" s="19">
        <v>1.7543859649122799E-2</v>
      </c>
      <c r="L12" s="19">
        <v>1.0752688172042999E-2</v>
      </c>
      <c r="M12" s="19"/>
      <c r="N12" s="19">
        <v>2.80373831775701E-2</v>
      </c>
      <c r="O12" s="19">
        <v>4.91803278688525E-2</v>
      </c>
      <c r="P12" s="19">
        <v>0</v>
      </c>
      <c r="Q12" s="19">
        <v>3.3898305084745797E-2</v>
      </c>
      <c r="R12" s="19"/>
      <c r="S12" s="19">
        <v>2.66666666666667E-2</v>
      </c>
      <c r="T12" s="19">
        <v>2.32558139534884E-2</v>
      </c>
      <c r="U12" s="19">
        <v>0</v>
      </c>
      <c r="V12" s="19">
        <v>1.7543859649122799E-2</v>
      </c>
      <c r="W12" s="19">
        <v>4.5454545454545497E-2</v>
      </c>
      <c r="X12" s="19">
        <v>0.125</v>
      </c>
      <c r="Y12" s="19"/>
      <c r="Z12" s="19">
        <v>3.8461538461538498E-2</v>
      </c>
      <c r="AA12" s="19">
        <v>1.4084507042253501E-2</v>
      </c>
      <c r="AB12" s="19"/>
      <c r="AC12" s="19">
        <v>3.8834951456310697E-2</v>
      </c>
      <c r="AD12" s="19">
        <v>1.50375939849624E-2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L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8" t="s">
        <v>148</v>
      </c>
      <c r="E2" s="25"/>
      <c r="F2" s="25"/>
      <c r="G2" s="25"/>
      <c r="H2" s="25"/>
      <c r="I2" s="25"/>
      <c r="J2" s="25"/>
      <c r="K2" s="25"/>
      <c r="L2" s="25"/>
    </row>
    <row r="6" spans="2:12" ht="49.95" customHeight="1" x14ac:dyDescent="0.3">
      <c r="B6" s="16" t="s">
        <v>14</v>
      </c>
      <c r="C6" s="16" t="s">
        <v>105</v>
      </c>
      <c r="D6" s="16" t="s">
        <v>106</v>
      </c>
      <c r="E6" s="16" t="s">
        <v>107</v>
      </c>
      <c r="F6" s="16" t="s">
        <v>109</v>
      </c>
      <c r="G6" s="16" t="s">
        <v>110</v>
      </c>
      <c r="H6" s="16" t="s">
        <v>111</v>
      </c>
      <c r="I6" s="16" t="s">
        <v>131</v>
      </c>
      <c r="J6" s="16" t="s">
        <v>113</v>
      </c>
      <c r="K6" s="16" t="s">
        <v>114</v>
      </c>
    </row>
    <row r="7" spans="2:12" x14ac:dyDescent="0.3">
      <c r="B7" s="14" t="s">
        <v>29</v>
      </c>
      <c r="C7" s="13">
        <v>0.28853754940711501</v>
      </c>
      <c r="D7" s="13">
        <v>0.221343873517787</v>
      </c>
      <c r="E7" s="13">
        <v>0.24110671936758901</v>
      </c>
      <c r="F7" s="13">
        <v>0.36758893280632399</v>
      </c>
      <c r="G7" s="13">
        <v>0.29249011857707502</v>
      </c>
      <c r="H7" s="13">
        <v>0.30039525691699598</v>
      </c>
      <c r="I7" s="13">
        <v>0.22529644268774701</v>
      </c>
      <c r="J7" s="13">
        <v>0.29249011857707502</v>
      </c>
      <c r="K7" s="13">
        <v>0.26086956521739102</v>
      </c>
    </row>
    <row r="8" spans="2:12" x14ac:dyDescent="0.3">
      <c r="B8" s="14" t="s">
        <v>30</v>
      </c>
      <c r="C8" s="13">
        <v>0.22529644268774701</v>
      </c>
      <c r="D8" s="13">
        <v>0.118577075098814</v>
      </c>
      <c r="E8" s="13">
        <v>0.110671936758893</v>
      </c>
      <c r="F8" s="13">
        <v>9.0909090909090898E-2</v>
      </c>
      <c r="G8" s="13">
        <v>0.138339920948617</v>
      </c>
      <c r="H8" s="13">
        <v>0.154150197628458</v>
      </c>
      <c r="I8" s="13">
        <v>9.0909090909090898E-2</v>
      </c>
      <c r="J8" s="13">
        <v>0.1699604743083</v>
      </c>
      <c r="K8" s="13">
        <v>0.13438735177865599</v>
      </c>
    </row>
    <row r="9" spans="2:12" x14ac:dyDescent="0.3">
      <c r="B9" s="14" t="s">
        <v>31</v>
      </c>
      <c r="C9" s="13">
        <v>4.7430830039525702E-2</v>
      </c>
      <c r="D9" s="13">
        <v>5.5335968379446598E-2</v>
      </c>
      <c r="E9" s="13">
        <v>6.7193675889328106E-2</v>
      </c>
      <c r="F9" s="13">
        <v>6.7193675889328106E-2</v>
      </c>
      <c r="G9" s="13">
        <v>7.9051383399209502E-2</v>
      </c>
      <c r="H9" s="13">
        <v>9.0909090909090898E-2</v>
      </c>
      <c r="I9" s="13">
        <v>4.7430830039525702E-2</v>
      </c>
      <c r="J9" s="13">
        <v>3.9525691699604702E-2</v>
      </c>
      <c r="K9" s="13">
        <v>0.102766798418972</v>
      </c>
    </row>
    <row r="10" spans="2:12" x14ac:dyDescent="0.3">
      <c r="B10" s="14" t="s">
        <v>33</v>
      </c>
      <c r="C10" s="13">
        <v>3.1620553359683799E-2</v>
      </c>
      <c r="D10" s="13">
        <v>0.20948616600790501</v>
      </c>
      <c r="E10" s="13">
        <v>0.189723320158103</v>
      </c>
      <c r="F10" s="13">
        <v>4.3478260869565202E-2</v>
      </c>
      <c r="G10" s="13">
        <v>5.5335968379446598E-2</v>
      </c>
      <c r="H10" s="13">
        <v>3.9525691699604702E-2</v>
      </c>
      <c r="I10" s="13">
        <v>0.28853754940711501</v>
      </c>
      <c r="J10" s="13">
        <v>2.7667984189723299E-2</v>
      </c>
      <c r="K10" s="13">
        <v>5.9288537549407098E-2</v>
      </c>
    </row>
    <row r="11" spans="2:12" x14ac:dyDescent="0.3">
      <c r="B11" s="14" t="s">
        <v>32</v>
      </c>
      <c r="C11" s="13">
        <v>0.14624505928853801</v>
      </c>
      <c r="D11" s="13">
        <v>0.110671936758893</v>
      </c>
      <c r="E11" s="13">
        <v>9.4861660079051405E-2</v>
      </c>
      <c r="F11" s="13">
        <v>0.142292490118577</v>
      </c>
      <c r="G11" s="13">
        <v>0.122529644268775</v>
      </c>
      <c r="H11" s="13">
        <v>0.114624505928854</v>
      </c>
      <c r="I11" s="13">
        <v>9.0909090909090898E-2</v>
      </c>
      <c r="J11" s="13">
        <v>0.19367588932806301</v>
      </c>
      <c r="K11" s="13">
        <v>0.138339920948617</v>
      </c>
    </row>
    <row r="12" spans="2:12" x14ac:dyDescent="0.3">
      <c r="B12" s="14" t="s">
        <v>146</v>
      </c>
      <c r="C12" s="13">
        <v>3.9525691699604697E-3</v>
      </c>
      <c r="D12" s="13">
        <v>3.9525691699604697E-3</v>
      </c>
      <c r="E12" s="13">
        <v>7.9051383399209498E-3</v>
      </c>
      <c r="F12" s="13">
        <v>3.9525691699604697E-3</v>
      </c>
      <c r="G12" s="13">
        <v>3.9525691699604697E-3</v>
      </c>
      <c r="H12" s="13">
        <v>1.18577075098814E-2</v>
      </c>
      <c r="I12" s="13">
        <v>3.9525691699604697E-3</v>
      </c>
      <c r="J12" s="13">
        <v>3.9525691699604697E-3</v>
      </c>
      <c r="K12" s="13">
        <v>1.58102766798419E-2</v>
      </c>
    </row>
    <row r="13" spans="2:12" x14ac:dyDescent="0.3">
      <c r="B13" s="14" t="s">
        <v>147</v>
      </c>
      <c r="C13" s="13">
        <v>0.122529644268775</v>
      </c>
      <c r="D13" s="13">
        <v>0.13438735177865599</v>
      </c>
      <c r="E13" s="13">
        <v>0.142292490118577</v>
      </c>
      <c r="F13" s="13">
        <v>0.16600790513833999</v>
      </c>
      <c r="G13" s="13">
        <v>0.138339920948617</v>
      </c>
      <c r="H13" s="13">
        <v>0.126482213438735</v>
      </c>
      <c r="I13" s="13">
        <v>0.15019762845849799</v>
      </c>
      <c r="J13" s="13">
        <v>0.13438735177865599</v>
      </c>
      <c r="K13" s="13">
        <v>0.142292490118577</v>
      </c>
    </row>
    <row r="14" spans="2:12" x14ac:dyDescent="0.3">
      <c r="B14" s="14" t="s">
        <v>56</v>
      </c>
      <c r="C14" s="13">
        <v>0.13438735177865599</v>
      </c>
      <c r="D14" s="13">
        <v>0.14624505928853801</v>
      </c>
      <c r="E14" s="13">
        <v>0.14624505928853801</v>
      </c>
      <c r="F14" s="13">
        <v>0.118577075098814</v>
      </c>
      <c r="G14" s="13">
        <v>0.1699604743083</v>
      </c>
      <c r="H14" s="13">
        <v>0.16205533596837901</v>
      </c>
      <c r="I14" s="13">
        <v>0.102766798418972</v>
      </c>
      <c r="J14" s="13">
        <v>0.138339920948617</v>
      </c>
      <c r="K14" s="13">
        <v>0.14624505928853801</v>
      </c>
    </row>
    <row r="15" spans="2:12" x14ac:dyDescent="0.3">
      <c r="B15" s="15"/>
      <c r="C15" s="15"/>
      <c r="D15" s="15"/>
      <c r="E15" s="15"/>
      <c r="F15" s="15"/>
      <c r="G15" s="15"/>
      <c r="H15" s="15"/>
      <c r="I15" s="15"/>
      <c r="J15" s="15"/>
      <c r="K15" s="15"/>
    </row>
    <row r="16" spans="2:12" x14ac:dyDescent="0.3">
      <c r="B16" t="s">
        <v>50</v>
      </c>
    </row>
    <row r="17" spans="2:2" x14ac:dyDescent="0.3">
      <c r="B17" t="s">
        <v>51</v>
      </c>
    </row>
    <row r="21" spans="2:2" x14ac:dyDescent="0.3">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149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0.28853754940711501</v>
      </c>
      <c r="D8" s="13">
        <v>0.312</v>
      </c>
      <c r="E8" s="13">
        <v>0.265625</v>
      </c>
      <c r="F8" s="13"/>
      <c r="G8" s="13">
        <v>0.5</v>
      </c>
      <c r="H8" s="13">
        <v>0.36</v>
      </c>
      <c r="I8" s="13">
        <v>0.34285714285714303</v>
      </c>
      <c r="J8" s="13">
        <v>0.230769230769231</v>
      </c>
      <c r="K8" s="13">
        <v>0.21052631578947401</v>
      </c>
      <c r="L8" s="13">
        <v>0.31182795698924698</v>
      </c>
      <c r="M8" s="13"/>
      <c r="N8" s="13">
        <v>0.37383177570093501</v>
      </c>
      <c r="O8" s="13">
        <v>0.19672131147541</v>
      </c>
      <c r="P8" s="13">
        <v>0.269230769230769</v>
      </c>
      <c r="Q8" s="13">
        <v>0.23728813559322001</v>
      </c>
      <c r="R8" s="13"/>
      <c r="S8" s="13">
        <v>0.78666666666666696</v>
      </c>
      <c r="T8" s="13">
        <v>9.3023255813953501E-2</v>
      </c>
      <c r="U8" s="13">
        <v>4.1666666666666699E-2</v>
      </c>
      <c r="V8" s="13">
        <v>3.5087719298245598E-2</v>
      </c>
      <c r="W8" s="13">
        <v>0.18181818181818199</v>
      </c>
      <c r="X8" s="13">
        <v>6.25E-2</v>
      </c>
      <c r="Y8" s="13"/>
      <c r="Z8" s="13">
        <v>0.27472527472527503</v>
      </c>
      <c r="AA8" s="13">
        <v>0.323943661971831</v>
      </c>
      <c r="AB8" s="13"/>
      <c r="AC8" s="13">
        <v>0.30097087378640802</v>
      </c>
      <c r="AD8" s="13">
        <v>0.30075187969924799</v>
      </c>
    </row>
    <row r="9" spans="2:30" x14ac:dyDescent="0.3">
      <c r="B9" s="14" t="s">
        <v>30</v>
      </c>
      <c r="C9" s="13">
        <v>0.22529644268774701</v>
      </c>
      <c r="D9" s="13">
        <v>0.23200000000000001</v>
      </c>
      <c r="E9" s="13">
        <v>0.21875</v>
      </c>
      <c r="F9" s="13"/>
      <c r="G9" s="13">
        <v>0</v>
      </c>
      <c r="H9" s="13">
        <v>0.24</v>
      </c>
      <c r="I9" s="13">
        <v>0.2</v>
      </c>
      <c r="J9" s="13">
        <v>0.20512820512820501</v>
      </c>
      <c r="K9" s="13">
        <v>0.24561403508771901</v>
      </c>
      <c r="L9" s="13">
        <v>0.236559139784946</v>
      </c>
      <c r="M9" s="13"/>
      <c r="N9" s="13">
        <v>0.27102803738317799</v>
      </c>
      <c r="O9" s="13">
        <v>0.19672131147541</v>
      </c>
      <c r="P9" s="13">
        <v>0.269230769230769</v>
      </c>
      <c r="Q9" s="13">
        <v>0.152542372881356</v>
      </c>
      <c r="R9" s="13"/>
      <c r="S9" s="13">
        <v>5.3333333333333302E-2</v>
      </c>
      <c r="T9" s="13">
        <v>0.72093023255813904</v>
      </c>
      <c r="U9" s="13">
        <v>0.29166666666666702</v>
      </c>
      <c r="V9" s="13">
        <v>0.157894736842105</v>
      </c>
      <c r="W9" s="13">
        <v>9.0909090909090898E-2</v>
      </c>
      <c r="X9" s="13">
        <v>0.125</v>
      </c>
      <c r="Y9" s="13"/>
      <c r="Z9" s="13">
        <v>0.214285714285714</v>
      </c>
      <c r="AA9" s="13">
        <v>0.25352112676056299</v>
      </c>
      <c r="AB9" s="13"/>
      <c r="AC9" s="13">
        <v>0.223300970873786</v>
      </c>
      <c r="AD9" s="13">
        <v>0.24060150375939801</v>
      </c>
    </row>
    <row r="10" spans="2:30" x14ac:dyDescent="0.3">
      <c r="B10" s="14" t="s">
        <v>31</v>
      </c>
      <c r="C10" s="13">
        <v>4.7430830039525702E-2</v>
      </c>
      <c r="D10" s="13">
        <v>4.8000000000000001E-2</v>
      </c>
      <c r="E10" s="13">
        <v>4.6875E-2</v>
      </c>
      <c r="F10" s="13"/>
      <c r="G10" s="13">
        <v>0</v>
      </c>
      <c r="H10" s="13">
        <v>0.08</v>
      </c>
      <c r="I10" s="13">
        <v>2.8571428571428598E-2</v>
      </c>
      <c r="J10" s="13">
        <v>0</v>
      </c>
      <c r="K10" s="13">
        <v>0.12280701754386</v>
      </c>
      <c r="L10" s="13">
        <v>2.1505376344085999E-2</v>
      </c>
      <c r="M10" s="13"/>
      <c r="N10" s="13">
        <v>4.67289719626168E-2</v>
      </c>
      <c r="O10" s="13">
        <v>3.2786885245901599E-2</v>
      </c>
      <c r="P10" s="13">
        <v>0.15384615384615399</v>
      </c>
      <c r="Q10" s="13">
        <v>1.6949152542372899E-2</v>
      </c>
      <c r="R10" s="13"/>
      <c r="S10" s="13">
        <v>0</v>
      </c>
      <c r="T10" s="13">
        <v>0</v>
      </c>
      <c r="U10" s="13">
        <v>0.41666666666666702</v>
      </c>
      <c r="V10" s="13">
        <v>3.5087719298245598E-2</v>
      </c>
      <c r="W10" s="13">
        <v>0</v>
      </c>
      <c r="X10" s="13">
        <v>0</v>
      </c>
      <c r="Y10" s="13"/>
      <c r="Z10" s="13">
        <v>4.94505494505494E-2</v>
      </c>
      <c r="AA10" s="13">
        <v>4.2253521126760597E-2</v>
      </c>
      <c r="AB10" s="13"/>
      <c r="AC10" s="13">
        <v>4.85436893203883E-2</v>
      </c>
      <c r="AD10" s="13">
        <v>5.2631578947368397E-2</v>
      </c>
    </row>
    <row r="11" spans="2:30" x14ac:dyDescent="0.3">
      <c r="B11" s="14" t="s">
        <v>33</v>
      </c>
      <c r="C11" s="13">
        <v>3.1620553359683799E-2</v>
      </c>
      <c r="D11" s="13">
        <v>0.04</v>
      </c>
      <c r="E11" s="13">
        <v>2.34375E-2</v>
      </c>
      <c r="F11" s="13"/>
      <c r="G11" s="13">
        <v>0.25</v>
      </c>
      <c r="H11" s="13">
        <v>0</v>
      </c>
      <c r="I11" s="13">
        <v>2.8571428571428598E-2</v>
      </c>
      <c r="J11" s="13">
        <v>5.1282051282051301E-2</v>
      </c>
      <c r="K11" s="13">
        <v>1.7543859649122799E-2</v>
      </c>
      <c r="L11" s="13">
        <v>3.2258064516128997E-2</v>
      </c>
      <c r="M11" s="13"/>
      <c r="N11" s="13">
        <v>4.67289719626168E-2</v>
      </c>
      <c r="O11" s="13">
        <v>3.2786885245901599E-2</v>
      </c>
      <c r="P11" s="13">
        <v>0</v>
      </c>
      <c r="Q11" s="13">
        <v>1.6949152542372899E-2</v>
      </c>
      <c r="R11" s="13"/>
      <c r="S11" s="13">
        <v>1.3333333333333299E-2</v>
      </c>
      <c r="T11" s="13">
        <v>0</v>
      </c>
      <c r="U11" s="13">
        <v>0</v>
      </c>
      <c r="V11" s="13">
        <v>0</v>
      </c>
      <c r="W11" s="13">
        <v>0.31818181818181801</v>
      </c>
      <c r="X11" s="13">
        <v>0</v>
      </c>
      <c r="Y11" s="13"/>
      <c r="Z11" s="13">
        <v>3.8461538461538498E-2</v>
      </c>
      <c r="AA11" s="13">
        <v>1.4084507042253501E-2</v>
      </c>
      <c r="AB11" s="13"/>
      <c r="AC11" s="13">
        <v>9.7087378640776708E-3</v>
      </c>
      <c r="AD11" s="13">
        <v>5.2631578947368397E-2</v>
      </c>
    </row>
    <row r="12" spans="2:30" x14ac:dyDescent="0.3">
      <c r="B12" s="14" t="s">
        <v>32</v>
      </c>
      <c r="C12" s="13">
        <v>0.14624505928853801</v>
      </c>
      <c r="D12" s="13">
        <v>0.152</v>
      </c>
      <c r="E12" s="13">
        <v>0.140625</v>
      </c>
      <c r="F12" s="13"/>
      <c r="G12" s="13">
        <v>0</v>
      </c>
      <c r="H12" s="13">
        <v>0.08</v>
      </c>
      <c r="I12" s="13">
        <v>0.2</v>
      </c>
      <c r="J12" s="13">
        <v>0.17948717948717899</v>
      </c>
      <c r="K12" s="13">
        <v>0.140350877192982</v>
      </c>
      <c r="L12" s="13">
        <v>0.13978494623655899</v>
      </c>
      <c r="M12" s="13"/>
      <c r="N12" s="13">
        <v>4.67289719626168E-2</v>
      </c>
      <c r="O12" s="13">
        <v>0.22950819672131101</v>
      </c>
      <c r="P12" s="13">
        <v>0.19230769230769201</v>
      </c>
      <c r="Q12" s="13">
        <v>0.22033898305084701</v>
      </c>
      <c r="R12" s="13"/>
      <c r="S12" s="13">
        <v>2.66666666666667E-2</v>
      </c>
      <c r="T12" s="13">
        <v>0</v>
      </c>
      <c r="U12" s="13">
        <v>0</v>
      </c>
      <c r="V12" s="13">
        <v>0.57894736842105299</v>
      </c>
      <c r="W12" s="13">
        <v>0</v>
      </c>
      <c r="X12" s="13">
        <v>6.25E-2</v>
      </c>
      <c r="Y12" s="13"/>
      <c r="Z12" s="13">
        <v>0.14835164835164799</v>
      </c>
      <c r="AA12" s="13">
        <v>0.140845070422535</v>
      </c>
      <c r="AB12" s="13"/>
      <c r="AC12" s="13">
        <v>0.13592233009708701</v>
      </c>
      <c r="AD12" s="13">
        <v>0.14285714285714299</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0.122529644268775</v>
      </c>
      <c r="D14" s="13">
        <v>0.128</v>
      </c>
      <c r="E14" s="13">
        <v>0.1171875</v>
      </c>
      <c r="F14" s="13"/>
      <c r="G14" s="13">
        <v>0.25</v>
      </c>
      <c r="H14" s="13">
        <v>0.12</v>
      </c>
      <c r="I14" s="13">
        <v>0.114285714285714</v>
      </c>
      <c r="J14" s="13">
        <v>0.20512820512820501</v>
      </c>
      <c r="K14" s="13">
        <v>0.105263157894737</v>
      </c>
      <c r="L14" s="13">
        <v>9.6774193548387094E-2</v>
      </c>
      <c r="M14" s="13"/>
      <c r="N14" s="13">
        <v>8.4112149532710304E-2</v>
      </c>
      <c r="O14" s="13">
        <v>0.16393442622950799</v>
      </c>
      <c r="P14" s="13">
        <v>3.8461538461538498E-2</v>
      </c>
      <c r="Q14" s="13">
        <v>0.186440677966102</v>
      </c>
      <c r="R14" s="13"/>
      <c r="S14" s="13">
        <v>2.66666666666667E-2</v>
      </c>
      <c r="T14" s="13">
        <v>9.3023255813953501E-2</v>
      </c>
      <c r="U14" s="13">
        <v>0.125</v>
      </c>
      <c r="V14" s="13">
        <v>0.157894736842105</v>
      </c>
      <c r="W14" s="13">
        <v>0.18181818181818199</v>
      </c>
      <c r="X14" s="13">
        <v>6.25E-2</v>
      </c>
      <c r="Y14" s="13"/>
      <c r="Z14" s="13">
        <v>0.13186813186813201</v>
      </c>
      <c r="AA14" s="13">
        <v>9.85915492957746E-2</v>
      </c>
      <c r="AB14" s="13"/>
      <c r="AC14" s="13">
        <v>0.12621359223301001</v>
      </c>
      <c r="AD14" s="13">
        <v>0.105263157894737</v>
      </c>
    </row>
    <row r="15" spans="2:30" x14ac:dyDescent="0.3">
      <c r="B15" s="14" t="s">
        <v>56</v>
      </c>
      <c r="C15" s="19">
        <v>0.13438735177865599</v>
      </c>
      <c r="D15" s="19">
        <v>0.08</v>
      </c>
      <c r="E15" s="19">
        <v>0.1875</v>
      </c>
      <c r="F15" s="19"/>
      <c r="G15" s="19">
        <v>0</v>
      </c>
      <c r="H15" s="19">
        <v>0.12</v>
      </c>
      <c r="I15" s="19">
        <v>8.5714285714285701E-2</v>
      </c>
      <c r="J15" s="19">
        <v>0.128205128205128</v>
      </c>
      <c r="K15" s="19">
        <v>0.157894736842105</v>
      </c>
      <c r="L15" s="19">
        <v>0.15053763440860199</v>
      </c>
      <c r="M15" s="19"/>
      <c r="N15" s="19">
        <v>0.13084112149532701</v>
      </c>
      <c r="O15" s="19">
        <v>0.13114754098360701</v>
      </c>
      <c r="P15" s="19">
        <v>7.69230769230769E-2</v>
      </c>
      <c r="Q15" s="19">
        <v>0.169491525423729</v>
      </c>
      <c r="R15" s="19"/>
      <c r="S15" s="19">
        <v>9.3333333333333296E-2</v>
      </c>
      <c r="T15" s="19">
        <v>9.3023255813953501E-2</v>
      </c>
      <c r="U15" s="19">
        <v>0.125</v>
      </c>
      <c r="V15" s="19">
        <v>3.5087719298245598E-2</v>
      </c>
      <c r="W15" s="19">
        <v>0.22727272727272699</v>
      </c>
      <c r="X15" s="19">
        <v>0.6875</v>
      </c>
      <c r="Y15" s="19"/>
      <c r="Z15" s="19">
        <v>0.13736263736263701</v>
      </c>
      <c r="AA15" s="19">
        <v>0.12676056338028199</v>
      </c>
      <c r="AB15" s="19"/>
      <c r="AC15" s="19">
        <v>0.15533980582524301</v>
      </c>
      <c r="AD15" s="19">
        <v>9.7744360902255606E-2</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0.221343873517787</v>
      </c>
      <c r="D8" s="13">
        <v>0.20799999999999999</v>
      </c>
      <c r="E8" s="13">
        <v>0.234375</v>
      </c>
      <c r="F8" s="13"/>
      <c r="G8" s="13">
        <v>0.5</v>
      </c>
      <c r="H8" s="13">
        <v>0.28000000000000003</v>
      </c>
      <c r="I8" s="13">
        <v>0.25714285714285701</v>
      </c>
      <c r="J8" s="13">
        <v>0.128205128205128</v>
      </c>
      <c r="K8" s="13">
        <v>0.157894736842105</v>
      </c>
      <c r="L8" s="13">
        <v>0.25806451612903197</v>
      </c>
      <c r="M8" s="13"/>
      <c r="N8" s="13">
        <v>0.28037383177570102</v>
      </c>
      <c r="O8" s="13">
        <v>0.16393442622950799</v>
      </c>
      <c r="P8" s="13">
        <v>0.230769230769231</v>
      </c>
      <c r="Q8" s="13">
        <v>0.169491525423729</v>
      </c>
      <c r="R8" s="13"/>
      <c r="S8" s="13">
        <v>0.65333333333333299</v>
      </c>
      <c r="T8" s="13">
        <v>6.9767441860465101E-2</v>
      </c>
      <c r="U8" s="13">
        <v>0</v>
      </c>
      <c r="V8" s="13">
        <v>3.5087719298245598E-2</v>
      </c>
      <c r="W8" s="13">
        <v>0</v>
      </c>
      <c r="X8" s="13">
        <v>0</v>
      </c>
      <c r="Y8" s="13"/>
      <c r="Z8" s="13">
        <v>0.21978021978022</v>
      </c>
      <c r="AA8" s="13">
        <v>0.22535211267605601</v>
      </c>
      <c r="AB8" s="13"/>
      <c r="AC8" s="13">
        <v>0.223300970873786</v>
      </c>
      <c r="AD8" s="13">
        <v>0.24060150375939801</v>
      </c>
    </row>
    <row r="9" spans="2:30" x14ac:dyDescent="0.3">
      <c r="B9" s="14" t="s">
        <v>30</v>
      </c>
      <c r="C9" s="13">
        <v>0.118577075098814</v>
      </c>
      <c r="D9" s="13">
        <v>0.12</v>
      </c>
      <c r="E9" s="13">
        <v>0.1171875</v>
      </c>
      <c r="F9" s="13"/>
      <c r="G9" s="13">
        <v>0</v>
      </c>
      <c r="H9" s="13">
        <v>0.08</v>
      </c>
      <c r="I9" s="13">
        <v>2.8571428571428598E-2</v>
      </c>
      <c r="J9" s="13">
        <v>0.15384615384615399</v>
      </c>
      <c r="K9" s="13">
        <v>0.19298245614035101</v>
      </c>
      <c r="L9" s="13">
        <v>0.10752688172043</v>
      </c>
      <c r="M9" s="13"/>
      <c r="N9" s="13">
        <v>0.13084112149532701</v>
      </c>
      <c r="O9" s="13">
        <v>0.114754098360656</v>
      </c>
      <c r="P9" s="13">
        <v>0.19230769230769201</v>
      </c>
      <c r="Q9" s="13">
        <v>6.7796610169491497E-2</v>
      </c>
      <c r="R9" s="13"/>
      <c r="S9" s="13">
        <v>1.3333333333333299E-2</v>
      </c>
      <c r="T9" s="13">
        <v>0.48837209302325602</v>
      </c>
      <c r="U9" s="13">
        <v>0</v>
      </c>
      <c r="V9" s="13">
        <v>0.12280701754386</v>
      </c>
      <c r="W9" s="13">
        <v>0</v>
      </c>
      <c r="X9" s="13">
        <v>6.25E-2</v>
      </c>
      <c r="Y9" s="13"/>
      <c r="Z9" s="13">
        <v>0.104395604395604</v>
      </c>
      <c r="AA9" s="13">
        <v>0.154929577464789</v>
      </c>
      <c r="AB9" s="13"/>
      <c r="AC9" s="13">
        <v>0.106796116504854</v>
      </c>
      <c r="AD9" s="13">
        <v>0.14285714285714299</v>
      </c>
    </row>
    <row r="10" spans="2:30" x14ac:dyDescent="0.3">
      <c r="B10" s="14" t="s">
        <v>31</v>
      </c>
      <c r="C10" s="13">
        <v>5.5335968379446598E-2</v>
      </c>
      <c r="D10" s="13">
        <v>0.08</v>
      </c>
      <c r="E10" s="13">
        <v>3.125E-2</v>
      </c>
      <c r="F10" s="13"/>
      <c r="G10" s="13">
        <v>0</v>
      </c>
      <c r="H10" s="13">
        <v>0.08</v>
      </c>
      <c r="I10" s="13">
        <v>5.7142857142857099E-2</v>
      </c>
      <c r="J10" s="13">
        <v>0</v>
      </c>
      <c r="K10" s="13">
        <v>8.7719298245614002E-2</v>
      </c>
      <c r="L10" s="13">
        <v>5.3763440860215103E-2</v>
      </c>
      <c r="M10" s="13"/>
      <c r="N10" s="13">
        <v>8.4112149532710304E-2</v>
      </c>
      <c r="O10" s="13">
        <v>1.63934426229508E-2</v>
      </c>
      <c r="P10" s="13">
        <v>7.69230769230769E-2</v>
      </c>
      <c r="Q10" s="13">
        <v>3.3898305084745797E-2</v>
      </c>
      <c r="R10" s="13"/>
      <c r="S10" s="13">
        <v>1.3333333333333299E-2</v>
      </c>
      <c r="T10" s="13">
        <v>4.6511627906976702E-2</v>
      </c>
      <c r="U10" s="13">
        <v>0.33333333333333298</v>
      </c>
      <c r="V10" s="13">
        <v>1.7543859649122799E-2</v>
      </c>
      <c r="W10" s="13">
        <v>0</v>
      </c>
      <c r="X10" s="13">
        <v>0.125</v>
      </c>
      <c r="Y10" s="13"/>
      <c r="Z10" s="13">
        <v>4.94505494505494E-2</v>
      </c>
      <c r="AA10" s="13">
        <v>7.0422535211267595E-2</v>
      </c>
      <c r="AB10" s="13"/>
      <c r="AC10" s="13">
        <v>7.7669902912621394E-2</v>
      </c>
      <c r="AD10" s="13">
        <v>4.5112781954887202E-2</v>
      </c>
    </row>
    <row r="11" spans="2:30" x14ac:dyDescent="0.3">
      <c r="B11" s="14" t="s">
        <v>33</v>
      </c>
      <c r="C11" s="13">
        <v>0.20948616600790501</v>
      </c>
      <c r="D11" s="13">
        <v>0.24</v>
      </c>
      <c r="E11" s="13">
        <v>0.1796875</v>
      </c>
      <c r="F11" s="13"/>
      <c r="G11" s="13">
        <v>0.25</v>
      </c>
      <c r="H11" s="13">
        <v>0.28000000000000003</v>
      </c>
      <c r="I11" s="13">
        <v>0.22857142857142901</v>
      </c>
      <c r="J11" s="13">
        <v>0.28205128205128199</v>
      </c>
      <c r="K11" s="13">
        <v>0.140350877192982</v>
      </c>
      <c r="L11" s="13">
        <v>0.19354838709677399</v>
      </c>
      <c r="M11" s="13"/>
      <c r="N11" s="13">
        <v>0.233644859813084</v>
      </c>
      <c r="O11" s="13">
        <v>0.22950819672131101</v>
      </c>
      <c r="P11" s="13">
        <v>7.69230769230769E-2</v>
      </c>
      <c r="Q11" s="13">
        <v>0.20338983050847501</v>
      </c>
      <c r="R11" s="13"/>
      <c r="S11" s="13">
        <v>0.16</v>
      </c>
      <c r="T11" s="13">
        <v>9.3023255813953501E-2</v>
      </c>
      <c r="U11" s="13">
        <v>0.45833333333333298</v>
      </c>
      <c r="V11" s="13">
        <v>1.7543859649122799E-2</v>
      </c>
      <c r="W11" s="13">
        <v>0.81818181818181801</v>
      </c>
      <c r="X11" s="13">
        <v>0.25</v>
      </c>
      <c r="Y11" s="13"/>
      <c r="Z11" s="13">
        <v>0.20329670329670299</v>
      </c>
      <c r="AA11" s="13">
        <v>0.22535211267605601</v>
      </c>
      <c r="AB11" s="13"/>
      <c r="AC11" s="13">
        <v>0.17475728155339801</v>
      </c>
      <c r="AD11" s="13">
        <v>0.21052631578947401</v>
      </c>
    </row>
    <row r="12" spans="2:30" x14ac:dyDescent="0.3">
      <c r="B12" s="14" t="s">
        <v>32</v>
      </c>
      <c r="C12" s="13">
        <v>0.110671936758893</v>
      </c>
      <c r="D12" s="13">
        <v>0.104</v>
      </c>
      <c r="E12" s="13">
        <v>0.1171875</v>
      </c>
      <c r="F12" s="13"/>
      <c r="G12" s="13">
        <v>0</v>
      </c>
      <c r="H12" s="13">
        <v>0.12</v>
      </c>
      <c r="I12" s="13">
        <v>0.14285714285714299</v>
      </c>
      <c r="J12" s="13">
        <v>0.15384615384615399</v>
      </c>
      <c r="K12" s="13">
        <v>0.105263157894737</v>
      </c>
      <c r="L12" s="13">
        <v>8.6021505376344107E-2</v>
      </c>
      <c r="M12" s="13"/>
      <c r="N12" s="13">
        <v>4.67289719626168E-2</v>
      </c>
      <c r="O12" s="13">
        <v>0.14754098360655701</v>
      </c>
      <c r="P12" s="13">
        <v>0.19230769230769201</v>
      </c>
      <c r="Q12" s="13">
        <v>0.152542372881356</v>
      </c>
      <c r="R12" s="13"/>
      <c r="S12" s="13">
        <v>1.3333333333333299E-2</v>
      </c>
      <c r="T12" s="13">
        <v>0</v>
      </c>
      <c r="U12" s="13">
        <v>4.1666666666666699E-2</v>
      </c>
      <c r="V12" s="13">
        <v>0.45614035087719301</v>
      </c>
      <c r="W12" s="13">
        <v>0</v>
      </c>
      <c r="X12" s="13">
        <v>0</v>
      </c>
      <c r="Y12" s="13"/>
      <c r="Z12" s="13">
        <v>0.13186813186813201</v>
      </c>
      <c r="AA12" s="13">
        <v>5.63380281690141E-2</v>
      </c>
      <c r="AB12" s="13"/>
      <c r="AC12" s="13">
        <v>0.106796116504854</v>
      </c>
      <c r="AD12" s="13">
        <v>0.105263157894737</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0.13438735177865599</v>
      </c>
      <c r="D14" s="13">
        <v>0.128</v>
      </c>
      <c r="E14" s="13">
        <v>0.140625</v>
      </c>
      <c r="F14" s="13"/>
      <c r="G14" s="13">
        <v>0</v>
      </c>
      <c r="H14" s="13">
        <v>0.08</v>
      </c>
      <c r="I14" s="13">
        <v>0.14285714285714299</v>
      </c>
      <c r="J14" s="13">
        <v>0.15384615384615399</v>
      </c>
      <c r="K14" s="13">
        <v>0.140350877192982</v>
      </c>
      <c r="L14" s="13">
        <v>0.13978494623655899</v>
      </c>
      <c r="M14" s="13"/>
      <c r="N14" s="13">
        <v>0.11214953271028</v>
      </c>
      <c r="O14" s="13">
        <v>0.14754098360655701</v>
      </c>
      <c r="P14" s="13">
        <v>0.15384615384615399</v>
      </c>
      <c r="Q14" s="13">
        <v>0.152542372881356</v>
      </c>
      <c r="R14" s="13"/>
      <c r="S14" s="13">
        <v>0.04</v>
      </c>
      <c r="T14" s="13">
        <v>0.186046511627907</v>
      </c>
      <c r="U14" s="13">
        <v>8.3333333333333301E-2</v>
      </c>
      <c r="V14" s="13">
        <v>0.21052631578947401</v>
      </c>
      <c r="W14" s="13">
        <v>4.5454545454545497E-2</v>
      </c>
      <c r="X14" s="13">
        <v>0</v>
      </c>
      <c r="Y14" s="13"/>
      <c r="Z14" s="13">
        <v>0.13186813186813201</v>
      </c>
      <c r="AA14" s="13">
        <v>0.140845070422535</v>
      </c>
      <c r="AB14" s="13"/>
      <c r="AC14" s="13">
        <v>0.15533980582524301</v>
      </c>
      <c r="AD14" s="13">
        <v>0.13533834586466201</v>
      </c>
    </row>
    <row r="15" spans="2:30" x14ac:dyDescent="0.3">
      <c r="B15" s="14" t="s">
        <v>56</v>
      </c>
      <c r="C15" s="19">
        <v>0.14624505928853801</v>
      </c>
      <c r="D15" s="19">
        <v>0.112</v>
      </c>
      <c r="E15" s="19">
        <v>0.1796875</v>
      </c>
      <c r="F15" s="19"/>
      <c r="G15" s="19">
        <v>0.25</v>
      </c>
      <c r="H15" s="19">
        <v>0.08</v>
      </c>
      <c r="I15" s="19">
        <v>0.14285714285714299</v>
      </c>
      <c r="J15" s="19">
        <v>0.128205128205128</v>
      </c>
      <c r="K15" s="19">
        <v>0.175438596491228</v>
      </c>
      <c r="L15" s="19">
        <v>0.15053763440860199</v>
      </c>
      <c r="M15" s="19"/>
      <c r="N15" s="19">
        <v>0.11214953271028</v>
      </c>
      <c r="O15" s="19">
        <v>0.16393442622950799</v>
      </c>
      <c r="P15" s="19">
        <v>7.69230769230769E-2</v>
      </c>
      <c r="Q15" s="19">
        <v>0.22033898305084701</v>
      </c>
      <c r="R15" s="19"/>
      <c r="S15" s="19">
        <v>0.10666666666666701</v>
      </c>
      <c r="T15" s="19">
        <v>0.116279069767442</v>
      </c>
      <c r="U15" s="19">
        <v>8.3333333333333301E-2</v>
      </c>
      <c r="V15" s="19">
        <v>0.140350877192982</v>
      </c>
      <c r="W15" s="19">
        <v>0.13636363636363599</v>
      </c>
      <c r="X15" s="19">
        <v>0.5625</v>
      </c>
      <c r="Y15" s="19"/>
      <c r="Z15" s="19">
        <v>0.15384615384615399</v>
      </c>
      <c r="AA15" s="19">
        <v>0.12676056338028199</v>
      </c>
      <c r="AB15" s="19"/>
      <c r="AC15" s="19">
        <v>0.15533980582524301</v>
      </c>
      <c r="AD15" s="19">
        <v>0.112781954887218</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0.24110671936758901</v>
      </c>
      <c r="D8" s="13">
        <v>0.27200000000000002</v>
      </c>
      <c r="E8" s="13">
        <v>0.2109375</v>
      </c>
      <c r="F8" s="13"/>
      <c r="G8" s="13">
        <v>0.5</v>
      </c>
      <c r="H8" s="13">
        <v>0.32</v>
      </c>
      <c r="I8" s="13">
        <v>0.25714285714285701</v>
      </c>
      <c r="J8" s="13">
        <v>0.15384615384615399</v>
      </c>
      <c r="K8" s="13">
        <v>0.19298245614035101</v>
      </c>
      <c r="L8" s="13">
        <v>0.26881720430107497</v>
      </c>
      <c r="M8" s="13"/>
      <c r="N8" s="13">
        <v>0.30841121495327101</v>
      </c>
      <c r="O8" s="13">
        <v>0.18032786885245899</v>
      </c>
      <c r="P8" s="13">
        <v>0.269230769230769</v>
      </c>
      <c r="Q8" s="13">
        <v>0.169491525423729</v>
      </c>
      <c r="R8" s="13"/>
      <c r="S8" s="13">
        <v>0.72</v>
      </c>
      <c r="T8" s="13">
        <v>2.32558139534884E-2</v>
      </c>
      <c r="U8" s="13">
        <v>0</v>
      </c>
      <c r="V8" s="13">
        <v>3.5087719298245598E-2</v>
      </c>
      <c r="W8" s="13">
        <v>0</v>
      </c>
      <c r="X8" s="13">
        <v>0.125</v>
      </c>
      <c r="Y8" s="13"/>
      <c r="Z8" s="13">
        <v>0.23626373626373601</v>
      </c>
      <c r="AA8" s="13">
        <v>0.25352112676056299</v>
      </c>
      <c r="AB8" s="13"/>
      <c r="AC8" s="13">
        <v>0.25242718446601897</v>
      </c>
      <c r="AD8" s="13">
        <v>0.255639097744361</v>
      </c>
    </row>
    <row r="9" spans="2:30" x14ac:dyDescent="0.3">
      <c r="B9" s="14" t="s">
        <v>30</v>
      </c>
      <c r="C9" s="13">
        <v>0.110671936758893</v>
      </c>
      <c r="D9" s="13">
        <v>0.104</v>
      </c>
      <c r="E9" s="13">
        <v>0.1171875</v>
      </c>
      <c r="F9" s="13"/>
      <c r="G9" s="13">
        <v>0</v>
      </c>
      <c r="H9" s="13">
        <v>0.12</v>
      </c>
      <c r="I9" s="13">
        <v>5.7142857142857099E-2</v>
      </c>
      <c r="J9" s="13">
        <v>0.128205128205128</v>
      </c>
      <c r="K9" s="13">
        <v>0.157894736842105</v>
      </c>
      <c r="L9" s="13">
        <v>9.6774193548387094E-2</v>
      </c>
      <c r="M9" s="13"/>
      <c r="N9" s="13">
        <v>0.13084112149532701</v>
      </c>
      <c r="O9" s="13">
        <v>4.91803278688525E-2</v>
      </c>
      <c r="P9" s="13">
        <v>0.19230769230769201</v>
      </c>
      <c r="Q9" s="13">
        <v>0.101694915254237</v>
      </c>
      <c r="R9" s="13"/>
      <c r="S9" s="13">
        <v>0</v>
      </c>
      <c r="T9" s="13">
        <v>0.53488372093023295</v>
      </c>
      <c r="U9" s="13">
        <v>4.1666666666666699E-2</v>
      </c>
      <c r="V9" s="13">
        <v>7.0175438596491196E-2</v>
      </c>
      <c r="W9" s="13">
        <v>0</v>
      </c>
      <c r="X9" s="13">
        <v>0</v>
      </c>
      <c r="Y9" s="13"/>
      <c r="Z9" s="13">
        <v>0.104395604395604</v>
      </c>
      <c r="AA9" s="13">
        <v>0.12676056338028199</v>
      </c>
      <c r="AB9" s="13"/>
      <c r="AC9" s="13">
        <v>8.7378640776699004E-2</v>
      </c>
      <c r="AD9" s="13">
        <v>0.13533834586466201</v>
      </c>
    </row>
    <row r="10" spans="2:30" x14ac:dyDescent="0.3">
      <c r="B10" s="14" t="s">
        <v>31</v>
      </c>
      <c r="C10" s="13">
        <v>6.7193675889328106E-2</v>
      </c>
      <c r="D10" s="13">
        <v>0.08</v>
      </c>
      <c r="E10" s="13">
        <v>5.46875E-2</v>
      </c>
      <c r="F10" s="13"/>
      <c r="G10" s="13">
        <v>0</v>
      </c>
      <c r="H10" s="13">
        <v>0.12</v>
      </c>
      <c r="I10" s="13">
        <v>2.8571428571428598E-2</v>
      </c>
      <c r="J10" s="13">
        <v>2.5641025641025599E-2</v>
      </c>
      <c r="K10" s="13">
        <v>0.12280701754386</v>
      </c>
      <c r="L10" s="13">
        <v>5.3763440860215103E-2</v>
      </c>
      <c r="M10" s="13"/>
      <c r="N10" s="13">
        <v>8.4112149532710304E-2</v>
      </c>
      <c r="O10" s="13">
        <v>4.91803278688525E-2</v>
      </c>
      <c r="P10" s="13">
        <v>0.115384615384615</v>
      </c>
      <c r="Q10" s="13">
        <v>3.3898305084745797E-2</v>
      </c>
      <c r="R10" s="13"/>
      <c r="S10" s="13">
        <v>0</v>
      </c>
      <c r="T10" s="13">
        <v>6.9767441860465101E-2</v>
      </c>
      <c r="U10" s="13">
        <v>0.45833333333333298</v>
      </c>
      <c r="V10" s="13">
        <v>1.7543859649122799E-2</v>
      </c>
      <c r="W10" s="13">
        <v>0</v>
      </c>
      <c r="X10" s="13">
        <v>6.25E-2</v>
      </c>
      <c r="Y10" s="13"/>
      <c r="Z10" s="13">
        <v>6.5934065934065894E-2</v>
      </c>
      <c r="AA10" s="13">
        <v>7.0422535211267595E-2</v>
      </c>
      <c r="AB10" s="13"/>
      <c r="AC10" s="13">
        <v>9.7087378640776698E-2</v>
      </c>
      <c r="AD10" s="13">
        <v>5.2631578947368397E-2</v>
      </c>
    </row>
    <row r="11" spans="2:30" x14ac:dyDescent="0.3">
      <c r="B11" s="14" t="s">
        <v>33</v>
      </c>
      <c r="C11" s="13">
        <v>0.189723320158103</v>
      </c>
      <c r="D11" s="13">
        <v>0.20799999999999999</v>
      </c>
      <c r="E11" s="13">
        <v>0.171875</v>
      </c>
      <c r="F11" s="13"/>
      <c r="G11" s="13">
        <v>0.5</v>
      </c>
      <c r="H11" s="13">
        <v>0.2</v>
      </c>
      <c r="I11" s="13">
        <v>0.2</v>
      </c>
      <c r="J11" s="13">
        <v>0.256410256410256</v>
      </c>
      <c r="K11" s="13">
        <v>8.7719298245614002E-2</v>
      </c>
      <c r="L11" s="13">
        <v>0.204301075268817</v>
      </c>
      <c r="M11" s="13"/>
      <c r="N11" s="13">
        <v>0.21495327102803699</v>
      </c>
      <c r="O11" s="13">
        <v>0.16393442622950799</v>
      </c>
      <c r="P11" s="13">
        <v>7.69230769230769E-2</v>
      </c>
      <c r="Q11" s="13">
        <v>0.22033898305084701</v>
      </c>
      <c r="R11" s="13"/>
      <c r="S11" s="13">
        <v>0.133333333333333</v>
      </c>
      <c r="T11" s="13">
        <v>4.6511627906976702E-2</v>
      </c>
      <c r="U11" s="13">
        <v>0.25</v>
      </c>
      <c r="V11" s="13">
        <v>3.5087719298245598E-2</v>
      </c>
      <c r="W11" s="13">
        <v>0.90909090909090895</v>
      </c>
      <c r="X11" s="13">
        <v>0.3125</v>
      </c>
      <c r="Y11" s="13"/>
      <c r="Z11" s="13">
        <v>0.175824175824176</v>
      </c>
      <c r="AA11" s="13">
        <v>0.22535211267605601</v>
      </c>
      <c r="AB11" s="13"/>
      <c r="AC11" s="13">
        <v>0.15533980582524301</v>
      </c>
      <c r="AD11" s="13">
        <v>0.18796992481203001</v>
      </c>
    </row>
    <row r="12" spans="2:30" x14ac:dyDescent="0.3">
      <c r="B12" s="14" t="s">
        <v>32</v>
      </c>
      <c r="C12" s="13">
        <v>9.4861660079051405E-2</v>
      </c>
      <c r="D12" s="13">
        <v>8.7999999999999995E-2</v>
      </c>
      <c r="E12" s="13">
        <v>0.1015625</v>
      </c>
      <c r="F12" s="13"/>
      <c r="G12" s="13">
        <v>0</v>
      </c>
      <c r="H12" s="13">
        <v>0.04</v>
      </c>
      <c r="I12" s="13">
        <v>0.17142857142857101</v>
      </c>
      <c r="J12" s="13">
        <v>0.15384615384615399</v>
      </c>
      <c r="K12" s="13">
        <v>8.7719298245614002E-2</v>
      </c>
      <c r="L12" s="13">
        <v>6.4516129032258104E-2</v>
      </c>
      <c r="M12" s="13"/>
      <c r="N12" s="13">
        <v>2.80373831775701E-2</v>
      </c>
      <c r="O12" s="13">
        <v>0.13114754098360701</v>
      </c>
      <c r="P12" s="13">
        <v>0.19230769230769201</v>
      </c>
      <c r="Q12" s="13">
        <v>0.13559322033898299</v>
      </c>
      <c r="R12" s="13"/>
      <c r="S12" s="13">
        <v>2.66666666666667E-2</v>
      </c>
      <c r="T12" s="13">
        <v>0</v>
      </c>
      <c r="U12" s="13">
        <v>0</v>
      </c>
      <c r="V12" s="13">
        <v>0.38596491228070201</v>
      </c>
      <c r="W12" s="13">
        <v>0</v>
      </c>
      <c r="X12" s="13">
        <v>0</v>
      </c>
      <c r="Y12" s="13"/>
      <c r="Z12" s="13">
        <v>9.8901098901098897E-2</v>
      </c>
      <c r="AA12" s="13">
        <v>8.4507042253521097E-2</v>
      </c>
      <c r="AB12" s="13"/>
      <c r="AC12" s="13">
        <v>6.7961165048543701E-2</v>
      </c>
      <c r="AD12" s="13">
        <v>0.112781954887218</v>
      </c>
    </row>
    <row r="13" spans="2:30" x14ac:dyDescent="0.3">
      <c r="B13" s="14" t="s">
        <v>146</v>
      </c>
      <c r="C13" s="13">
        <v>7.9051383399209498E-3</v>
      </c>
      <c r="D13" s="13">
        <v>1.6E-2</v>
      </c>
      <c r="E13" s="13">
        <v>0</v>
      </c>
      <c r="F13" s="13"/>
      <c r="G13" s="13">
        <v>0</v>
      </c>
      <c r="H13" s="13">
        <v>0</v>
      </c>
      <c r="I13" s="13">
        <v>0</v>
      </c>
      <c r="J13" s="13">
        <v>0</v>
      </c>
      <c r="K13" s="13">
        <v>1.7543859649122799E-2</v>
      </c>
      <c r="L13" s="13">
        <v>1.0752688172042999E-2</v>
      </c>
      <c r="M13" s="13"/>
      <c r="N13" s="13">
        <v>0</v>
      </c>
      <c r="O13" s="13">
        <v>1.63934426229508E-2</v>
      </c>
      <c r="P13" s="13">
        <v>0</v>
      </c>
      <c r="Q13" s="13">
        <v>1.6949152542372899E-2</v>
      </c>
      <c r="R13" s="13"/>
      <c r="S13" s="13">
        <v>0</v>
      </c>
      <c r="T13" s="13">
        <v>0</v>
      </c>
      <c r="U13" s="13">
        <v>0</v>
      </c>
      <c r="V13" s="13">
        <v>1.7543859649122799E-2</v>
      </c>
      <c r="W13" s="13">
        <v>0</v>
      </c>
      <c r="X13" s="13">
        <v>0</v>
      </c>
      <c r="Y13" s="13"/>
      <c r="Z13" s="13">
        <v>1.0989010989011E-2</v>
      </c>
      <c r="AA13" s="13">
        <v>0</v>
      </c>
      <c r="AB13" s="13"/>
      <c r="AC13" s="13">
        <v>0</v>
      </c>
      <c r="AD13" s="13">
        <v>1.50375939849624E-2</v>
      </c>
    </row>
    <row r="14" spans="2:30" x14ac:dyDescent="0.3">
      <c r="B14" s="14" t="s">
        <v>147</v>
      </c>
      <c r="C14" s="13">
        <v>0.142292490118577</v>
      </c>
      <c r="D14" s="13">
        <v>0.13600000000000001</v>
      </c>
      <c r="E14" s="13">
        <v>0.1484375</v>
      </c>
      <c r="F14" s="13"/>
      <c r="G14" s="13">
        <v>0</v>
      </c>
      <c r="H14" s="13">
        <v>0.08</v>
      </c>
      <c r="I14" s="13">
        <v>0.17142857142857101</v>
      </c>
      <c r="J14" s="13">
        <v>0.15384615384615399</v>
      </c>
      <c r="K14" s="13">
        <v>0.157894736842105</v>
      </c>
      <c r="L14" s="13">
        <v>0.13978494623655899</v>
      </c>
      <c r="M14" s="13"/>
      <c r="N14" s="13">
        <v>0.13084112149532701</v>
      </c>
      <c r="O14" s="13">
        <v>0.18032786885245899</v>
      </c>
      <c r="P14" s="13">
        <v>0.115384615384615</v>
      </c>
      <c r="Q14" s="13">
        <v>0.13559322033898299</v>
      </c>
      <c r="R14" s="13"/>
      <c r="S14" s="13">
        <v>0.04</v>
      </c>
      <c r="T14" s="13">
        <v>0.209302325581395</v>
      </c>
      <c r="U14" s="13">
        <v>8.3333333333333301E-2</v>
      </c>
      <c r="V14" s="13">
        <v>0.24561403508771901</v>
      </c>
      <c r="W14" s="13">
        <v>0</v>
      </c>
      <c r="X14" s="13">
        <v>0</v>
      </c>
      <c r="Y14" s="13"/>
      <c r="Z14" s="13">
        <v>0.14835164835164799</v>
      </c>
      <c r="AA14" s="13">
        <v>0.12676056338028199</v>
      </c>
      <c r="AB14" s="13"/>
      <c r="AC14" s="13">
        <v>0.18446601941747601</v>
      </c>
      <c r="AD14" s="13">
        <v>0.12781954887218</v>
      </c>
    </row>
    <row r="15" spans="2:30" x14ac:dyDescent="0.3">
      <c r="B15" s="14" t="s">
        <v>56</v>
      </c>
      <c r="C15" s="19">
        <v>0.14624505928853801</v>
      </c>
      <c r="D15" s="19">
        <v>9.6000000000000002E-2</v>
      </c>
      <c r="E15" s="19">
        <v>0.1953125</v>
      </c>
      <c r="F15" s="19"/>
      <c r="G15" s="19">
        <v>0</v>
      </c>
      <c r="H15" s="19">
        <v>0.12</v>
      </c>
      <c r="I15" s="19">
        <v>0.114285714285714</v>
      </c>
      <c r="J15" s="19">
        <v>0.128205128205128</v>
      </c>
      <c r="K15" s="19">
        <v>0.175438596491228</v>
      </c>
      <c r="L15" s="19">
        <v>0.16129032258064499</v>
      </c>
      <c r="M15" s="19"/>
      <c r="N15" s="19">
        <v>0.10280373831775701</v>
      </c>
      <c r="O15" s="19">
        <v>0.22950819672131101</v>
      </c>
      <c r="P15" s="19">
        <v>3.8461538461538498E-2</v>
      </c>
      <c r="Q15" s="19">
        <v>0.186440677966102</v>
      </c>
      <c r="R15" s="19"/>
      <c r="S15" s="19">
        <v>0.08</v>
      </c>
      <c r="T15" s="19">
        <v>0.116279069767442</v>
      </c>
      <c r="U15" s="19">
        <v>0.16666666666666699</v>
      </c>
      <c r="V15" s="19">
        <v>0.19298245614035101</v>
      </c>
      <c r="W15" s="19">
        <v>9.0909090909090898E-2</v>
      </c>
      <c r="X15" s="19">
        <v>0.5</v>
      </c>
      <c r="Y15" s="19"/>
      <c r="Z15" s="19">
        <v>0.159340659340659</v>
      </c>
      <c r="AA15" s="19">
        <v>0.11267605633802801</v>
      </c>
      <c r="AB15" s="19"/>
      <c r="AC15" s="19">
        <v>0.15533980582524301</v>
      </c>
      <c r="AD15" s="19">
        <v>0.112781954887218</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0.36758893280632399</v>
      </c>
      <c r="D8" s="13">
        <v>0.432</v>
      </c>
      <c r="E8" s="13">
        <v>0.3046875</v>
      </c>
      <c r="F8" s="13"/>
      <c r="G8" s="13">
        <v>0.5</v>
      </c>
      <c r="H8" s="13">
        <v>0.32</v>
      </c>
      <c r="I8" s="13">
        <v>0.4</v>
      </c>
      <c r="J8" s="13">
        <v>0.38461538461538503</v>
      </c>
      <c r="K8" s="13">
        <v>0.31578947368421101</v>
      </c>
      <c r="L8" s="13">
        <v>0.38709677419354799</v>
      </c>
      <c r="M8" s="13"/>
      <c r="N8" s="13">
        <v>0.467289719626168</v>
      </c>
      <c r="O8" s="13">
        <v>0.26229508196721302</v>
      </c>
      <c r="P8" s="13">
        <v>0.34615384615384598</v>
      </c>
      <c r="Q8" s="13">
        <v>0.305084745762712</v>
      </c>
      <c r="R8" s="13"/>
      <c r="S8" s="13">
        <v>0.90666666666666695</v>
      </c>
      <c r="T8" s="13">
        <v>0.13953488372093001</v>
      </c>
      <c r="U8" s="13">
        <v>8.3333333333333301E-2</v>
      </c>
      <c r="V8" s="13">
        <v>7.0175438596491196E-2</v>
      </c>
      <c r="W8" s="13">
        <v>0.31818181818181801</v>
      </c>
      <c r="X8" s="13">
        <v>0.25</v>
      </c>
      <c r="Y8" s="13"/>
      <c r="Z8" s="13">
        <v>0.33516483516483497</v>
      </c>
      <c r="AA8" s="13">
        <v>0.45070422535211302</v>
      </c>
      <c r="AB8" s="13"/>
      <c r="AC8" s="13">
        <v>0.35922330097087402</v>
      </c>
      <c r="AD8" s="13">
        <v>0.39849624060150401</v>
      </c>
    </row>
    <row r="9" spans="2:30" x14ac:dyDescent="0.3">
      <c r="B9" s="14" t="s">
        <v>30</v>
      </c>
      <c r="C9" s="13">
        <v>9.0909090909090898E-2</v>
      </c>
      <c r="D9" s="13">
        <v>0.08</v>
      </c>
      <c r="E9" s="13">
        <v>0.1015625</v>
      </c>
      <c r="F9" s="13"/>
      <c r="G9" s="13">
        <v>0</v>
      </c>
      <c r="H9" s="13">
        <v>0.08</v>
      </c>
      <c r="I9" s="13">
        <v>0.114285714285714</v>
      </c>
      <c r="J9" s="13">
        <v>0.102564102564103</v>
      </c>
      <c r="K9" s="13">
        <v>0.140350877192982</v>
      </c>
      <c r="L9" s="13">
        <v>5.3763440860215103E-2</v>
      </c>
      <c r="M9" s="13"/>
      <c r="N9" s="13">
        <v>0.11214953271028</v>
      </c>
      <c r="O9" s="13">
        <v>6.5573770491803296E-2</v>
      </c>
      <c r="P9" s="13">
        <v>0.19230769230769201</v>
      </c>
      <c r="Q9" s="13">
        <v>3.3898305084745797E-2</v>
      </c>
      <c r="R9" s="13"/>
      <c r="S9" s="13">
        <v>1.3333333333333299E-2</v>
      </c>
      <c r="T9" s="13">
        <v>0.418604651162791</v>
      </c>
      <c r="U9" s="13">
        <v>4.1666666666666699E-2</v>
      </c>
      <c r="V9" s="13">
        <v>3.5087719298245598E-2</v>
      </c>
      <c r="W9" s="13">
        <v>0</v>
      </c>
      <c r="X9" s="13">
        <v>0</v>
      </c>
      <c r="Y9" s="13"/>
      <c r="Z9" s="13">
        <v>7.69230769230769E-2</v>
      </c>
      <c r="AA9" s="13">
        <v>0.12676056338028199</v>
      </c>
      <c r="AB9" s="13"/>
      <c r="AC9" s="13">
        <v>8.7378640776699004E-2</v>
      </c>
      <c r="AD9" s="13">
        <v>0.105263157894737</v>
      </c>
    </row>
    <row r="10" spans="2:30" x14ac:dyDescent="0.3">
      <c r="B10" s="14" t="s">
        <v>31</v>
      </c>
      <c r="C10" s="13">
        <v>6.7193675889328106E-2</v>
      </c>
      <c r="D10" s="13">
        <v>0.08</v>
      </c>
      <c r="E10" s="13">
        <v>5.46875E-2</v>
      </c>
      <c r="F10" s="13"/>
      <c r="G10" s="13">
        <v>0</v>
      </c>
      <c r="H10" s="13">
        <v>0.08</v>
      </c>
      <c r="I10" s="13">
        <v>2.8571428571428598E-2</v>
      </c>
      <c r="J10" s="13">
        <v>5.1282051282051301E-2</v>
      </c>
      <c r="K10" s="13">
        <v>0.105263157894737</v>
      </c>
      <c r="L10" s="13">
        <v>6.4516129032258104E-2</v>
      </c>
      <c r="M10" s="13"/>
      <c r="N10" s="13">
        <v>7.4766355140186896E-2</v>
      </c>
      <c r="O10" s="13">
        <v>3.2786885245901599E-2</v>
      </c>
      <c r="P10" s="13">
        <v>0.15384615384615399</v>
      </c>
      <c r="Q10" s="13">
        <v>5.0847457627118599E-2</v>
      </c>
      <c r="R10" s="13"/>
      <c r="S10" s="13">
        <v>0</v>
      </c>
      <c r="T10" s="13">
        <v>2.32558139534884E-2</v>
      </c>
      <c r="U10" s="13">
        <v>0.5</v>
      </c>
      <c r="V10" s="13">
        <v>3.5087719298245598E-2</v>
      </c>
      <c r="W10" s="13">
        <v>4.5454545454545497E-2</v>
      </c>
      <c r="X10" s="13">
        <v>6.25E-2</v>
      </c>
      <c r="Y10" s="13"/>
      <c r="Z10" s="13">
        <v>6.0439560439560398E-2</v>
      </c>
      <c r="AA10" s="13">
        <v>8.4507042253521097E-2</v>
      </c>
      <c r="AB10" s="13"/>
      <c r="AC10" s="13">
        <v>8.7378640776699004E-2</v>
      </c>
      <c r="AD10" s="13">
        <v>6.01503759398496E-2</v>
      </c>
    </row>
    <row r="11" spans="2:30" x14ac:dyDescent="0.3">
      <c r="B11" s="14" t="s">
        <v>33</v>
      </c>
      <c r="C11" s="13">
        <v>4.3478260869565202E-2</v>
      </c>
      <c r="D11" s="13">
        <v>4.8000000000000001E-2</v>
      </c>
      <c r="E11" s="13">
        <v>3.90625E-2</v>
      </c>
      <c r="F11" s="13"/>
      <c r="G11" s="13">
        <v>0.25</v>
      </c>
      <c r="H11" s="13">
        <v>0.04</v>
      </c>
      <c r="I11" s="13">
        <v>8.5714285714285701E-2</v>
      </c>
      <c r="J11" s="13">
        <v>5.1282051282051301E-2</v>
      </c>
      <c r="K11" s="13">
        <v>1.7543859649122799E-2</v>
      </c>
      <c r="L11" s="13">
        <v>3.2258064516128997E-2</v>
      </c>
      <c r="M11" s="13"/>
      <c r="N11" s="13">
        <v>5.60747663551402E-2</v>
      </c>
      <c r="O11" s="13">
        <v>4.91803278688525E-2</v>
      </c>
      <c r="P11" s="13">
        <v>0</v>
      </c>
      <c r="Q11" s="13">
        <v>3.3898305084745797E-2</v>
      </c>
      <c r="R11" s="13"/>
      <c r="S11" s="13">
        <v>1.3333333333333299E-2</v>
      </c>
      <c r="T11" s="13">
        <v>2.32558139534884E-2</v>
      </c>
      <c r="U11" s="13">
        <v>0</v>
      </c>
      <c r="V11" s="13">
        <v>0</v>
      </c>
      <c r="W11" s="13">
        <v>0.36363636363636398</v>
      </c>
      <c r="X11" s="13">
        <v>0</v>
      </c>
      <c r="Y11" s="13"/>
      <c r="Z11" s="13">
        <v>4.94505494505494E-2</v>
      </c>
      <c r="AA11" s="13">
        <v>2.8169014084507001E-2</v>
      </c>
      <c r="AB11" s="13"/>
      <c r="AC11" s="13">
        <v>1.94174757281553E-2</v>
      </c>
      <c r="AD11" s="13">
        <v>6.7669172932330796E-2</v>
      </c>
    </row>
    <row r="12" spans="2:30" x14ac:dyDescent="0.3">
      <c r="B12" s="14" t="s">
        <v>32</v>
      </c>
      <c r="C12" s="13">
        <v>0.142292490118577</v>
      </c>
      <c r="D12" s="13">
        <v>0.13600000000000001</v>
      </c>
      <c r="E12" s="13">
        <v>0.1484375</v>
      </c>
      <c r="F12" s="13"/>
      <c r="G12" s="13">
        <v>0</v>
      </c>
      <c r="H12" s="13">
        <v>0.12</v>
      </c>
      <c r="I12" s="13">
        <v>0.17142857142857101</v>
      </c>
      <c r="J12" s="13">
        <v>0.128205128205128</v>
      </c>
      <c r="K12" s="13">
        <v>0.175438596491228</v>
      </c>
      <c r="L12" s="13">
        <v>0.12903225806451599</v>
      </c>
      <c r="M12" s="13"/>
      <c r="N12" s="13">
        <v>6.5420560747663503E-2</v>
      </c>
      <c r="O12" s="13">
        <v>0.19672131147541</v>
      </c>
      <c r="P12" s="13">
        <v>0.269230769230769</v>
      </c>
      <c r="Q12" s="13">
        <v>0.169491525423729</v>
      </c>
      <c r="R12" s="13"/>
      <c r="S12" s="13">
        <v>1.3333333333333299E-2</v>
      </c>
      <c r="T12" s="13">
        <v>2.32558139534884E-2</v>
      </c>
      <c r="U12" s="13">
        <v>4.1666666666666699E-2</v>
      </c>
      <c r="V12" s="13">
        <v>0.56140350877193002</v>
      </c>
      <c r="W12" s="13">
        <v>0</v>
      </c>
      <c r="X12" s="13">
        <v>6.25E-2</v>
      </c>
      <c r="Y12" s="13"/>
      <c r="Z12" s="13">
        <v>0.159340659340659</v>
      </c>
      <c r="AA12" s="13">
        <v>9.85915492957746E-2</v>
      </c>
      <c r="AB12" s="13"/>
      <c r="AC12" s="13">
        <v>0.14563106796116501</v>
      </c>
      <c r="AD12" s="13">
        <v>0.13533834586466201</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0.16600790513833999</v>
      </c>
      <c r="D14" s="13">
        <v>0.16</v>
      </c>
      <c r="E14" s="13">
        <v>0.171875</v>
      </c>
      <c r="F14" s="13"/>
      <c r="G14" s="13">
        <v>0.25</v>
      </c>
      <c r="H14" s="13">
        <v>0.16</v>
      </c>
      <c r="I14" s="13">
        <v>0.114285714285714</v>
      </c>
      <c r="J14" s="13">
        <v>0.230769230769231</v>
      </c>
      <c r="K14" s="13">
        <v>0.105263157894737</v>
      </c>
      <c r="L14" s="13">
        <v>0.19354838709677399</v>
      </c>
      <c r="M14" s="13"/>
      <c r="N14" s="13">
        <v>0.13084112149532701</v>
      </c>
      <c r="O14" s="13">
        <v>0.213114754098361</v>
      </c>
      <c r="P14" s="13">
        <v>0</v>
      </c>
      <c r="Q14" s="13">
        <v>0.25423728813559299</v>
      </c>
      <c r="R14" s="13"/>
      <c r="S14" s="13">
        <v>0</v>
      </c>
      <c r="T14" s="13">
        <v>0.232558139534884</v>
      </c>
      <c r="U14" s="13">
        <v>0.16666666666666699</v>
      </c>
      <c r="V14" s="13">
        <v>0.24561403508771901</v>
      </c>
      <c r="W14" s="13">
        <v>0.18181818181818199</v>
      </c>
      <c r="X14" s="13">
        <v>6.25E-2</v>
      </c>
      <c r="Y14" s="13"/>
      <c r="Z14" s="13">
        <v>0.18131868131868101</v>
      </c>
      <c r="AA14" s="13">
        <v>0.12676056338028199</v>
      </c>
      <c r="AB14" s="13"/>
      <c r="AC14" s="13">
        <v>0.19417475728155301</v>
      </c>
      <c r="AD14" s="13">
        <v>0.13533834586466201</v>
      </c>
    </row>
    <row r="15" spans="2:30" x14ac:dyDescent="0.3">
      <c r="B15" s="14" t="s">
        <v>56</v>
      </c>
      <c r="C15" s="19">
        <v>0.118577075098814</v>
      </c>
      <c r="D15" s="19">
        <v>5.6000000000000001E-2</v>
      </c>
      <c r="E15" s="19">
        <v>0.1796875</v>
      </c>
      <c r="F15" s="19"/>
      <c r="G15" s="19">
        <v>0</v>
      </c>
      <c r="H15" s="19">
        <v>0.2</v>
      </c>
      <c r="I15" s="19">
        <v>8.5714285714285701E-2</v>
      </c>
      <c r="J15" s="19">
        <v>5.1282051282051301E-2</v>
      </c>
      <c r="K15" s="19">
        <v>0.140350877192982</v>
      </c>
      <c r="L15" s="19">
        <v>0.12903225806451599</v>
      </c>
      <c r="M15" s="19"/>
      <c r="N15" s="19">
        <v>9.34579439252336E-2</v>
      </c>
      <c r="O15" s="19">
        <v>0.16393442622950799</v>
      </c>
      <c r="P15" s="19">
        <v>3.8461538461538498E-2</v>
      </c>
      <c r="Q15" s="19">
        <v>0.152542372881356</v>
      </c>
      <c r="R15" s="19"/>
      <c r="S15" s="19">
        <v>5.3333333333333302E-2</v>
      </c>
      <c r="T15" s="19">
        <v>0.13953488372093001</v>
      </c>
      <c r="U15" s="19">
        <v>0.16666666666666699</v>
      </c>
      <c r="V15" s="19">
        <v>5.2631578947368397E-2</v>
      </c>
      <c r="W15" s="19">
        <v>9.0909090909090898E-2</v>
      </c>
      <c r="X15" s="19">
        <v>0.5625</v>
      </c>
      <c r="Y15" s="19"/>
      <c r="Z15" s="19">
        <v>0.13186813186813201</v>
      </c>
      <c r="AA15" s="19">
        <v>8.4507042253521097E-2</v>
      </c>
      <c r="AB15" s="19"/>
      <c r="AC15" s="19">
        <v>0.106796116504854</v>
      </c>
      <c r="AD15" s="19">
        <v>9.0225563909774403E-2</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0.29249011857707502</v>
      </c>
      <c r="D8" s="13">
        <v>0.33600000000000002</v>
      </c>
      <c r="E8" s="13">
        <v>0.25</v>
      </c>
      <c r="F8" s="13"/>
      <c r="G8" s="13">
        <v>0.5</v>
      </c>
      <c r="H8" s="13">
        <v>0.24</v>
      </c>
      <c r="I8" s="13">
        <v>0.34285714285714303</v>
      </c>
      <c r="J8" s="13">
        <v>0.256410256410256</v>
      </c>
      <c r="K8" s="13">
        <v>0.24561403508771901</v>
      </c>
      <c r="L8" s="13">
        <v>0.32258064516128998</v>
      </c>
      <c r="M8" s="13"/>
      <c r="N8" s="13">
        <v>0.355140186915888</v>
      </c>
      <c r="O8" s="13">
        <v>0.26229508196721302</v>
      </c>
      <c r="P8" s="13">
        <v>0.30769230769230799</v>
      </c>
      <c r="Q8" s="13">
        <v>0.20338983050847501</v>
      </c>
      <c r="R8" s="13"/>
      <c r="S8" s="13">
        <v>0.81333333333333302</v>
      </c>
      <c r="T8" s="13">
        <v>6.9767441860465101E-2</v>
      </c>
      <c r="U8" s="13">
        <v>0</v>
      </c>
      <c r="V8" s="13">
        <v>5.2631578947368397E-2</v>
      </c>
      <c r="W8" s="13">
        <v>0.13636363636363599</v>
      </c>
      <c r="X8" s="13">
        <v>0.125</v>
      </c>
      <c r="Y8" s="13"/>
      <c r="Z8" s="13">
        <v>0.26373626373626402</v>
      </c>
      <c r="AA8" s="13">
        <v>0.36619718309859201</v>
      </c>
      <c r="AB8" s="13"/>
      <c r="AC8" s="13">
        <v>0.30097087378640802</v>
      </c>
      <c r="AD8" s="13">
        <v>0.30075187969924799</v>
      </c>
    </row>
    <row r="9" spans="2:30" x14ac:dyDescent="0.3">
      <c r="B9" s="14" t="s">
        <v>30</v>
      </c>
      <c r="C9" s="13">
        <v>0.138339920948617</v>
      </c>
      <c r="D9" s="13">
        <v>0.13600000000000001</v>
      </c>
      <c r="E9" s="13">
        <v>0.140625</v>
      </c>
      <c r="F9" s="13"/>
      <c r="G9" s="13">
        <v>0</v>
      </c>
      <c r="H9" s="13">
        <v>0.12</v>
      </c>
      <c r="I9" s="13">
        <v>2.8571428571428598E-2</v>
      </c>
      <c r="J9" s="13">
        <v>0.17948717948717899</v>
      </c>
      <c r="K9" s="13">
        <v>0.19298245614035101</v>
      </c>
      <c r="L9" s="13">
        <v>0.13978494623655899</v>
      </c>
      <c r="M9" s="13"/>
      <c r="N9" s="13">
        <v>0.168224299065421</v>
      </c>
      <c r="O9" s="13">
        <v>9.8360655737704902E-2</v>
      </c>
      <c r="P9" s="13">
        <v>0.230769230769231</v>
      </c>
      <c r="Q9" s="13">
        <v>8.4745762711864403E-2</v>
      </c>
      <c r="R9" s="13"/>
      <c r="S9" s="13">
        <v>1.3333333333333299E-2</v>
      </c>
      <c r="T9" s="13">
        <v>0.55813953488372103</v>
      </c>
      <c r="U9" s="13">
        <v>8.3333333333333301E-2</v>
      </c>
      <c r="V9" s="13">
        <v>0.105263157894737</v>
      </c>
      <c r="W9" s="13">
        <v>0</v>
      </c>
      <c r="X9" s="13">
        <v>6.25E-2</v>
      </c>
      <c r="Y9" s="13"/>
      <c r="Z9" s="13">
        <v>0.12637362637362601</v>
      </c>
      <c r="AA9" s="13">
        <v>0.169014084507042</v>
      </c>
      <c r="AB9" s="13"/>
      <c r="AC9" s="13">
        <v>0.116504854368932</v>
      </c>
      <c r="AD9" s="13">
        <v>0.17293233082706799</v>
      </c>
    </row>
    <row r="10" spans="2:30" x14ac:dyDescent="0.3">
      <c r="B10" s="14" t="s">
        <v>31</v>
      </c>
      <c r="C10" s="13">
        <v>7.9051383399209502E-2</v>
      </c>
      <c r="D10" s="13">
        <v>0.08</v>
      </c>
      <c r="E10" s="13">
        <v>7.8125E-2</v>
      </c>
      <c r="F10" s="13"/>
      <c r="G10" s="13">
        <v>0</v>
      </c>
      <c r="H10" s="13">
        <v>0.2</v>
      </c>
      <c r="I10" s="13">
        <v>8.5714285714285701E-2</v>
      </c>
      <c r="J10" s="13">
        <v>5.1282051282051301E-2</v>
      </c>
      <c r="K10" s="13">
        <v>0.105263157894737</v>
      </c>
      <c r="L10" s="13">
        <v>4.3010752688171998E-2</v>
      </c>
      <c r="M10" s="13"/>
      <c r="N10" s="13">
        <v>0.121495327102804</v>
      </c>
      <c r="O10" s="13">
        <v>6.5573770491803296E-2</v>
      </c>
      <c r="P10" s="13">
        <v>7.69230769230769E-2</v>
      </c>
      <c r="Q10" s="13">
        <v>1.6949152542372899E-2</v>
      </c>
      <c r="R10" s="13"/>
      <c r="S10" s="13">
        <v>0.04</v>
      </c>
      <c r="T10" s="13">
        <v>2.32558139534884E-2</v>
      </c>
      <c r="U10" s="13">
        <v>0.5</v>
      </c>
      <c r="V10" s="13">
        <v>1.7543859649122799E-2</v>
      </c>
      <c r="W10" s="13">
        <v>4.5454545454545497E-2</v>
      </c>
      <c r="X10" s="13">
        <v>0.125</v>
      </c>
      <c r="Y10" s="13"/>
      <c r="Z10" s="13">
        <v>6.5934065934065894E-2</v>
      </c>
      <c r="AA10" s="13">
        <v>0.11267605633802801</v>
      </c>
      <c r="AB10" s="13"/>
      <c r="AC10" s="13">
        <v>7.7669902912621394E-2</v>
      </c>
      <c r="AD10" s="13">
        <v>9.0225563909774403E-2</v>
      </c>
    </row>
    <row r="11" spans="2:30" x14ac:dyDescent="0.3">
      <c r="B11" s="14" t="s">
        <v>33</v>
      </c>
      <c r="C11" s="13">
        <v>5.5335968379446598E-2</v>
      </c>
      <c r="D11" s="13">
        <v>5.6000000000000001E-2</v>
      </c>
      <c r="E11" s="13">
        <v>5.46875E-2</v>
      </c>
      <c r="F11" s="13"/>
      <c r="G11" s="13">
        <v>0.25</v>
      </c>
      <c r="H11" s="13">
        <v>0.04</v>
      </c>
      <c r="I11" s="13">
        <v>8.5714285714285701E-2</v>
      </c>
      <c r="J11" s="13">
        <v>5.1282051282051301E-2</v>
      </c>
      <c r="K11" s="13">
        <v>3.5087719298245598E-2</v>
      </c>
      <c r="L11" s="13">
        <v>5.3763440860215103E-2</v>
      </c>
      <c r="M11" s="13"/>
      <c r="N11" s="13">
        <v>5.60747663551402E-2</v>
      </c>
      <c r="O11" s="13">
        <v>4.91803278688525E-2</v>
      </c>
      <c r="P11" s="13">
        <v>3.8461538461538498E-2</v>
      </c>
      <c r="Q11" s="13">
        <v>6.7796610169491497E-2</v>
      </c>
      <c r="R11" s="13"/>
      <c r="S11" s="13">
        <v>1.3333333333333299E-2</v>
      </c>
      <c r="T11" s="13">
        <v>2.32558139534884E-2</v>
      </c>
      <c r="U11" s="13">
        <v>8.3333333333333301E-2</v>
      </c>
      <c r="V11" s="13">
        <v>0</v>
      </c>
      <c r="W11" s="13">
        <v>0.45454545454545497</v>
      </c>
      <c r="X11" s="13">
        <v>0</v>
      </c>
      <c r="Y11" s="13"/>
      <c r="Z11" s="13">
        <v>6.5934065934065894E-2</v>
      </c>
      <c r="AA11" s="13">
        <v>2.8169014084507001E-2</v>
      </c>
      <c r="AB11" s="13"/>
      <c r="AC11" s="13">
        <v>3.8834951456310697E-2</v>
      </c>
      <c r="AD11" s="13">
        <v>7.5187969924811998E-2</v>
      </c>
    </row>
    <row r="12" spans="2:30" x14ac:dyDescent="0.3">
      <c r="B12" s="14" t="s">
        <v>32</v>
      </c>
      <c r="C12" s="13">
        <v>0.122529644268775</v>
      </c>
      <c r="D12" s="13">
        <v>0.128</v>
      </c>
      <c r="E12" s="13">
        <v>0.1171875</v>
      </c>
      <c r="F12" s="13"/>
      <c r="G12" s="13">
        <v>0</v>
      </c>
      <c r="H12" s="13">
        <v>0.08</v>
      </c>
      <c r="I12" s="13">
        <v>0.14285714285714299</v>
      </c>
      <c r="J12" s="13">
        <v>0.15384615384615399</v>
      </c>
      <c r="K12" s="13">
        <v>0.140350877192982</v>
      </c>
      <c r="L12" s="13">
        <v>0.10752688172043</v>
      </c>
      <c r="M12" s="13"/>
      <c r="N12" s="13">
        <v>3.7383177570093497E-2</v>
      </c>
      <c r="O12" s="13">
        <v>0.16393442622950799</v>
      </c>
      <c r="P12" s="13">
        <v>0.230769230769231</v>
      </c>
      <c r="Q12" s="13">
        <v>0.186440677966102</v>
      </c>
      <c r="R12" s="13"/>
      <c r="S12" s="13">
        <v>1.3333333333333299E-2</v>
      </c>
      <c r="T12" s="13">
        <v>0</v>
      </c>
      <c r="U12" s="13">
        <v>0</v>
      </c>
      <c r="V12" s="13">
        <v>0.50877192982456099</v>
      </c>
      <c r="W12" s="13">
        <v>0</v>
      </c>
      <c r="X12" s="13">
        <v>0</v>
      </c>
      <c r="Y12" s="13"/>
      <c r="Z12" s="13">
        <v>0.13736263736263701</v>
      </c>
      <c r="AA12" s="13">
        <v>8.4507042253521097E-2</v>
      </c>
      <c r="AB12" s="13"/>
      <c r="AC12" s="13">
        <v>0.106796116504854</v>
      </c>
      <c r="AD12" s="13">
        <v>0.12781954887218</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0.138339920948617</v>
      </c>
      <c r="D14" s="13">
        <v>0.14399999999999999</v>
      </c>
      <c r="E14" s="13">
        <v>0.1328125</v>
      </c>
      <c r="F14" s="13"/>
      <c r="G14" s="13">
        <v>0</v>
      </c>
      <c r="H14" s="13">
        <v>0.16</v>
      </c>
      <c r="I14" s="13">
        <v>0.14285714285714299</v>
      </c>
      <c r="J14" s="13">
        <v>0.17948717948717899</v>
      </c>
      <c r="K14" s="13">
        <v>0.12280701754386</v>
      </c>
      <c r="L14" s="13">
        <v>0.12903225806451599</v>
      </c>
      <c r="M14" s="13"/>
      <c r="N14" s="13">
        <v>0.121495327102804</v>
      </c>
      <c r="O14" s="13">
        <v>0.14754098360655701</v>
      </c>
      <c r="P14" s="13">
        <v>3.8461538461538498E-2</v>
      </c>
      <c r="Q14" s="13">
        <v>0.20338983050847501</v>
      </c>
      <c r="R14" s="13"/>
      <c r="S14" s="13">
        <v>0.04</v>
      </c>
      <c r="T14" s="13">
        <v>0.13953488372093001</v>
      </c>
      <c r="U14" s="13">
        <v>0.16666666666666699</v>
      </c>
      <c r="V14" s="13">
        <v>0.157894736842105</v>
      </c>
      <c r="W14" s="13">
        <v>0.13636363636363599</v>
      </c>
      <c r="X14" s="13">
        <v>6.25E-2</v>
      </c>
      <c r="Y14" s="13"/>
      <c r="Z14" s="13">
        <v>0.15384615384615399</v>
      </c>
      <c r="AA14" s="13">
        <v>9.85915492957746E-2</v>
      </c>
      <c r="AB14" s="13"/>
      <c r="AC14" s="13">
        <v>0.18446601941747601</v>
      </c>
      <c r="AD14" s="13">
        <v>0.105263157894737</v>
      </c>
    </row>
    <row r="15" spans="2:30" x14ac:dyDescent="0.3">
      <c r="B15" s="14" t="s">
        <v>56</v>
      </c>
      <c r="C15" s="19">
        <v>0.1699604743083</v>
      </c>
      <c r="D15" s="19">
        <v>0.112</v>
      </c>
      <c r="E15" s="19">
        <v>0.2265625</v>
      </c>
      <c r="F15" s="19"/>
      <c r="G15" s="19">
        <v>0.25</v>
      </c>
      <c r="H15" s="19">
        <v>0.16</v>
      </c>
      <c r="I15" s="19">
        <v>0.17142857142857101</v>
      </c>
      <c r="J15" s="19">
        <v>0.128205128205128</v>
      </c>
      <c r="K15" s="19">
        <v>0.157894736842105</v>
      </c>
      <c r="L15" s="19">
        <v>0.19354838709677399</v>
      </c>
      <c r="M15" s="19"/>
      <c r="N15" s="19">
        <v>0.14018691588785001</v>
      </c>
      <c r="O15" s="19">
        <v>0.19672131147541</v>
      </c>
      <c r="P15" s="19">
        <v>7.69230769230769E-2</v>
      </c>
      <c r="Q15" s="19">
        <v>0.23728813559322001</v>
      </c>
      <c r="R15" s="19"/>
      <c r="S15" s="19">
        <v>6.6666666666666693E-2</v>
      </c>
      <c r="T15" s="19">
        <v>0.186046511627907</v>
      </c>
      <c r="U15" s="19">
        <v>0.16666666666666699</v>
      </c>
      <c r="V15" s="19">
        <v>0.157894736842105</v>
      </c>
      <c r="W15" s="19">
        <v>0.22727272727272699</v>
      </c>
      <c r="X15" s="19">
        <v>0.625</v>
      </c>
      <c r="Y15" s="19"/>
      <c r="Z15" s="19">
        <v>0.18131868131868101</v>
      </c>
      <c r="AA15" s="19">
        <v>0.140845070422535</v>
      </c>
      <c r="AB15" s="19"/>
      <c r="AC15" s="19">
        <v>0.17475728155339801</v>
      </c>
      <c r="AD15" s="19">
        <v>0.12030075187969901</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0.30039525691699598</v>
      </c>
      <c r="D8" s="13">
        <v>0.32</v>
      </c>
      <c r="E8" s="13">
        <v>0.28125</v>
      </c>
      <c r="F8" s="13"/>
      <c r="G8" s="13">
        <v>0.5</v>
      </c>
      <c r="H8" s="13">
        <v>0.36</v>
      </c>
      <c r="I8" s="13">
        <v>0.371428571428571</v>
      </c>
      <c r="J8" s="13">
        <v>0.20512820512820501</v>
      </c>
      <c r="K8" s="13">
        <v>0.22807017543859601</v>
      </c>
      <c r="L8" s="13">
        <v>0.33333333333333298</v>
      </c>
      <c r="M8" s="13"/>
      <c r="N8" s="13">
        <v>0.33644859813084099</v>
      </c>
      <c r="O8" s="13">
        <v>0.26229508196721302</v>
      </c>
      <c r="P8" s="13">
        <v>0.38461538461538503</v>
      </c>
      <c r="Q8" s="13">
        <v>0.23728813559322001</v>
      </c>
      <c r="R8" s="13"/>
      <c r="S8" s="13">
        <v>0.78666666666666696</v>
      </c>
      <c r="T8" s="13">
        <v>4.6511627906976702E-2</v>
      </c>
      <c r="U8" s="13">
        <v>4.1666666666666699E-2</v>
      </c>
      <c r="V8" s="13">
        <v>5.2631578947368397E-2</v>
      </c>
      <c r="W8" s="13">
        <v>0.27272727272727298</v>
      </c>
      <c r="X8" s="13">
        <v>0.125</v>
      </c>
      <c r="Y8" s="13"/>
      <c r="Z8" s="13">
        <v>0.28571428571428598</v>
      </c>
      <c r="AA8" s="13">
        <v>0.338028169014085</v>
      </c>
      <c r="AB8" s="13"/>
      <c r="AC8" s="13">
        <v>0.32038834951456302</v>
      </c>
      <c r="AD8" s="13">
        <v>0.30827067669172897</v>
      </c>
    </row>
    <row r="9" spans="2:30" x14ac:dyDescent="0.3">
      <c r="B9" s="14" t="s">
        <v>30</v>
      </c>
      <c r="C9" s="13">
        <v>0.154150197628458</v>
      </c>
      <c r="D9" s="13">
        <v>0.152</v>
      </c>
      <c r="E9" s="13">
        <v>0.15625</v>
      </c>
      <c r="F9" s="13"/>
      <c r="G9" s="13">
        <v>0</v>
      </c>
      <c r="H9" s="13">
        <v>0.08</v>
      </c>
      <c r="I9" s="13">
        <v>0.114285714285714</v>
      </c>
      <c r="J9" s="13">
        <v>0.17948717948717899</v>
      </c>
      <c r="K9" s="13">
        <v>0.21052631578947401</v>
      </c>
      <c r="L9" s="13">
        <v>0.15053763440860199</v>
      </c>
      <c r="M9" s="13"/>
      <c r="N9" s="13">
        <v>0.19626168224299101</v>
      </c>
      <c r="O9" s="13">
        <v>0.13114754098360701</v>
      </c>
      <c r="P9" s="13">
        <v>0.15384615384615399</v>
      </c>
      <c r="Q9" s="13">
        <v>0.101694915254237</v>
      </c>
      <c r="R9" s="13"/>
      <c r="S9" s="13">
        <v>1.3333333333333299E-2</v>
      </c>
      <c r="T9" s="13">
        <v>0.62790697674418605</v>
      </c>
      <c r="U9" s="13">
        <v>0</v>
      </c>
      <c r="V9" s="13">
        <v>0.105263157894737</v>
      </c>
      <c r="W9" s="13">
        <v>4.5454545454545497E-2</v>
      </c>
      <c r="X9" s="13">
        <v>0.125</v>
      </c>
      <c r="Y9" s="13"/>
      <c r="Z9" s="13">
        <v>0.13736263736263701</v>
      </c>
      <c r="AA9" s="13">
        <v>0.19718309859154901</v>
      </c>
      <c r="AB9" s="13"/>
      <c r="AC9" s="13">
        <v>0.14563106796116501</v>
      </c>
      <c r="AD9" s="13">
        <v>0.17293233082706799</v>
      </c>
    </row>
    <row r="10" spans="2:30" x14ac:dyDescent="0.3">
      <c r="B10" s="14" t="s">
        <v>31</v>
      </c>
      <c r="C10" s="13">
        <v>9.0909090909090898E-2</v>
      </c>
      <c r="D10" s="13">
        <v>0.12</v>
      </c>
      <c r="E10" s="13">
        <v>6.25E-2</v>
      </c>
      <c r="F10" s="13"/>
      <c r="G10" s="13">
        <v>0</v>
      </c>
      <c r="H10" s="13">
        <v>0.16</v>
      </c>
      <c r="I10" s="13">
        <v>5.7142857142857099E-2</v>
      </c>
      <c r="J10" s="13">
        <v>7.69230769230769E-2</v>
      </c>
      <c r="K10" s="13">
        <v>0.12280701754386</v>
      </c>
      <c r="L10" s="13">
        <v>7.5268817204301106E-2</v>
      </c>
      <c r="M10" s="13"/>
      <c r="N10" s="13">
        <v>0.14018691588785001</v>
      </c>
      <c r="O10" s="13">
        <v>6.5573770491803296E-2</v>
      </c>
      <c r="P10" s="13">
        <v>7.69230769230769E-2</v>
      </c>
      <c r="Q10" s="13">
        <v>3.3898305084745797E-2</v>
      </c>
      <c r="R10" s="13"/>
      <c r="S10" s="13">
        <v>2.66666666666667E-2</v>
      </c>
      <c r="T10" s="13">
        <v>2.32558139534884E-2</v>
      </c>
      <c r="U10" s="13">
        <v>0.58333333333333304</v>
      </c>
      <c r="V10" s="13">
        <v>5.2631578947368397E-2</v>
      </c>
      <c r="W10" s="13">
        <v>4.5454545454545497E-2</v>
      </c>
      <c r="X10" s="13">
        <v>0.125</v>
      </c>
      <c r="Y10" s="13"/>
      <c r="Z10" s="13">
        <v>8.2417582417582402E-2</v>
      </c>
      <c r="AA10" s="13">
        <v>0.11267605633802801</v>
      </c>
      <c r="AB10" s="13"/>
      <c r="AC10" s="13">
        <v>0.116504854368932</v>
      </c>
      <c r="AD10" s="13">
        <v>8.2706766917293201E-2</v>
      </c>
    </row>
    <row r="11" spans="2:30" x14ac:dyDescent="0.3">
      <c r="B11" s="14" t="s">
        <v>33</v>
      </c>
      <c r="C11" s="13">
        <v>3.9525691699604702E-2</v>
      </c>
      <c r="D11" s="13">
        <v>4.8000000000000001E-2</v>
      </c>
      <c r="E11" s="13">
        <v>3.125E-2</v>
      </c>
      <c r="F11" s="13"/>
      <c r="G11" s="13">
        <v>0.25</v>
      </c>
      <c r="H11" s="13">
        <v>0</v>
      </c>
      <c r="I11" s="13">
        <v>5.7142857142857099E-2</v>
      </c>
      <c r="J11" s="13">
        <v>7.69230769230769E-2</v>
      </c>
      <c r="K11" s="13">
        <v>1.7543859649122799E-2</v>
      </c>
      <c r="L11" s="13">
        <v>3.2258064516128997E-2</v>
      </c>
      <c r="M11" s="13"/>
      <c r="N11" s="13">
        <v>5.60747663551402E-2</v>
      </c>
      <c r="O11" s="13">
        <v>3.2786885245901599E-2</v>
      </c>
      <c r="P11" s="13">
        <v>0</v>
      </c>
      <c r="Q11" s="13">
        <v>3.3898305084745797E-2</v>
      </c>
      <c r="R11" s="13"/>
      <c r="S11" s="13">
        <v>2.66666666666667E-2</v>
      </c>
      <c r="T11" s="13">
        <v>0</v>
      </c>
      <c r="U11" s="13">
        <v>0</v>
      </c>
      <c r="V11" s="13">
        <v>0</v>
      </c>
      <c r="W11" s="13">
        <v>0.36363636363636398</v>
      </c>
      <c r="X11" s="13">
        <v>0</v>
      </c>
      <c r="Y11" s="13"/>
      <c r="Z11" s="13">
        <v>4.94505494505494E-2</v>
      </c>
      <c r="AA11" s="13">
        <v>1.4084507042253501E-2</v>
      </c>
      <c r="AB11" s="13"/>
      <c r="AC11" s="13">
        <v>2.9126213592233E-2</v>
      </c>
      <c r="AD11" s="13">
        <v>5.2631578947368397E-2</v>
      </c>
    </row>
    <row r="12" spans="2:30" x14ac:dyDescent="0.3">
      <c r="B12" s="14" t="s">
        <v>32</v>
      </c>
      <c r="C12" s="13">
        <v>0.114624505928854</v>
      </c>
      <c r="D12" s="13">
        <v>0.12</v>
      </c>
      <c r="E12" s="13">
        <v>0.109375</v>
      </c>
      <c r="F12" s="13"/>
      <c r="G12" s="13">
        <v>0</v>
      </c>
      <c r="H12" s="13">
        <v>0.08</v>
      </c>
      <c r="I12" s="13">
        <v>0.14285714285714299</v>
      </c>
      <c r="J12" s="13">
        <v>0.15384615384615399</v>
      </c>
      <c r="K12" s="13">
        <v>0.12280701754386</v>
      </c>
      <c r="L12" s="13">
        <v>9.6774193548387094E-2</v>
      </c>
      <c r="M12" s="13"/>
      <c r="N12" s="13">
        <v>4.67289719626168E-2</v>
      </c>
      <c r="O12" s="13">
        <v>0.13114754098360701</v>
      </c>
      <c r="P12" s="13">
        <v>0.230769230769231</v>
      </c>
      <c r="Q12" s="13">
        <v>0.169491525423729</v>
      </c>
      <c r="R12" s="13"/>
      <c r="S12" s="13">
        <v>1.3333333333333299E-2</v>
      </c>
      <c r="T12" s="13">
        <v>2.32558139534884E-2</v>
      </c>
      <c r="U12" s="13">
        <v>4.1666666666666699E-2</v>
      </c>
      <c r="V12" s="13">
        <v>0.45614035087719301</v>
      </c>
      <c r="W12" s="13">
        <v>0</v>
      </c>
      <c r="X12" s="13">
        <v>0</v>
      </c>
      <c r="Y12" s="13"/>
      <c r="Z12" s="13">
        <v>0.13736263736263701</v>
      </c>
      <c r="AA12" s="13">
        <v>5.63380281690141E-2</v>
      </c>
      <c r="AB12" s="13"/>
      <c r="AC12" s="13">
        <v>0.116504854368932</v>
      </c>
      <c r="AD12" s="13">
        <v>0.105263157894737</v>
      </c>
    </row>
    <row r="13" spans="2:30" x14ac:dyDescent="0.3">
      <c r="B13" s="14" t="s">
        <v>146</v>
      </c>
      <c r="C13" s="13">
        <v>1.18577075098814E-2</v>
      </c>
      <c r="D13" s="13">
        <v>2.4E-2</v>
      </c>
      <c r="E13" s="13">
        <v>0</v>
      </c>
      <c r="F13" s="13"/>
      <c r="G13" s="13">
        <v>0</v>
      </c>
      <c r="H13" s="13">
        <v>0</v>
      </c>
      <c r="I13" s="13">
        <v>0</v>
      </c>
      <c r="J13" s="13">
        <v>0</v>
      </c>
      <c r="K13" s="13">
        <v>1.7543859649122799E-2</v>
      </c>
      <c r="L13" s="13">
        <v>2.1505376344085999E-2</v>
      </c>
      <c r="M13" s="13"/>
      <c r="N13" s="13">
        <v>0</v>
      </c>
      <c r="O13" s="13">
        <v>1.63934426229508E-2</v>
      </c>
      <c r="P13" s="13">
        <v>0</v>
      </c>
      <c r="Q13" s="13">
        <v>3.3898305084745797E-2</v>
      </c>
      <c r="R13" s="13"/>
      <c r="S13" s="13">
        <v>1.3333333333333299E-2</v>
      </c>
      <c r="T13" s="13">
        <v>0</v>
      </c>
      <c r="U13" s="13">
        <v>0</v>
      </c>
      <c r="V13" s="13">
        <v>1.7543859649122799E-2</v>
      </c>
      <c r="W13" s="13">
        <v>0</v>
      </c>
      <c r="X13" s="13">
        <v>0</v>
      </c>
      <c r="Y13" s="13"/>
      <c r="Z13" s="13">
        <v>1.6483516483516501E-2</v>
      </c>
      <c r="AA13" s="13">
        <v>0</v>
      </c>
      <c r="AB13" s="13"/>
      <c r="AC13" s="13">
        <v>9.7087378640776708E-3</v>
      </c>
      <c r="AD13" s="13">
        <v>1.50375939849624E-2</v>
      </c>
    </row>
    <row r="14" spans="2:30" x14ac:dyDescent="0.3">
      <c r="B14" s="14" t="s">
        <v>147</v>
      </c>
      <c r="C14" s="13">
        <v>0.126482213438735</v>
      </c>
      <c r="D14" s="13">
        <v>0.112</v>
      </c>
      <c r="E14" s="13">
        <v>0.140625</v>
      </c>
      <c r="F14" s="13"/>
      <c r="G14" s="13">
        <v>0.25</v>
      </c>
      <c r="H14" s="13">
        <v>0.2</v>
      </c>
      <c r="I14" s="13">
        <v>0.14285714285714299</v>
      </c>
      <c r="J14" s="13">
        <v>0.15384615384615399</v>
      </c>
      <c r="K14" s="13">
        <v>8.7719298245614002E-2</v>
      </c>
      <c r="L14" s="13">
        <v>0.10752688172043</v>
      </c>
      <c r="M14" s="13"/>
      <c r="N14" s="13">
        <v>8.4112149532710304E-2</v>
      </c>
      <c r="O14" s="13">
        <v>0.19672131147541</v>
      </c>
      <c r="P14" s="13">
        <v>7.69230769230769E-2</v>
      </c>
      <c r="Q14" s="13">
        <v>0.152542372881356</v>
      </c>
      <c r="R14" s="13"/>
      <c r="S14" s="13">
        <v>2.66666666666667E-2</v>
      </c>
      <c r="T14" s="13">
        <v>9.3023255813953501E-2</v>
      </c>
      <c r="U14" s="13">
        <v>0.125</v>
      </c>
      <c r="V14" s="13">
        <v>0.175438596491228</v>
      </c>
      <c r="W14" s="13">
        <v>0.18181818181818199</v>
      </c>
      <c r="X14" s="13">
        <v>6.25E-2</v>
      </c>
      <c r="Y14" s="13"/>
      <c r="Z14" s="13">
        <v>0.13186813186813201</v>
      </c>
      <c r="AA14" s="13">
        <v>0.11267605633802801</v>
      </c>
      <c r="AB14" s="13"/>
      <c r="AC14" s="13">
        <v>0.12621359223301001</v>
      </c>
      <c r="AD14" s="13">
        <v>0.112781954887218</v>
      </c>
    </row>
    <row r="15" spans="2:30" x14ac:dyDescent="0.3">
      <c r="B15" s="14" t="s">
        <v>56</v>
      </c>
      <c r="C15" s="19">
        <v>0.16205533596837901</v>
      </c>
      <c r="D15" s="19">
        <v>0.104</v>
      </c>
      <c r="E15" s="19">
        <v>0.21875</v>
      </c>
      <c r="F15" s="19"/>
      <c r="G15" s="19">
        <v>0</v>
      </c>
      <c r="H15" s="19">
        <v>0.12</v>
      </c>
      <c r="I15" s="19">
        <v>0.114285714285714</v>
      </c>
      <c r="J15" s="19">
        <v>0.15384615384615399</v>
      </c>
      <c r="K15" s="19">
        <v>0.19298245614035101</v>
      </c>
      <c r="L15" s="19">
        <v>0.18279569892473099</v>
      </c>
      <c r="M15" s="19"/>
      <c r="N15" s="19">
        <v>0.14018691588785001</v>
      </c>
      <c r="O15" s="19">
        <v>0.16393442622950799</v>
      </c>
      <c r="P15" s="19">
        <v>7.69230769230769E-2</v>
      </c>
      <c r="Q15" s="19">
        <v>0.23728813559322001</v>
      </c>
      <c r="R15" s="19"/>
      <c r="S15" s="19">
        <v>9.3333333333333296E-2</v>
      </c>
      <c r="T15" s="19">
        <v>0.186046511627907</v>
      </c>
      <c r="U15" s="19">
        <v>0.20833333333333301</v>
      </c>
      <c r="V15" s="19">
        <v>0.140350877192982</v>
      </c>
      <c r="W15" s="19">
        <v>9.0909090909090898E-2</v>
      </c>
      <c r="X15" s="19">
        <v>0.5625</v>
      </c>
      <c r="Y15" s="19"/>
      <c r="Z15" s="19">
        <v>0.159340659340659</v>
      </c>
      <c r="AA15" s="19">
        <v>0.169014084507042</v>
      </c>
      <c r="AB15" s="19"/>
      <c r="AC15" s="19">
        <v>0.13592233009708701</v>
      </c>
      <c r="AD15" s="19">
        <v>0.150375939849624</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0.22529644268774701</v>
      </c>
      <c r="D8" s="13">
        <v>0.248</v>
      </c>
      <c r="E8" s="13">
        <v>0.203125</v>
      </c>
      <c r="F8" s="13"/>
      <c r="G8" s="13">
        <v>0.25</v>
      </c>
      <c r="H8" s="13">
        <v>0.28000000000000003</v>
      </c>
      <c r="I8" s="13">
        <v>0.22857142857142901</v>
      </c>
      <c r="J8" s="13">
        <v>0.128205128205128</v>
      </c>
      <c r="K8" s="13">
        <v>0.21052631578947401</v>
      </c>
      <c r="L8" s="13">
        <v>0.25806451612903197</v>
      </c>
      <c r="M8" s="13"/>
      <c r="N8" s="13">
        <v>0.27102803738317799</v>
      </c>
      <c r="O8" s="13">
        <v>0.19672131147541</v>
      </c>
      <c r="P8" s="13">
        <v>0.230769230769231</v>
      </c>
      <c r="Q8" s="13">
        <v>0.169491525423729</v>
      </c>
      <c r="R8" s="13"/>
      <c r="S8" s="13">
        <v>0.62666666666666704</v>
      </c>
      <c r="T8" s="13">
        <v>2.32558139534884E-2</v>
      </c>
      <c r="U8" s="13">
        <v>0</v>
      </c>
      <c r="V8" s="13">
        <v>8.7719298245614002E-2</v>
      </c>
      <c r="W8" s="13">
        <v>0</v>
      </c>
      <c r="X8" s="13">
        <v>6.25E-2</v>
      </c>
      <c r="Y8" s="13"/>
      <c r="Z8" s="13">
        <v>0.21978021978022</v>
      </c>
      <c r="AA8" s="13">
        <v>0.23943661971831001</v>
      </c>
      <c r="AB8" s="13"/>
      <c r="AC8" s="13">
        <v>0.233009708737864</v>
      </c>
      <c r="AD8" s="13">
        <v>0.24060150375939801</v>
      </c>
    </row>
    <row r="9" spans="2:30" x14ac:dyDescent="0.3">
      <c r="B9" s="14" t="s">
        <v>30</v>
      </c>
      <c r="C9" s="13">
        <v>9.0909090909090898E-2</v>
      </c>
      <c r="D9" s="13">
        <v>7.1999999999999995E-2</v>
      </c>
      <c r="E9" s="13">
        <v>0.109375</v>
      </c>
      <c r="F9" s="13"/>
      <c r="G9" s="13">
        <v>0</v>
      </c>
      <c r="H9" s="13">
        <v>0.16</v>
      </c>
      <c r="I9" s="13">
        <v>5.7142857142857099E-2</v>
      </c>
      <c r="J9" s="13">
        <v>0.102564102564103</v>
      </c>
      <c r="K9" s="13">
        <v>0.12280701754386</v>
      </c>
      <c r="L9" s="13">
        <v>6.4516129032258104E-2</v>
      </c>
      <c r="M9" s="13"/>
      <c r="N9" s="13">
        <v>0.121495327102804</v>
      </c>
      <c r="O9" s="13">
        <v>8.1967213114754106E-2</v>
      </c>
      <c r="P9" s="13">
        <v>0.15384615384615399</v>
      </c>
      <c r="Q9" s="13">
        <v>1.6949152542372899E-2</v>
      </c>
      <c r="R9" s="13"/>
      <c r="S9" s="13">
        <v>2.66666666666667E-2</v>
      </c>
      <c r="T9" s="13">
        <v>0.418604651162791</v>
      </c>
      <c r="U9" s="13">
        <v>4.1666666666666699E-2</v>
      </c>
      <c r="V9" s="13">
        <v>3.5087719298245598E-2</v>
      </c>
      <c r="W9" s="13">
        <v>0</v>
      </c>
      <c r="X9" s="13">
        <v>0</v>
      </c>
      <c r="Y9" s="13"/>
      <c r="Z9" s="13">
        <v>8.2417582417582402E-2</v>
      </c>
      <c r="AA9" s="13">
        <v>0.11267605633802801</v>
      </c>
      <c r="AB9" s="13"/>
      <c r="AC9" s="13">
        <v>7.7669902912621394E-2</v>
      </c>
      <c r="AD9" s="13">
        <v>0.105263157894737</v>
      </c>
    </row>
    <row r="10" spans="2:30" x14ac:dyDescent="0.3">
      <c r="B10" s="14" t="s">
        <v>31</v>
      </c>
      <c r="C10" s="13">
        <v>4.7430830039525702E-2</v>
      </c>
      <c r="D10" s="13">
        <v>4.8000000000000001E-2</v>
      </c>
      <c r="E10" s="13">
        <v>4.6875E-2</v>
      </c>
      <c r="F10" s="13"/>
      <c r="G10" s="13">
        <v>0</v>
      </c>
      <c r="H10" s="13">
        <v>0.08</v>
      </c>
      <c r="I10" s="13">
        <v>5.7142857142857099E-2</v>
      </c>
      <c r="J10" s="13">
        <v>0</v>
      </c>
      <c r="K10" s="13">
        <v>8.7719298245614002E-2</v>
      </c>
      <c r="L10" s="13">
        <v>3.2258064516128997E-2</v>
      </c>
      <c r="M10" s="13"/>
      <c r="N10" s="13">
        <v>5.60747663551402E-2</v>
      </c>
      <c r="O10" s="13">
        <v>1.63934426229508E-2</v>
      </c>
      <c r="P10" s="13">
        <v>0.15384615384615399</v>
      </c>
      <c r="Q10" s="13">
        <v>1.6949152542372899E-2</v>
      </c>
      <c r="R10" s="13"/>
      <c r="S10" s="13">
        <v>1.3333333333333299E-2</v>
      </c>
      <c r="T10" s="13">
        <v>4.6511627906976702E-2</v>
      </c>
      <c r="U10" s="13">
        <v>0.25</v>
      </c>
      <c r="V10" s="13">
        <v>3.5087719298245598E-2</v>
      </c>
      <c r="W10" s="13">
        <v>0</v>
      </c>
      <c r="X10" s="13">
        <v>6.25E-2</v>
      </c>
      <c r="Y10" s="13"/>
      <c r="Z10" s="13">
        <v>6.0439560439560398E-2</v>
      </c>
      <c r="AA10" s="13">
        <v>1.4084507042253501E-2</v>
      </c>
      <c r="AB10" s="13"/>
      <c r="AC10" s="13">
        <v>6.7961165048543701E-2</v>
      </c>
      <c r="AD10" s="13">
        <v>3.7593984962405999E-2</v>
      </c>
    </row>
    <row r="11" spans="2:30" x14ac:dyDescent="0.3">
      <c r="B11" s="14" t="s">
        <v>33</v>
      </c>
      <c r="C11" s="13">
        <v>0.28853754940711501</v>
      </c>
      <c r="D11" s="13">
        <v>0.32800000000000001</v>
      </c>
      <c r="E11" s="13">
        <v>0.25</v>
      </c>
      <c r="F11" s="13"/>
      <c r="G11" s="13">
        <v>0.5</v>
      </c>
      <c r="H11" s="13">
        <v>0.24</v>
      </c>
      <c r="I11" s="13">
        <v>0.28571428571428598</v>
      </c>
      <c r="J11" s="13">
        <v>0.38461538461538503</v>
      </c>
      <c r="K11" s="13">
        <v>0.175438596491228</v>
      </c>
      <c r="L11" s="13">
        <v>0.32258064516128998</v>
      </c>
      <c r="M11" s="13"/>
      <c r="N11" s="13">
        <v>0.32710280373831802</v>
      </c>
      <c r="O11" s="13">
        <v>0.22950819672131101</v>
      </c>
      <c r="P11" s="13">
        <v>0.115384615384615</v>
      </c>
      <c r="Q11" s="13">
        <v>0.355932203389831</v>
      </c>
      <c r="R11" s="13"/>
      <c r="S11" s="13">
        <v>0.22666666666666699</v>
      </c>
      <c r="T11" s="13">
        <v>0.186046511627907</v>
      </c>
      <c r="U11" s="13">
        <v>0.45833333333333298</v>
      </c>
      <c r="V11" s="13">
        <v>0.140350877192982</v>
      </c>
      <c r="W11" s="13">
        <v>0.95454545454545503</v>
      </c>
      <c r="X11" s="13">
        <v>0.4375</v>
      </c>
      <c r="Y11" s="13"/>
      <c r="Z11" s="13">
        <v>0.28571428571428598</v>
      </c>
      <c r="AA11" s="13">
        <v>0.29577464788732399</v>
      </c>
      <c r="AB11" s="13"/>
      <c r="AC11" s="13">
        <v>0.28155339805825202</v>
      </c>
      <c r="AD11" s="13">
        <v>0.27067669172932302</v>
      </c>
    </row>
    <row r="12" spans="2:30" x14ac:dyDescent="0.3">
      <c r="B12" s="14" t="s">
        <v>32</v>
      </c>
      <c r="C12" s="13">
        <v>9.0909090909090898E-2</v>
      </c>
      <c r="D12" s="13">
        <v>8.7999999999999995E-2</v>
      </c>
      <c r="E12" s="13">
        <v>9.375E-2</v>
      </c>
      <c r="F12" s="13"/>
      <c r="G12" s="13">
        <v>0</v>
      </c>
      <c r="H12" s="13">
        <v>0.04</v>
      </c>
      <c r="I12" s="13">
        <v>0.14285714285714299</v>
      </c>
      <c r="J12" s="13">
        <v>0.128205128205128</v>
      </c>
      <c r="K12" s="13">
        <v>0.105263157894737</v>
      </c>
      <c r="L12" s="13">
        <v>6.4516129032258104E-2</v>
      </c>
      <c r="M12" s="13"/>
      <c r="N12" s="13">
        <v>1.86915887850467E-2</v>
      </c>
      <c r="O12" s="13">
        <v>0.13114754098360701</v>
      </c>
      <c r="P12" s="13">
        <v>0.19230769230769201</v>
      </c>
      <c r="Q12" s="13">
        <v>0.13559322033898299</v>
      </c>
      <c r="R12" s="13"/>
      <c r="S12" s="13">
        <v>1.3333333333333299E-2</v>
      </c>
      <c r="T12" s="13">
        <v>0</v>
      </c>
      <c r="U12" s="13">
        <v>0</v>
      </c>
      <c r="V12" s="13">
        <v>0.38596491228070201</v>
      </c>
      <c r="W12" s="13">
        <v>0</v>
      </c>
      <c r="X12" s="13">
        <v>0</v>
      </c>
      <c r="Y12" s="13"/>
      <c r="Z12" s="13">
        <v>9.3406593406593394E-2</v>
      </c>
      <c r="AA12" s="13">
        <v>8.4507042253521097E-2</v>
      </c>
      <c r="AB12" s="13"/>
      <c r="AC12" s="13">
        <v>5.8252427184466E-2</v>
      </c>
      <c r="AD12" s="13">
        <v>0.112781954887218</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0.15019762845849799</v>
      </c>
      <c r="D14" s="13">
        <v>0.14399999999999999</v>
      </c>
      <c r="E14" s="13">
        <v>0.15625</v>
      </c>
      <c r="F14" s="13"/>
      <c r="G14" s="13">
        <v>0.25</v>
      </c>
      <c r="H14" s="13">
        <v>0.08</v>
      </c>
      <c r="I14" s="13">
        <v>0.14285714285714299</v>
      </c>
      <c r="J14" s="13">
        <v>0.20512820512820501</v>
      </c>
      <c r="K14" s="13">
        <v>0.19298245614035101</v>
      </c>
      <c r="L14" s="13">
        <v>0.118279569892473</v>
      </c>
      <c r="M14" s="13"/>
      <c r="N14" s="13">
        <v>0.14953271028037399</v>
      </c>
      <c r="O14" s="13">
        <v>0.18032786885245899</v>
      </c>
      <c r="P14" s="13">
        <v>7.69230769230769E-2</v>
      </c>
      <c r="Q14" s="13">
        <v>0.152542372881356</v>
      </c>
      <c r="R14" s="13"/>
      <c r="S14" s="13">
        <v>0.04</v>
      </c>
      <c r="T14" s="13">
        <v>0.186046511627907</v>
      </c>
      <c r="U14" s="13">
        <v>8.3333333333333301E-2</v>
      </c>
      <c r="V14" s="13">
        <v>0.26315789473684198</v>
      </c>
      <c r="W14" s="13">
        <v>0</v>
      </c>
      <c r="X14" s="13">
        <v>6.25E-2</v>
      </c>
      <c r="Y14" s="13"/>
      <c r="Z14" s="13">
        <v>0.159340659340659</v>
      </c>
      <c r="AA14" s="13">
        <v>0.12676056338028199</v>
      </c>
      <c r="AB14" s="13"/>
      <c r="AC14" s="13">
        <v>0.18446601941747601</v>
      </c>
      <c r="AD14" s="13">
        <v>0.14285714285714299</v>
      </c>
    </row>
    <row r="15" spans="2:30" x14ac:dyDescent="0.3">
      <c r="B15" s="14" t="s">
        <v>56</v>
      </c>
      <c r="C15" s="19">
        <v>0.102766798418972</v>
      </c>
      <c r="D15" s="19">
        <v>6.4000000000000001E-2</v>
      </c>
      <c r="E15" s="19">
        <v>0.140625</v>
      </c>
      <c r="F15" s="19"/>
      <c r="G15" s="19">
        <v>0</v>
      </c>
      <c r="H15" s="19">
        <v>0.12</v>
      </c>
      <c r="I15" s="19">
        <v>8.5714285714285701E-2</v>
      </c>
      <c r="J15" s="19">
        <v>5.1282051282051301E-2</v>
      </c>
      <c r="K15" s="19">
        <v>0.105263157894737</v>
      </c>
      <c r="L15" s="19">
        <v>0.12903225806451599</v>
      </c>
      <c r="M15" s="19"/>
      <c r="N15" s="19">
        <v>5.60747663551402E-2</v>
      </c>
      <c r="O15" s="19">
        <v>0.14754098360655701</v>
      </c>
      <c r="P15" s="19">
        <v>7.69230769230769E-2</v>
      </c>
      <c r="Q15" s="19">
        <v>0.152542372881356</v>
      </c>
      <c r="R15" s="19"/>
      <c r="S15" s="19">
        <v>5.3333333333333302E-2</v>
      </c>
      <c r="T15" s="19">
        <v>0.13953488372093001</v>
      </c>
      <c r="U15" s="19">
        <v>0.16666666666666699</v>
      </c>
      <c r="V15" s="19">
        <v>5.2631578947368397E-2</v>
      </c>
      <c r="W15" s="19">
        <v>4.5454545454545497E-2</v>
      </c>
      <c r="X15" s="19">
        <v>0.375</v>
      </c>
      <c r="Y15" s="19"/>
      <c r="Z15" s="19">
        <v>9.3406593406593394E-2</v>
      </c>
      <c r="AA15" s="19">
        <v>0.12676056338028199</v>
      </c>
      <c r="AB15" s="19"/>
      <c r="AC15" s="19">
        <v>9.7087378640776698E-2</v>
      </c>
      <c r="AD15" s="19">
        <v>8.2706766917293201E-2</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0.29249011857707502</v>
      </c>
      <c r="D8" s="13">
        <v>0.32</v>
      </c>
      <c r="E8" s="13">
        <v>0.265625</v>
      </c>
      <c r="F8" s="13"/>
      <c r="G8" s="13">
        <v>0.5</v>
      </c>
      <c r="H8" s="13">
        <v>0.36</v>
      </c>
      <c r="I8" s="13">
        <v>0.314285714285714</v>
      </c>
      <c r="J8" s="13">
        <v>0.256410256410256</v>
      </c>
      <c r="K8" s="13">
        <v>0.21052631578947401</v>
      </c>
      <c r="L8" s="13">
        <v>0.32258064516128998</v>
      </c>
      <c r="M8" s="13"/>
      <c r="N8" s="13">
        <v>0.34579439252336402</v>
      </c>
      <c r="O8" s="13">
        <v>0.26229508196721302</v>
      </c>
      <c r="P8" s="13">
        <v>0.34615384615384598</v>
      </c>
      <c r="Q8" s="13">
        <v>0.20338983050847501</v>
      </c>
      <c r="R8" s="13"/>
      <c r="S8" s="13">
        <v>0.77333333333333298</v>
      </c>
      <c r="T8" s="13">
        <v>4.6511627906976702E-2</v>
      </c>
      <c r="U8" s="13">
        <v>8.3333333333333301E-2</v>
      </c>
      <c r="V8" s="13">
        <v>5.2631578947368397E-2</v>
      </c>
      <c r="W8" s="13">
        <v>0.18181818181818199</v>
      </c>
      <c r="X8" s="13">
        <v>0.25</v>
      </c>
      <c r="Y8" s="13"/>
      <c r="Z8" s="13">
        <v>0.27472527472527503</v>
      </c>
      <c r="AA8" s="13">
        <v>0.338028169014085</v>
      </c>
      <c r="AB8" s="13"/>
      <c r="AC8" s="13">
        <v>0.29126213592233002</v>
      </c>
      <c r="AD8" s="13">
        <v>0.31578947368421101</v>
      </c>
    </row>
    <row r="9" spans="2:30" x14ac:dyDescent="0.3">
      <c r="B9" s="14" t="s">
        <v>30</v>
      </c>
      <c r="C9" s="13">
        <v>0.1699604743083</v>
      </c>
      <c r="D9" s="13">
        <v>0.152</v>
      </c>
      <c r="E9" s="13">
        <v>0.1875</v>
      </c>
      <c r="F9" s="13"/>
      <c r="G9" s="13">
        <v>0</v>
      </c>
      <c r="H9" s="13">
        <v>0.2</v>
      </c>
      <c r="I9" s="13">
        <v>0.17142857142857101</v>
      </c>
      <c r="J9" s="13">
        <v>0.230769230769231</v>
      </c>
      <c r="K9" s="13">
        <v>0.140350877192982</v>
      </c>
      <c r="L9" s="13">
        <v>0.16129032258064499</v>
      </c>
      <c r="M9" s="13"/>
      <c r="N9" s="13">
        <v>0.21495327102803699</v>
      </c>
      <c r="O9" s="13">
        <v>0.13114754098360701</v>
      </c>
      <c r="P9" s="13">
        <v>0.230769230769231</v>
      </c>
      <c r="Q9" s="13">
        <v>0.101694915254237</v>
      </c>
      <c r="R9" s="13"/>
      <c r="S9" s="13">
        <v>0.08</v>
      </c>
      <c r="T9" s="13">
        <v>0.55813953488372103</v>
      </c>
      <c r="U9" s="13">
        <v>0.125</v>
      </c>
      <c r="V9" s="13">
        <v>7.0175438596491196E-2</v>
      </c>
      <c r="W9" s="13">
        <v>0.13636363636363599</v>
      </c>
      <c r="X9" s="13">
        <v>6.25E-2</v>
      </c>
      <c r="Y9" s="13"/>
      <c r="Z9" s="13">
        <v>0.164835164835165</v>
      </c>
      <c r="AA9" s="13">
        <v>0.183098591549296</v>
      </c>
      <c r="AB9" s="13"/>
      <c r="AC9" s="13">
        <v>0.18446601941747601</v>
      </c>
      <c r="AD9" s="13">
        <v>0.17293233082706799</v>
      </c>
    </row>
    <row r="10" spans="2:30" x14ac:dyDescent="0.3">
      <c r="B10" s="14" t="s">
        <v>31</v>
      </c>
      <c r="C10" s="13">
        <v>3.9525691699604702E-2</v>
      </c>
      <c r="D10" s="13">
        <v>3.2000000000000001E-2</v>
      </c>
      <c r="E10" s="13">
        <v>4.6875E-2</v>
      </c>
      <c r="F10" s="13"/>
      <c r="G10" s="13">
        <v>0</v>
      </c>
      <c r="H10" s="13">
        <v>0.08</v>
      </c>
      <c r="I10" s="13">
        <v>2.8571428571428598E-2</v>
      </c>
      <c r="J10" s="13">
        <v>0</v>
      </c>
      <c r="K10" s="13">
        <v>8.7719298245614002E-2</v>
      </c>
      <c r="L10" s="13">
        <v>2.1505376344085999E-2</v>
      </c>
      <c r="M10" s="13"/>
      <c r="N10" s="13">
        <v>4.67289719626168E-2</v>
      </c>
      <c r="O10" s="13">
        <v>3.2786885245901599E-2</v>
      </c>
      <c r="P10" s="13">
        <v>7.69230769230769E-2</v>
      </c>
      <c r="Q10" s="13">
        <v>1.6949152542372899E-2</v>
      </c>
      <c r="R10" s="13"/>
      <c r="S10" s="13">
        <v>0</v>
      </c>
      <c r="T10" s="13">
        <v>0</v>
      </c>
      <c r="U10" s="13">
        <v>0.33333333333333298</v>
      </c>
      <c r="V10" s="13">
        <v>1.7543859649122799E-2</v>
      </c>
      <c r="W10" s="13">
        <v>0</v>
      </c>
      <c r="X10" s="13">
        <v>6.25E-2</v>
      </c>
      <c r="Y10" s="13"/>
      <c r="Z10" s="13">
        <v>4.3956043956044001E-2</v>
      </c>
      <c r="AA10" s="13">
        <v>2.8169014084507001E-2</v>
      </c>
      <c r="AB10" s="13"/>
      <c r="AC10" s="13">
        <v>3.8834951456310697E-2</v>
      </c>
      <c r="AD10" s="13">
        <v>4.5112781954887202E-2</v>
      </c>
    </row>
    <row r="11" spans="2:30" x14ac:dyDescent="0.3">
      <c r="B11" s="14" t="s">
        <v>33</v>
      </c>
      <c r="C11" s="13">
        <v>2.7667984189723299E-2</v>
      </c>
      <c r="D11" s="13">
        <v>3.2000000000000001E-2</v>
      </c>
      <c r="E11" s="13">
        <v>2.34375E-2</v>
      </c>
      <c r="F11" s="13"/>
      <c r="G11" s="13">
        <v>0.25</v>
      </c>
      <c r="H11" s="13">
        <v>0</v>
      </c>
      <c r="I11" s="13">
        <v>2.8571428571428598E-2</v>
      </c>
      <c r="J11" s="13">
        <v>5.1282051282051301E-2</v>
      </c>
      <c r="K11" s="13">
        <v>0</v>
      </c>
      <c r="L11" s="13">
        <v>3.2258064516128997E-2</v>
      </c>
      <c r="M11" s="13"/>
      <c r="N11" s="13">
        <v>4.67289719626168E-2</v>
      </c>
      <c r="O11" s="13">
        <v>3.2786885245901599E-2</v>
      </c>
      <c r="P11" s="13">
        <v>0</v>
      </c>
      <c r="Q11" s="13">
        <v>0</v>
      </c>
      <c r="R11" s="13"/>
      <c r="S11" s="13">
        <v>1.3333333333333299E-2</v>
      </c>
      <c r="T11" s="13">
        <v>0</v>
      </c>
      <c r="U11" s="13">
        <v>0</v>
      </c>
      <c r="V11" s="13">
        <v>0</v>
      </c>
      <c r="W11" s="13">
        <v>0.27272727272727298</v>
      </c>
      <c r="X11" s="13">
        <v>0</v>
      </c>
      <c r="Y11" s="13"/>
      <c r="Z11" s="13">
        <v>3.2967032967033003E-2</v>
      </c>
      <c r="AA11" s="13">
        <v>1.4084507042253501E-2</v>
      </c>
      <c r="AB11" s="13"/>
      <c r="AC11" s="13">
        <v>9.7087378640776708E-3</v>
      </c>
      <c r="AD11" s="13">
        <v>4.5112781954887202E-2</v>
      </c>
    </row>
    <row r="12" spans="2:30" x14ac:dyDescent="0.3">
      <c r="B12" s="14" t="s">
        <v>32</v>
      </c>
      <c r="C12" s="13">
        <v>0.19367588932806301</v>
      </c>
      <c r="D12" s="13">
        <v>0.216</v>
      </c>
      <c r="E12" s="13">
        <v>0.171875</v>
      </c>
      <c r="F12" s="13"/>
      <c r="G12" s="13">
        <v>0</v>
      </c>
      <c r="H12" s="13">
        <v>0.12</v>
      </c>
      <c r="I12" s="13">
        <v>0.14285714285714299</v>
      </c>
      <c r="J12" s="13">
        <v>0.230769230769231</v>
      </c>
      <c r="K12" s="13">
        <v>0.26315789473684198</v>
      </c>
      <c r="L12" s="13">
        <v>0.18279569892473099</v>
      </c>
      <c r="M12" s="13"/>
      <c r="N12" s="13">
        <v>0.121495327102804</v>
      </c>
      <c r="O12" s="13">
        <v>0.24590163934426201</v>
      </c>
      <c r="P12" s="13">
        <v>0.269230769230769</v>
      </c>
      <c r="Q12" s="13">
        <v>0.23728813559322001</v>
      </c>
      <c r="R12" s="13"/>
      <c r="S12" s="13">
        <v>1.3333333333333299E-2</v>
      </c>
      <c r="T12" s="13">
        <v>9.3023255813953501E-2</v>
      </c>
      <c r="U12" s="13">
        <v>0.125</v>
      </c>
      <c r="V12" s="13">
        <v>0.66666666666666696</v>
      </c>
      <c r="W12" s="13">
        <v>0</v>
      </c>
      <c r="X12" s="13">
        <v>6.25E-2</v>
      </c>
      <c r="Y12" s="13"/>
      <c r="Z12" s="13">
        <v>0.19780219780219799</v>
      </c>
      <c r="AA12" s="13">
        <v>0.183098591549296</v>
      </c>
      <c r="AB12" s="13"/>
      <c r="AC12" s="13">
        <v>0.17475728155339801</v>
      </c>
      <c r="AD12" s="13">
        <v>0.203007518796992</v>
      </c>
    </row>
    <row r="13" spans="2:30" x14ac:dyDescent="0.3">
      <c r="B13" s="14" t="s">
        <v>146</v>
      </c>
      <c r="C13" s="13">
        <v>3.9525691699604697E-3</v>
      </c>
      <c r="D13" s="13">
        <v>8.0000000000000002E-3</v>
      </c>
      <c r="E13" s="13">
        <v>0</v>
      </c>
      <c r="F13" s="13"/>
      <c r="G13" s="13">
        <v>0</v>
      </c>
      <c r="H13" s="13">
        <v>0</v>
      </c>
      <c r="I13" s="13">
        <v>0</v>
      </c>
      <c r="J13" s="13">
        <v>0</v>
      </c>
      <c r="K13" s="13">
        <v>0</v>
      </c>
      <c r="L13" s="13">
        <v>1.0752688172042999E-2</v>
      </c>
      <c r="M13" s="13"/>
      <c r="N13" s="13">
        <v>0</v>
      </c>
      <c r="O13" s="13">
        <v>1.63934426229508E-2</v>
      </c>
      <c r="P13" s="13">
        <v>0</v>
      </c>
      <c r="Q13" s="13">
        <v>0</v>
      </c>
      <c r="R13" s="13"/>
      <c r="S13" s="13">
        <v>0</v>
      </c>
      <c r="T13" s="13">
        <v>0</v>
      </c>
      <c r="U13" s="13">
        <v>0</v>
      </c>
      <c r="V13" s="13">
        <v>0</v>
      </c>
      <c r="W13" s="13">
        <v>0</v>
      </c>
      <c r="X13" s="13">
        <v>0</v>
      </c>
      <c r="Y13" s="13"/>
      <c r="Z13" s="13">
        <v>5.4945054945054897E-3</v>
      </c>
      <c r="AA13" s="13">
        <v>0</v>
      </c>
      <c r="AB13" s="13"/>
      <c r="AC13" s="13">
        <v>0</v>
      </c>
      <c r="AD13" s="13">
        <v>7.5187969924812E-3</v>
      </c>
    </row>
    <row r="14" spans="2:30" x14ac:dyDescent="0.3">
      <c r="B14" s="14" t="s">
        <v>147</v>
      </c>
      <c r="C14" s="13">
        <v>0.13438735177865599</v>
      </c>
      <c r="D14" s="13">
        <v>0.13600000000000001</v>
      </c>
      <c r="E14" s="13">
        <v>0.1328125</v>
      </c>
      <c r="F14" s="13"/>
      <c r="G14" s="13">
        <v>0.25</v>
      </c>
      <c r="H14" s="13">
        <v>0.16</v>
      </c>
      <c r="I14" s="13">
        <v>0.114285714285714</v>
      </c>
      <c r="J14" s="13">
        <v>0.17948717948717899</v>
      </c>
      <c r="K14" s="13">
        <v>0.12280701754386</v>
      </c>
      <c r="L14" s="13">
        <v>0.118279569892473</v>
      </c>
      <c r="M14" s="13"/>
      <c r="N14" s="13">
        <v>0.11214953271028</v>
      </c>
      <c r="O14" s="13">
        <v>0.16393442622950799</v>
      </c>
      <c r="P14" s="13">
        <v>0</v>
      </c>
      <c r="Q14" s="13">
        <v>0.20338983050847501</v>
      </c>
      <c r="R14" s="13"/>
      <c r="S14" s="13">
        <v>2.66666666666667E-2</v>
      </c>
      <c r="T14" s="13">
        <v>0.13953488372093001</v>
      </c>
      <c r="U14" s="13">
        <v>0.125</v>
      </c>
      <c r="V14" s="13">
        <v>0.157894736842105</v>
      </c>
      <c r="W14" s="13">
        <v>0.18181818181818199</v>
      </c>
      <c r="X14" s="13">
        <v>6.25E-2</v>
      </c>
      <c r="Y14" s="13"/>
      <c r="Z14" s="13">
        <v>0.13736263736263701</v>
      </c>
      <c r="AA14" s="13">
        <v>0.12676056338028199</v>
      </c>
      <c r="AB14" s="13"/>
      <c r="AC14" s="13">
        <v>0.15533980582524301</v>
      </c>
      <c r="AD14" s="13">
        <v>0.105263157894737</v>
      </c>
    </row>
    <row r="15" spans="2:30" x14ac:dyDescent="0.3">
      <c r="B15" s="14" t="s">
        <v>56</v>
      </c>
      <c r="C15" s="19">
        <v>0.138339920948617</v>
      </c>
      <c r="D15" s="19">
        <v>0.104</v>
      </c>
      <c r="E15" s="19">
        <v>0.171875</v>
      </c>
      <c r="F15" s="19"/>
      <c r="G15" s="19">
        <v>0</v>
      </c>
      <c r="H15" s="19">
        <v>0.08</v>
      </c>
      <c r="I15" s="19">
        <v>0.2</v>
      </c>
      <c r="J15" s="19">
        <v>5.1282051282051301E-2</v>
      </c>
      <c r="K15" s="19">
        <v>0.175438596491228</v>
      </c>
      <c r="L15" s="19">
        <v>0.15053763440860199</v>
      </c>
      <c r="M15" s="19"/>
      <c r="N15" s="19">
        <v>0.11214953271028</v>
      </c>
      <c r="O15" s="19">
        <v>0.114754098360656</v>
      </c>
      <c r="P15" s="19">
        <v>7.69230769230769E-2</v>
      </c>
      <c r="Q15" s="19">
        <v>0.23728813559322001</v>
      </c>
      <c r="R15" s="19"/>
      <c r="S15" s="19">
        <v>9.3333333333333296E-2</v>
      </c>
      <c r="T15" s="19">
        <v>0.162790697674419</v>
      </c>
      <c r="U15" s="19">
        <v>0.20833333333333301</v>
      </c>
      <c r="V15" s="19">
        <v>3.5087719298245598E-2</v>
      </c>
      <c r="W15" s="19">
        <v>0.22727272727272699</v>
      </c>
      <c r="X15" s="19">
        <v>0.5</v>
      </c>
      <c r="Y15" s="19"/>
      <c r="Z15" s="19">
        <v>0.14285714285714299</v>
      </c>
      <c r="AA15" s="19">
        <v>0.12676056338028199</v>
      </c>
      <c r="AB15" s="19"/>
      <c r="AC15" s="19">
        <v>0.14563106796116501</v>
      </c>
      <c r="AD15" s="19">
        <v>0.105263157894737</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157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29</v>
      </c>
      <c r="C8" s="13">
        <v>0.26086956521739102</v>
      </c>
      <c r="D8" s="13">
        <v>0.28799999999999998</v>
      </c>
      <c r="E8" s="13">
        <v>0.234375</v>
      </c>
      <c r="F8" s="13"/>
      <c r="G8" s="13">
        <v>0.5</v>
      </c>
      <c r="H8" s="13">
        <v>0.28000000000000003</v>
      </c>
      <c r="I8" s="13">
        <v>0.28571428571428598</v>
      </c>
      <c r="J8" s="13">
        <v>0.256410256410256</v>
      </c>
      <c r="K8" s="13">
        <v>0.26315789473684198</v>
      </c>
      <c r="L8" s="13">
        <v>0.236559139784946</v>
      </c>
      <c r="M8" s="13"/>
      <c r="N8" s="13">
        <v>0.33644859813084099</v>
      </c>
      <c r="O8" s="13">
        <v>0.22950819672131101</v>
      </c>
      <c r="P8" s="13">
        <v>0.269230769230769</v>
      </c>
      <c r="Q8" s="13">
        <v>0.152542372881356</v>
      </c>
      <c r="R8" s="13"/>
      <c r="S8" s="13">
        <v>0.74666666666666703</v>
      </c>
      <c r="T8" s="13">
        <v>2.32558139534884E-2</v>
      </c>
      <c r="U8" s="13">
        <v>4.1666666666666699E-2</v>
      </c>
      <c r="V8" s="13">
        <v>3.5087719298245598E-2</v>
      </c>
      <c r="W8" s="13">
        <v>0.13636363636363599</v>
      </c>
      <c r="X8" s="13">
        <v>6.25E-2</v>
      </c>
      <c r="Y8" s="13"/>
      <c r="Z8" s="13">
        <v>0.23626373626373601</v>
      </c>
      <c r="AA8" s="13">
        <v>0.323943661971831</v>
      </c>
      <c r="AB8" s="13"/>
      <c r="AC8" s="13">
        <v>0.26213592233009703</v>
      </c>
      <c r="AD8" s="13">
        <v>0.278195488721804</v>
      </c>
    </row>
    <row r="9" spans="2:30" x14ac:dyDescent="0.3">
      <c r="B9" s="14" t="s">
        <v>30</v>
      </c>
      <c r="C9" s="13">
        <v>0.13438735177865599</v>
      </c>
      <c r="D9" s="13">
        <v>0.152</v>
      </c>
      <c r="E9" s="13">
        <v>0.1171875</v>
      </c>
      <c r="F9" s="13"/>
      <c r="G9" s="13">
        <v>0</v>
      </c>
      <c r="H9" s="13">
        <v>0.08</v>
      </c>
      <c r="I9" s="13">
        <v>8.5714285714285701E-2</v>
      </c>
      <c r="J9" s="13">
        <v>0.17948717948717899</v>
      </c>
      <c r="K9" s="13">
        <v>0.175438596491228</v>
      </c>
      <c r="L9" s="13">
        <v>0.12903225806451599</v>
      </c>
      <c r="M9" s="13"/>
      <c r="N9" s="13">
        <v>0.14953271028037399</v>
      </c>
      <c r="O9" s="13">
        <v>0.114754098360656</v>
      </c>
      <c r="P9" s="13">
        <v>0.19230769230769201</v>
      </c>
      <c r="Q9" s="13">
        <v>0.101694915254237</v>
      </c>
      <c r="R9" s="13"/>
      <c r="S9" s="13">
        <v>1.3333333333333299E-2</v>
      </c>
      <c r="T9" s="13">
        <v>0.55813953488372103</v>
      </c>
      <c r="U9" s="13">
        <v>0</v>
      </c>
      <c r="V9" s="13">
        <v>8.7719298245614002E-2</v>
      </c>
      <c r="W9" s="13">
        <v>0</v>
      </c>
      <c r="X9" s="13">
        <v>6.25E-2</v>
      </c>
      <c r="Y9" s="13"/>
      <c r="Z9" s="13">
        <v>0.10989010989011</v>
      </c>
      <c r="AA9" s="13">
        <v>0.19718309859154901</v>
      </c>
      <c r="AB9" s="13"/>
      <c r="AC9" s="13">
        <v>0.12621359223301001</v>
      </c>
      <c r="AD9" s="13">
        <v>0.157894736842105</v>
      </c>
    </row>
    <row r="10" spans="2:30" x14ac:dyDescent="0.3">
      <c r="B10" s="14" t="s">
        <v>31</v>
      </c>
      <c r="C10" s="13">
        <v>0.102766798418972</v>
      </c>
      <c r="D10" s="13">
        <v>0.112</v>
      </c>
      <c r="E10" s="13">
        <v>9.375E-2</v>
      </c>
      <c r="F10" s="13"/>
      <c r="G10" s="13">
        <v>0</v>
      </c>
      <c r="H10" s="13">
        <v>0.2</v>
      </c>
      <c r="I10" s="13">
        <v>5.7142857142857099E-2</v>
      </c>
      <c r="J10" s="13">
        <v>2.5641025641025599E-2</v>
      </c>
      <c r="K10" s="13">
        <v>0.140350877192982</v>
      </c>
      <c r="L10" s="13">
        <v>0.10752688172043</v>
      </c>
      <c r="M10" s="13"/>
      <c r="N10" s="13">
        <v>0.14018691588785001</v>
      </c>
      <c r="O10" s="13">
        <v>4.91803278688525E-2</v>
      </c>
      <c r="P10" s="13">
        <v>0.19230769230769201</v>
      </c>
      <c r="Q10" s="13">
        <v>5.0847457627118599E-2</v>
      </c>
      <c r="R10" s="13"/>
      <c r="S10" s="13">
        <v>5.3333333333333302E-2</v>
      </c>
      <c r="T10" s="13">
        <v>4.6511627906976702E-2</v>
      </c>
      <c r="U10" s="13">
        <v>0.625</v>
      </c>
      <c r="V10" s="13">
        <v>1.7543859649122799E-2</v>
      </c>
      <c r="W10" s="13">
        <v>4.5454545454545497E-2</v>
      </c>
      <c r="X10" s="13">
        <v>0.1875</v>
      </c>
      <c r="Y10" s="13"/>
      <c r="Z10" s="13">
        <v>9.8901098901098897E-2</v>
      </c>
      <c r="AA10" s="13">
        <v>0.11267605633802801</v>
      </c>
      <c r="AB10" s="13"/>
      <c r="AC10" s="13">
        <v>0.116504854368932</v>
      </c>
      <c r="AD10" s="13">
        <v>0.105263157894737</v>
      </c>
    </row>
    <row r="11" spans="2:30" x14ac:dyDescent="0.3">
      <c r="B11" s="14" t="s">
        <v>33</v>
      </c>
      <c r="C11" s="13">
        <v>5.9288537549407098E-2</v>
      </c>
      <c r="D11" s="13">
        <v>5.6000000000000001E-2</v>
      </c>
      <c r="E11" s="13">
        <v>6.25E-2</v>
      </c>
      <c r="F11" s="13"/>
      <c r="G11" s="13">
        <v>0.25</v>
      </c>
      <c r="H11" s="13">
        <v>0</v>
      </c>
      <c r="I11" s="13">
        <v>0.114285714285714</v>
      </c>
      <c r="J11" s="13">
        <v>5.1282051282051301E-2</v>
      </c>
      <c r="K11" s="13">
        <v>3.5087719298245598E-2</v>
      </c>
      <c r="L11" s="13">
        <v>6.4516129032258104E-2</v>
      </c>
      <c r="M11" s="13"/>
      <c r="N11" s="13">
        <v>7.4766355140186896E-2</v>
      </c>
      <c r="O11" s="13">
        <v>4.91803278688525E-2</v>
      </c>
      <c r="P11" s="13">
        <v>0</v>
      </c>
      <c r="Q11" s="13">
        <v>6.7796610169491497E-2</v>
      </c>
      <c r="R11" s="13"/>
      <c r="S11" s="13">
        <v>0.04</v>
      </c>
      <c r="T11" s="13">
        <v>0</v>
      </c>
      <c r="U11" s="13">
        <v>0</v>
      </c>
      <c r="V11" s="13">
        <v>1.7543859649122799E-2</v>
      </c>
      <c r="W11" s="13">
        <v>0.45454545454545497</v>
      </c>
      <c r="X11" s="13">
        <v>6.25E-2</v>
      </c>
      <c r="Y11" s="13"/>
      <c r="Z11" s="13">
        <v>7.69230769230769E-2</v>
      </c>
      <c r="AA11" s="13">
        <v>1.4084507042253501E-2</v>
      </c>
      <c r="AB11" s="13"/>
      <c r="AC11" s="13">
        <v>6.7961165048543701E-2</v>
      </c>
      <c r="AD11" s="13">
        <v>6.01503759398496E-2</v>
      </c>
    </row>
    <row r="12" spans="2:30" x14ac:dyDescent="0.3">
      <c r="B12" s="14" t="s">
        <v>32</v>
      </c>
      <c r="C12" s="13">
        <v>0.138339920948617</v>
      </c>
      <c r="D12" s="13">
        <v>0.14399999999999999</v>
      </c>
      <c r="E12" s="13">
        <v>0.1328125</v>
      </c>
      <c r="F12" s="13"/>
      <c r="G12" s="13">
        <v>0</v>
      </c>
      <c r="H12" s="13">
        <v>0.12</v>
      </c>
      <c r="I12" s="13">
        <v>0.17142857142857101</v>
      </c>
      <c r="J12" s="13">
        <v>0.15384615384615399</v>
      </c>
      <c r="K12" s="13">
        <v>0.140350877192982</v>
      </c>
      <c r="L12" s="13">
        <v>0.12903225806451599</v>
      </c>
      <c r="M12" s="13"/>
      <c r="N12" s="13">
        <v>4.67289719626168E-2</v>
      </c>
      <c r="O12" s="13">
        <v>0.19672131147541</v>
      </c>
      <c r="P12" s="13">
        <v>0.230769230769231</v>
      </c>
      <c r="Q12" s="13">
        <v>0.20338983050847501</v>
      </c>
      <c r="R12" s="13"/>
      <c r="S12" s="13">
        <v>1.3333333333333299E-2</v>
      </c>
      <c r="T12" s="13">
        <v>4.6511627906976702E-2</v>
      </c>
      <c r="U12" s="13">
        <v>4.1666666666666699E-2</v>
      </c>
      <c r="V12" s="13">
        <v>0.54385964912280704</v>
      </c>
      <c r="W12" s="13">
        <v>0</v>
      </c>
      <c r="X12" s="13">
        <v>0</v>
      </c>
      <c r="Y12" s="13"/>
      <c r="Z12" s="13">
        <v>0.14835164835164799</v>
      </c>
      <c r="AA12" s="13">
        <v>0.11267605633802801</v>
      </c>
      <c r="AB12" s="13"/>
      <c r="AC12" s="13">
        <v>0.116504854368932</v>
      </c>
      <c r="AD12" s="13">
        <v>0.14285714285714299</v>
      </c>
    </row>
    <row r="13" spans="2:30" x14ac:dyDescent="0.3">
      <c r="B13" s="14" t="s">
        <v>146</v>
      </c>
      <c r="C13" s="13">
        <v>1.58102766798419E-2</v>
      </c>
      <c r="D13" s="13">
        <v>2.4E-2</v>
      </c>
      <c r="E13" s="13">
        <v>7.8125E-3</v>
      </c>
      <c r="F13" s="13"/>
      <c r="G13" s="13">
        <v>0</v>
      </c>
      <c r="H13" s="13">
        <v>0</v>
      </c>
      <c r="I13" s="13">
        <v>0</v>
      </c>
      <c r="J13" s="13">
        <v>0</v>
      </c>
      <c r="K13" s="13">
        <v>1.7543859649122799E-2</v>
      </c>
      <c r="L13" s="13">
        <v>3.2258064516128997E-2</v>
      </c>
      <c r="M13" s="13"/>
      <c r="N13" s="13">
        <v>9.3457943925233603E-3</v>
      </c>
      <c r="O13" s="13">
        <v>1.63934426229508E-2</v>
      </c>
      <c r="P13" s="13">
        <v>0</v>
      </c>
      <c r="Q13" s="13">
        <v>3.3898305084745797E-2</v>
      </c>
      <c r="R13" s="13"/>
      <c r="S13" s="13">
        <v>1.3333333333333299E-2</v>
      </c>
      <c r="T13" s="13">
        <v>0</v>
      </c>
      <c r="U13" s="13">
        <v>0</v>
      </c>
      <c r="V13" s="13">
        <v>1.7543859649122799E-2</v>
      </c>
      <c r="W13" s="13">
        <v>4.5454545454545497E-2</v>
      </c>
      <c r="X13" s="13">
        <v>0</v>
      </c>
      <c r="Y13" s="13"/>
      <c r="Z13" s="13">
        <v>2.1978021978022001E-2</v>
      </c>
      <c r="AA13" s="13">
        <v>0</v>
      </c>
      <c r="AB13" s="13"/>
      <c r="AC13" s="13">
        <v>1.94174757281553E-2</v>
      </c>
      <c r="AD13" s="13">
        <v>1.50375939849624E-2</v>
      </c>
    </row>
    <row r="14" spans="2:30" x14ac:dyDescent="0.3">
      <c r="B14" s="14" t="s">
        <v>147</v>
      </c>
      <c r="C14" s="13">
        <v>0.142292490118577</v>
      </c>
      <c r="D14" s="13">
        <v>0.128</v>
      </c>
      <c r="E14" s="13">
        <v>0.15625</v>
      </c>
      <c r="F14" s="13"/>
      <c r="G14" s="13">
        <v>0</v>
      </c>
      <c r="H14" s="13">
        <v>0.16</v>
      </c>
      <c r="I14" s="13">
        <v>0.17142857142857101</v>
      </c>
      <c r="J14" s="13">
        <v>0.17948717948717899</v>
      </c>
      <c r="K14" s="13">
        <v>0.105263157894737</v>
      </c>
      <c r="L14" s="13">
        <v>0.13978494623655899</v>
      </c>
      <c r="M14" s="13"/>
      <c r="N14" s="13">
        <v>0.13084112149532701</v>
      </c>
      <c r="O14" s="13">
        <v>0.14754098360655701</v>
      </c>
      <c r="P14" s="13">
        <v>3.8461538461538498E-2</v>
      </c>
      <c r="Q14" s="13">
        <v>0.20338983050847501</v>
      </c>
      <c r="R14" s="13"/>
      <c r="S14" s="13">
        <v>0.04</v>
      </c>
      <c r="T14" s="13">
        <v>0.162790697674419</v>
      </c>
      <c r="U14" s="13">
        <v>0.125</v>
      </c>
      <c r="V14" s="13">
        <v>0.175438596491228</v>
      </c>
      <c r="W14" s="13">
        <v>9.0909090909090898E-2</v>
      </c>
      <c r="X14" s="13">
        <v>0.1875</v>
      </c>
      <c r="Y14" s="13"/>
      <c r="Z14" s="13">
        <v>0.13736263736263701</v>
      </c>
      <c r="AA14" s="13">
        <v>0.154929577464789</v>
      </c>
      <c r="AB14" s="13"/>
      <c r="AC14" s="13">
        <v>0.16504854368932001</v>
      </c>
      <c r="AD14" s="13">
        <v>0.12030075187969901</v>
      </c>
    </row>
    <row r="15" spans="2:30" x14ac:dyDescent="0.3">
      <c r="B15" s="14" t="s">
        <v>56</v>
      </c>
      <c r="C15" s="19">
        <v>0.14624505928853801</v>
      </c>
      <c r="D15" s="19">
        <v>9.6000000000000002E-2</v>
      </c>
      <c r="E15" s="19">
        <v>0.1953125</v>
      </c>
      <c r="F15" s="19"/>
      <c r="G15" s="19">
        <v>0.25</v>
      </c>
      <c r="H15" s="19">
        <v>0.16</v>
      </c>
      <c r="I15" s="19">
        <v>0.114285714285714</v>
      </c>
      <c r="J15" s="19">
        <v>0.15384615384615399</v>
      </c>
      <c r="K15" s="19">
        <v>0.12280701754386</v>
      </c>
      <c r="L15" s="19">
        <v>0.16129032258064499</v>
      </c>
      <c r="M15" s="19"/>
      <c r="N15" s="19">
        <v>0.11214953271028</v>
      </c>
      <c r="O15" s="19">
        <v>0.19672131147541</v>
      </c>
      <c r="P15" s="19">
        <v>7.69230769230769E-2</v>
      </c>
      <c r="Q15" s="19">
        <v>0.186440677966102</v>
      </c>
      <c r="R15" s="19"/>
      <c r="S15" s="19">
        <v>0.08</v>
      </c>
      <c r="T15" s="19">
        <v>0.162790697674419</v>
      </c>
      <c r="U15" s="19">
        <v>0.16666666666666699</v>
      </c>
      <c r="V15" s="19">
        <v>0.105263157894737</v>
      </c>
      <c r="W15" s="19">
        <v>0.22727272727272699</v>
      </c>
      <c r="X15" s="19">
        <v>0.4375</v>
      </c>
      <c r="Y15" s="19"/>
      <c r="Z15" s="19">
        <v>0.17032967032967</v>
      </c>
      <c r="AA15" s="19">
        <v>8.4507042253521097E-2</v>
      </c>
      <c r="AB15" s="19"/>
      <c r="AC15" s="19">
        <v>0.12621359223301001</v>
      </c>
      <c r="AD15" s="19">
        <v>0.12030075187969901</v>
      </c>
    </row>
    <row r="16" spans="2:30" x14ac:dyDescent="0.3">
      <c r="B16" s="15"/>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28" t="s">
        <v>168</v>
      </c>
      <c r="E2" s="25"/>
    </row>
    <row r="6" spans="2:5" ht="49.95" customHeight="1" x14ac:dyDescent="0.3">
      <c r="B6" s="16" t="s">
        <v>14</v>
      </c>
      <c r="C6" s="16" t="s">
        <v>158</v>
      </c>
      <c r="D6" s="16" t="s">
        <v>159</v>
      </c>
    </row>
    <row r="7" spans="2:5" x14ac:dyDescent="0.3">
      <c r="B7" s="14" t="s">
        <v>160</v>
      </c>
      <c r="C7" s="13">
        <v>0.31620553359683801</v>
      </c>
      <c r="D7" s="13">
        <v>0.36363636363636398</v>
      </c>
    </row>
    <row r="8" spans="2:5" x14ac:dyDescent="0.3">
      <c r="B8" s="14" t="s">
        <v>161</v>
      </c>
      <c r="C8" s="13">
        <v>0.28853754940711501</v>
      </c>
      <c r="D8" s="13">
        <v>0.26086956521739102</v>
      </c>
    </row>
    <row r="9" spans="2:5" x14ac:dyDescent="0.3">
      <c r="B9" s="14" t="s">
        <v>162</v>
      </c>
      <c r="C9" s="13">
        <v>0.19367588932806301</v>
      </c>
      <c r="D9" s="13">
        <v>0.16205533596837901</v>
      </c>
    </row>
    <row r="10" spans="2:5" x14ac:dyDescent="0.3">
      <c r="B10" s="14" t="s">
        <v>163</v>
      </c>
      <c r="C10" s="13">
        <v>0.13043478260869601</v>
      </c>
      <c r="D10" s="13">
        <v>0.13043478260869601</v>
      </c>
    </row>
    <row r="11" spans="2:5" x14ac:dyDescent="0.3">
      <c r="B11" s="14" t="s">
        <v>164</v>
      </c>
      <c r="C11" s="13">
        <v>5.1383399209486202E-2</v>
      </c>
      <c r="D11" s="13">
        <v>6.3241106719367599E-2</v>
      </c>
    </row>
    <row r="12" spans="2:5" x14ac:dyDescent="0.3">
      <c r="B12" s="14" t="s">
        <v>56</v>
      </c>
      <c r="C12" s="13">
        <v>1.97628458498024E-2</v>
      </c>
      <c r="D12" s="13">
        <v>1.97628458498024E-2</v>
      </c>
    </row>
    <row r="13" spans="2:5" x14ac:dyDescent="0.3">
      <c r="B13" s="22" t="s">
        <v>165</v>
      </c>
      <c r="C13" s="20">
        <v>0.60474308300395296</v>
      </c>
      <c r="D13" s="20">
        <v>0.624505928853755</v>
      </c>
    </row>
    <row r="14" spans="2:5" x14ac:dyDescent="0.3">
      <c r="B14" s="22" t="s">
        <v>166</v>
      </c>
      <c r="C14" s="20">
        <v>0.18181818181818199</v>
      </c>
      <c r="D14" s="20">
        <v>0.19367588932806301</v>
      </c>
    </row>
    <row r="15" spans="2:5" x14ac:dyDescent="0.3">
      <c r="B15" s="22" t="s">
        <v>167</v>
      </c>
      <c r="C15" s="21">
        <v>0.42292490118577097</v>
      </c>
      <c r="D15" s="21">
        <v>0.43083003952569199</v>
      </c>
    </row>
    <row r="16" spans="2:5" x14ac:dyDescent="0.3">
      <c r="B16" s="15"/>
      <c r="C16" s="15"/>
      <c r="D16" s="15"/>
    </row>
    <row r="17" spans="2:2" x14ac:dyDescent="0.3">
      <c r="B17" t="s">
        <v>50</v>
      </c>
    </row>
    <row r="18" spans="2:2" x14ac:dyDescent="0.3">
      <c r="B18" t="s">
        <v>51</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169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0.31620553359683801</v>
      </c>
      <c r="D8" s="13">
        <v>0.30399999999999999</v>
      </c>
      <c r="E8" s="13">
        <v>0.328125</v>
      </c>
      <c r="F8" s="13"/>
      <c r="G8" s="13">
        <v>0.25</v>
      </c>
      <c r="H8" s="13">
        <v>0.24</v>
      </c>
      <c r="I8" s="13">
        <v>0.25714285714285701</v>
      </c>
      <c r="J8" s="13">
        <v>0.30769230769230799</v>
      </c>
      <c r="K8" s="13">
        <v>0.42105263157894701</v>
      </c>
      <c r="L8" s="13">
        <v>0.30107526881720398</v>
      </c>
      <c r="M8" s="13"/>
      <c r="N8" s="13">
        <v>0.26168224299065401</v>
      </c>
      <c r="O8" s="13">
        <v>0.34426229508196698</v>
      </c>
      <c r="P8" s="13">
        <v>0.42307692307692302</v>
      </c>
      <c r="Q8" s="13">
        <v>0.338983050847458</v>
      </c>
      <c r="R8" s="13"/>
      <c r="S8" s="13">
        <v>0.10666666666666701</v>
      </c>
      <c r="T8" s="13">
        <v>0.34883720930232598</v>
      </c>
      <c r="U8" s="13">
        <v>0.25</v>
      </c>
      <c r="V8" s="13">
        <v>0.68421052631578905</v>
      </c>
      <c r="W8" s="13">
        <v>0.18181818181818199</v>
      </c>
      <c r="X8" s="13">
        <v>0.125</v>
      </c>
      <c r="Y8" s="13"/>
      <c r="Z8" s="13">
        <v>0.32967032967033</v>
      </c>
      <c r="AA8" s="13">
        <v>0.28169014084506999</v>
      </c>
      <c r="AB8" s="13"/>
      <c r="AC8" s="13">
        <v>0.35922330097087402</v>
      </c>
      <c r="AD8" s="13">
        <v>0.278195488721804</v>
      </c>
    </row>
    <row r="9" spans="2:30" x14ac:dyDescent="0.3">
      <c r="B9" s="14" t="s">
        <v>161</v>
      </c>
      <c r="C9" s="13">
        <v>0.28853754940711501</v>
      </c>
      <c r="D9" s="13">
        <v>0.28000000000000003</v>
      </c>
      <c r="E9" s="13">
        <v>0.296875</v>
      </c>
      <c r="F9" s="13"/>
      <c r="G9" s="13">
        <v>0.75</v>
      </c>
      <c r="H9" s="13">
        <v>0.24</v>
      </c>
      <c r="I9" s="13">
        <v>0.25714285714285701</v>
      </c>
      <c r="J9" s="13">
        <v>0.30769230769230799</v>
      </c>
      <c r="K9" s="13">
        <v>0.26315789473684198</v>
      </c>
      <c r="L9" s="13">
        <v>0.30107526881720398</v>
      </c>
      <c r="M9" s="13"/>
      <c r="N9" s="13">
        <v>0.242990654205607</v>
      </c>
      <c r="O9" s="13">
        <v>0.34426229508196698</v>
      </c>
      <c r="P9" s="13">
        <v>0.269230769230769</v>
      </c>
      <c r="Q9" s="13">
        <v>0.322033898305085</v>
      </c>
      <c r="R9" s="13"/>
      <c r="S9" s="13">
        <v>0.24</v>
      </c>
      <c r="T9" s="13">
        <v>0.34883720930232598</v>
      </c>
      <c r="U9" s="13">
        <v>0.33333333333333298</v>
      </c>
      <c r="V9" s="13">
        <v>0.21052631578947401</v>
      </c>
      <c r="W9" s="13">
        <v>0.36363636363636398</v>
      </c>
      <c r="X9" s="13">
        <v>0.375</v>
      </c>
      <c r="Y9" s="13"/>
      <c r="Z9" s="13">
        <v>0.30219780219780201</v>
      </c>
      <c r="AA9" s="13">
        <v>0.25352112676056299</v>
      </c>
      <c r="AB9" s="13"/>
      <c r="AC9" s="13">
        <v>0.33009708737864102</v>
      </c>
      <c r="AD9" s="13">
        <v>0.255639097744361</v>
      </c>
    </row>
    <row r="10" spans="2:30" x14ac:dyDescent="0.3">
      <c r="B10" s="14" t="s">
        <v>162</v>
      </c>
      <c r="C10" s="13">
        <v>0.19367588932806301</v>
      </c>
      <c r="D10" s="13">
        <v>0.2</v>
      </c>
      <c r="E10" s="13">
        <v>0.1875</v>
      </c>
      <c r="F10" s="13"/>
      <c r="G10" s="13">
        <v>0</v>
      </c>
      <c r="H10" s="13">
        <v>0.24</v>
      </c>
      <c r="I10" s="13">
        <v>0.28571428571428598</v>
      </c>
      <c r="J10" s="13">
        <v>0.230769230769231</v>
      </c>
      <c r="K10" s="13">
        <v>8.7719298245614002E-2</v>
      </c>
      <c r="L10" s="13">
        <v>0.204301075268817</v>
      </c>
      <c r="M10" s="13"/>
      <c r="N10" s="13">
        <v>0.21495327102803699</v>
      </c>
      <c r="O10" s="13">
        <v>0.19672131147541</v>
      </c>
      <c r="P10" s="13">
        <v>0.115384615384615</v>
      </c>
      <c r="Q10" s="13">
        <v>0.186440677966102</v>
      </c>
      <c r="R10" s="13"/>
      <c r="S10" s="13">
        <v>0.2</v>
      </c>
      <c r="T10" s="13">
        <v>0.232558139534884</v>
      </c>
      <c r="U10" s="13">
        <v>0.20833333333333301</v>
      </c>
      <c r="V10" s="13">
        <v>7.0175438596491196E-2</v>
      </c>
      <c r="W10" s="13">
        <v>0.45454545454545497</v>
      </c>
      <c r="X10" s="13">
        <v>0.25</v>
      </c>
      <c r="Y10" s="13"/>
      <c r="Z10" s="13">
        <v>0.18131868131868101</v>
      </c>
      <c r="AA10" s="13">
        <v>0.22535211267605601</v>
      </c>
      <c r="AB10" s="13"/>
      <c r="AC10" s="13">
        <v>0.116504854368932</v>
      </c>
      <c r="AD10" s="13">
        <v>0.255639097744361</v>
      </c>
    </row>
    <row r="11" spans="2:30" x14ac:dyDescent="0.3">
      <c r="B11" s="14" t="s">
        <v>163</v>
      </c>
      <c r="C11" s="13">
        <v>0.13043478260869601</v>
      </c>
      <c r="D11" s="13">
        <v>0.14399999999999999</v>
      </c>
      <c r="E11" s="13">
        <v>0.1171875</v>
      </c>
      <c r="F11" s="13"/>
      <c r="G11" s="13">
        <v>0</v>
      </c>
      <c r="H11" s="13">
        <v>0.2</v>
      </c>
      <c r="I11" s="13">
        <v>0.114285714285714</v>
      </c>
      <c r="J11" s="13">
        <v>0.102564102564103</v>
      </c>
      <c r="K11" s="13">
        <v>0.157894736842105</v>
      </c>
      <c r="L11" s="13">
        <v>0.118279569892473</v>
      </c>
      <c r="M11" s="13"/>
      <c r="N11" s="13">
        <v>0.20560747663551401</v>
      </c>
      <c r="O11" s="13">
        <v>4.91803278688525E-2</v>
      </c>
      <c r="P11" s="13">
        <v>0.15384615384615399</v>
      </c>
      <c r="Q11" s="13">
        <v>6.7796610169491497E-2</v>
      </c>
      <c r="R11" s="13"/>
      <c r="S11" s="13">
        <v>0.30666666666666698</v>
      </c>
      <c r="T11" s="13">
        <v>4.6511627906976702E-2</v>
      </c>
      <c r="U11" s="13">
        <v>0.125</v>
      </c>
      <c r="V11" s="13">
        <v>0</v>
      </c>
      <c r="W11" s="13">
        <v>0</v>
      </c>
      <c r="X11" s="13">
        <v>0.1875</v>
      </c>
      <c r="Y11" s="13"/>
      <c r="Z11" s="13">
        <v>0.104395604395604</v>
      </c>
      <c r="AA11" s="13">
        <v>0.19718309859154901</v>
      </c>
      <c r="AB11" s="13"/>
      <c r="AC11" s="13">
        <v>0.13592233009708701</v>
      </c>
      <c r="AD11" s="13">
        <v>0.12781954887218</v>
      </c>
    </row>
    <row r="12" spans="2:30" x14ac:dyDescent="0.3">
      <c r="B12" s="14" t="s">
        <v>164</v>
      </c>
      <c r="C12" s="13">
        <v>5.1383399209486202E-2</v>
      </c>
      <c r="D12" s="13">
        <v>6.4000000000000001E-2</v>
      </c>
      <c r="E12" s="13">
        <v>3.90625E-2</v>
      </c>
      <c r="F12" s="13"/>
      <c r="G12" s="13">
        <v>0</v>
      </c>
      <c r="H12" s="13">
        <v>0.08</v>
      </c>
      <c r="I12" s="13">
        <v>5.7142857142857099E-2</v>
      </c>
      <c r="J12" s="13">
        <v>2.5641025641025599E-2</v>
      </c>
      <c r="K12" s="13">
        <v>5.2631578947368397E-2</v>
      </c>
      <c r="L12" s="13">
        <v>5.3763440860215103E-2</v>
      </c>
      <c r="M12" s="13"/>
      <c r="N12" s="13">
        <v>6.5420560747663503E-2</v>
      </c>
      <c r="O12" s="13">
        <v>4.91803278688525E-2</v>
      </c>
      <c r="P12" s="13">
        <v>3.8461538461538498E-2</v>
      </c>
      <c r="Q12" s="13">
        <v>3.3898305084745797E-2</v>
      </c>
      <c r="R12" s="13"/>
      <c r="S12" s="13">
        <v>0.146666666666667</v>
      </c>
      <c r="T12" s="13">
        <v>0</v>
      </c>
      <c r="U12" s="13">
        <v>0</v>
      </c>
      <c r="V12" s="13">
        <v>0</v>
      </c>
      <c r="W12" s="13">
        <v>0</v>
      </c>
      <c r="X12" s="13">
        <v>6.25E-2</v>
      </c>
      <c r="Y12" s="13"/>
      <c r="Z12" s="13">
        <v>6.0439560439560398E-2</v>
      </c>
      <c r="AA12" s="13">
        <v>2.8169014084507001E-2</v>
      </c>
      <c r="AB12" s="13"/>
      <c r="AC12" s="13">
        <v>4.85436893203883E-2</v>
      </c>
      <c r="AD12" s="13">
        <v>6.01503759398496E-2</v>
      </c>
    </row>
    <row r="13" spans="2:30" x14ac:dyDescent="0.3">
      <c r="B13" s="14" t="s">
        <v>56</v>
      </c>
      <c r="C13" s="13">
        <v>1.97628458498024E-2</v>
      </c>
      <c r="D13" s="13">
        <v>8.0000000000000002E-3</v>
      </c>
      <c r="E13" s="13">
        <v>3.125E-2</v>
      </c>
      <c r="F13" s="13"/>
      <c r="G13" s="13">
        <v>0</v>
      </c>
      <c r="H13" s="13">
        <v>0</v>
      </c>
      <c r="I13" s="13">
        <v>2.8571428571428598E-2</v>
      </c>
      <c r="J13" s="13">
        <v>2.5641025641025599E-2</v>
      </c>
      <c r="K13" s="13">
        <v>1.7543859649122799E-2</v>
      </c>
      <c r="L13" s="13">
        <v>2.1505376344085999E-2</v>
      </c>
      <c r="M13" s="13"/>
      <c r="N13" s="13">
        <v>9.3457943925233603E-3</v>
      </c>
      <c r="O13" s="13">
        <v>1.63934426229508E-2</v>
      </c>
      <c r="P13" s="13">
        <v>0</v>
      </c>
      <c r="Q13" s="13">
        <v>5.0847457627118599E-2</v>
      </c>
      <c r="R13" s="13"/>
      <c r="S13" s="13">
        <v>0</v>
      </c>
      <c r="T13" s="13">
        <v>2.32558139534884E-2</v>
      </c>
      <c r="U13" s="13">
        <v>8.3333333333333301E-2</v>
      </c>
      <c r="V13" s="13">
        <v>3.5087719298245598E-2</v>
      </c>
      <c r="W13" s="13">
        <v>0</v>
      </c>
      <c r="X13" s="13">
        <v>0</v>
      </c>
      <c r="Y13" s="13"/>
      <c r="Z13" s="13">
        <v>2.1978021978022001E-2</v>
      </c>
      <c r="AA13" s="13">
        <v>1.4084507042253501E-2</v>
      </c>
      <c r="AB13" s="13"/>
      <c r="AC13" s="13">
        <v>9.7087378640776708E-3</v>
      </c>
      <c r="AD13" s="13">
        <v>2.2556390977443601E-2</v>
      </c>
    </row>
    <row r="14" spans="2:30" x14ac:dyDescent="0.3">
      <c r="B14" s="14" t="s">
        <v>165</v>
      </c>
      <c r="C14" s="20">
        <v>0.60474308300395296</v>
      </c>
      <c r="D14" s="20">
        <v>0.58399999999999996</v>
      </c>
      <c r="E14" s="20">
        <v>0.625</v>
      </c>
      <c r="F14" s="20"/>
      <c r="G14" s="20">
        <v>1</v>
      </c>
      <c r="H14" s="20">
        <v>0.48</v>
      </c>
      <c r="I14" s="20">
        <v>0.51428571428571401</v>
      </c>
      <c r="J14" s="20">
        <v>0.61538461538461497</v>
      </c>
      <c r="K14" s="20">
        <v>0.68421052631578905</v>
      </c>
      <c r="L14" s="20">
        <v>0.60215053763440896</v>
      </c>
      <c r="M14" s="20"/>
      <c r="N14" s="20">
        <v>0.50467289719626196</v>
      </c>
      <c r="O14" s="20">
        <v>0.68852459016393397</v>
      </c>
      <c r="P14" s="20">
        <v>0.69230769230769196</v>
      </c>
      <c r="Q14" s="20">
        <v>0.66101694915254205</v>
      </c>
      <c r="R14" s="20"/>
      <c r="S14" s="20">
        <v>0.34666666666666701</v>
      </c>
      <c r="T14" s="20">
        <v>0.69767441860465096</v>
      </c>
      <c r="U14" s="20">
        <v>0.58333333333333304</v>
      </c>
      <c r="V14" s="20">
        <v>0.89473684210526305</v>
      </c>
      <c r="W14" s="20">
        <v>0.54545454545454497</v>
      </c>
      <c r="X14" s="20">
        <v>0.5</v>
      </c>
      <c r="Y14" s="20"/>
      <c r="Z14" s="20">
        <v>0.63186813186813195</v>
      </c>
      <c r="AA14" s="20">
        <v>0.53521126760563398</v>
      </c>
      <c r="AB14" s="20"/>
      <c r="AC14" s="20">
        <v>0.68932038834951503</v>
      </c>
      <c r="AD14" s="20">
        <v>0.533834586466165</v>
      </c>
    </row>
    <row r="15" spans="2:30" x14ac:dyDescent="0.3">
      <c r="B15" s="14" t="s">
        <v>166</v>
      </c>
      <c r="C15" s="20">
        <v>0.18181818181818199</v>
      </c>
      <c r="D15" s="20">
        <v>0.20799999999999999</v>
      </c>
      <c r="E15" s="20">
        <v>0.15625</v>
      </c>
      <c r="F15" s="20"/>
      <c r="G15" s="20">
        <v>0</v>
      </c>
      <c r="H15" s="20">
        <v>0.28000000000000003</v>
      </c>
      <c r="I15" s="20">
        <v>0.17142857142857101</v>
      </c>
      <c r="J15" s="20">
        <v>0.128205128205128</v>
      </c>
      <c r="K15" s="20">
        <v>0.21052631578947401</v>
      </c>
      <c r="L15" s="20">
        <v>0.17204301075268799</v>
      </c>
      <c r="M15" s="20"/>
      <c r="N15" s="20">
        <v>0.27102803738317799</v>
      </c>
      <c r="O15" s="20">
        <v>9.8360655737704902E-2</v>
      </c>
      <c r="P15" s="20">
        <v>0.19230769230769201</v>
      </c>
      <c r="Q15" s="20">
        <v>0.101694915254237</v>
      </c>
      <c r="R15" s="20"/>
      <c r="S15" s="20">
        <v>0.45333333333333298</v>
      </c>
      <c r="T15" s="20">
        <v>4.6511627906976702E-2</v>
      </c>
      <c r="U15" s="20">
        <v>0.125</v>
      </c>
      <c r="V15" s="20">
        <v>0</v>
      </c>
      <c r="W15" s="20">
        <v>0</v>
      </c>
      <c r="X15" s="20">
        <v>0.25</v>
      </c>
      <c r="Y15" s="20"/>
      <c r="Z15" s="20">
        <v>0.164835164835165</v>
      </c>
      <c r="AA15" s="20">
        <v>0.22535211267605601</v>
      </c>
      <c r="AB15" s="20"/>
      <c r="AC15" s="20">
        <v>0.18446601941747601</v>
      </c>
      <c r="AD15" s="20">
        <v>0.18796992481203001</v>
      </c>
    </row>
    <row r="16" spans="2:30" x14ac:dyDescent="0.3">
      <c r="B16" s="14" t="s">
        <v>167</v>
      </c>
      <c r="C16" s="21">
        <v>0.42292490118577097</v>
      </c>
      <c r="D16" s="21">
        <v>0.376</v>
      </c>
      <c r="E16" s="21">
        <v>0.46875</v>
      </c>
      <c r="F16" s="21"/>
      <c r="G16" s="21">
        <v>1</v>
      </c>
      <c r="H16" s="21">
        <v>0.2</v>
      </c>
      <c r="I16" s="21">
        <v>0.34285714285714303</v>
      </c>
      <c r="J16" s="21">
        <v>0.487179487179487</v>
      </c>
      <c r="K16" s="21">
        <v>0.47368421052631599</v>
      </c>
      <c r="L16" s="21">
        <v>0.43010752688171999</v>
      </c>
      <c r="M16" s="21"/>
      <c r="N16" s="21">
        <v>0.233644859813084</v>
      </c>
      <c r="O16" s="21">
        <v>0.59016393442622905</v>
      </c>
      <c r="P16" s="21">
        <v>0.5</v>
      </c>
      <c r="Q16" s="21">
        <v>0.55932203389830504</v>
      </c>
      <c r="R16" s="21"/>
      <c r="S16" s="21">
        <v>-0.10666666666666701</v>
      </c>
      <c r="T16" s="21">
        <v>0.65116279069767402</v>
      </c>
      <c r="U16" s="21">
        <v>0.45833333333333298</v>
      </c>
      <c r="V16" s="21">
        <v>0.89473684210526305</v>
      </c>
      <c r="W16" s="21">
        <v>0.54545454545454497</v>
      </c>
      <c r="X16" s="21">
        <v>0.25</v>
      </c>
      <c r="Y16" s="21"/>
      <c r="Z16" s="21">
        <v>0.46703296703296698</v>
      </c>
      <c r="AA16" s="21">
        <v>0.309859154929577</v>
      </c>
      <c r="AB16" s="21"/>
      <c r="AC16" s="21">
        <v>0.50485436893203905</v>
      </c>
      <c r="AD16" s="21">
        <v>0.34586466165413499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170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0.36363636363636398</v>
      </c>
      <c r="D8" s="13">
        <v>0.36</v>
      </c>
      <c r="E8" s="13">
        <v>0.3671875</v>
      </c>
      <c r="F8" s="13"/>
      <c r="G8" s="13">
        <v>0.25</v>
      </c>
      <c r="H8" s="13">
        <v>0.36</v>
      </c>
      <c r="I8" s="13">
        <v>0.314285714285714</v>
      </c>
      <c r="J8" s="13">
        <v>0.35897435897435898</v>
      </c>
      <c r="K8" s="13">
        <v>0.42105263157894701</v>
      </c>
      <c r="L8" s="13">
        <v>0.35483870967741898</v>
      </c>
      <c r="M8" s="13"/>
      <c r="N8" s="13">
        <v>0.289719626168224</v>
      </c>
      <c r="O8" s="13">
        <v>0.39344262295082</v>
      </c>
      <c r="P8" s="13">
        <v>0.46153846153846201</v>
      </c>
      <c r="Q8" s="13">
        <v>0.42372881355932202</v>
      </c>
      <c r="R8" s="13"/>
      <c r="S8" s="13">
        <v>9.3333333333333296E-2</v>
      </c>
      <c r="T8" s="13">
        <v>0.34883720930232598</v>
      </c>
      <c r="U8" s="13">
        <v>0.375</v>
      </c>
      <c r="V8" s="13">
        <v>0.75438596491228105</v>
      </c>
      <c r="W8" s="13">
        <v>0.27272727272727298</v>
      </c>
      <c r="X8" s="13">
        <v>0.375</v>
      </c>
      <c r="Y8" s="13"/>
      <c r="Z8" s="13">
        <v>0.39010989010989</v>
      </c>
      <c r="AA8" s="13">
        <v>0.29577464788732399</v>
      </c>
      <c r="AB8" s="13"/>
      <c r="AC8" s="13">
        <v>0.38834951456310701</v>
      </c>
      <c r="AD8" s="13">
        <v>0.32330827067669199</v>
      </c>
    </row>
    <row r="9" spans="2:30" x14ac:dyDescent="0.3">
      <c r="B9" s="14" t="s">
        <v>161</v>
      </c>
      <c r="C9" s="13">
        <v>0.26086956521739102</v>
      </c>
      <c r="D9" s="13">
        <v>0.224</v>
      </c>
      <c r="E9" s="13">
        <v>0.296875</v>
      </c>
      <c r="F9" s="13"/>
      <c r="G9" s="13">
        <v>0.75</v>
      </c>
      <c r="H9" s="13">
        <v>0.24</v>
      </c>
      <c r="I9" s="13">
        <v>0.34285714285714303</v>
      </c>
      <c r="J9" s="13">
        <v>0.20512820512820501</v>
      </c>
      <c r="K9" s="13">
        <v>0.28070175438596501</v>
      </c>
      <c r="L9" s="13">
        <v>0.225806451612903</v>
      </c>
      <c r="M9" s="13"/>
      <c r="N9" s="13">
        <v>0.233644859813084</v>
      </c>
      <c r="O9" s="13">
        <v>0.31147540983606598</v>
      </c>
      <c r="P9" s="13">
        <v>0.230769230769231</v>
      </c>
      <c r="Q9" s="13">
        <v>0.27118644067796599</v>
      </c>
      <c r="R9" s="13"/>
      <c r="S9" s="13">
        <v>0.17333333333333301</v>
      </c>
      <c r="T9" s="13">
        <v>0.46511627906976699</v>
      </c>
      <c r="U9" s="13">
        <v>0.29166666666666702</v>
      </c>
      <c r="V9" s="13">
        <v>0.140350877192982</v>
      </c>
      <c r="W9" s="13">
        <v>0.36363636363636398</v>
      </c>
      <c r="X9" s="13">
        <v>0.1875</v>
      </c>
      <c r="Y9" s="13"/>
      <c r="Z9" s="13">
        <v>0.24725274725274701</v>
      </c>
      <c r="AA9" s="13">
        <v>0.29577464788732399</v>
      </c>
      <c r="AB9" s="13"/>
      <c r="AC9" s="13">
        <v>0.25242718446601897</v>
      </c>
      <c r="AD9" s="13">
        <v>0.278195488721804</v>
      </c>
    </row>
    <row r="10" spans="2:30" x14ac:dyDescent="0.3">
      <c r="B10" s="14" t="s">
        <v>162</v>
      </c>
      <c r="C10" s="13">
        <v>0.16205533596837901</v>
      </c>
      <c r="D10" s="13">
        <v>0.17599999999999999</v>
      </c>
      <c r="E10" s="13">
        <v>0.1484375</v>
      </c>
      <c r="F10" s="13"/>
      <c r="G10" s="13">
        <v>0</v>
      </c>
      <c r="H10" s="13">
        <v>0.24</v>
      </c>
      <c r="I10" s="13">
        <v>0.14285714285714299</v>
      </c>
      <c r="J10" s="13">
        <v>0.28205128205128199</v>
      </c>
      <c r="K10" s="13">
        <v>0.105263157894737</v>
      </c>
      <c r="L10" s="13">
        <v>0.13978494623655899</v>
      </c>
      <c r="M10" s="13"/>
      <c r="N10" s="13">
        <v>0.18691588785046701</v>
      </c>
      <c r="O10" s="13">
        <v>0.16393442622950799</v>
      </c>
      <c r="P10" s="13">
        <v>7.69230769230769E-2</v>
      </c>
      <c r="Q10" s="13">
        <v>0.152542372881356</v>
      </c>
      <c r="R10" s="13"/>
      <c r="S10" s="13">
        <v>0.18666666666666701</v>
      </c>
      <c r="T10" s="13">
        <v>0.162790697674419</v>
      </c>
      <c r="U10" s="13">
        <v>0.16666666666666699</v>
      </c>
      <c r="V10" s="13">
        <v>7.0175438596491196E-2</v>
      </c>
      <c r="W10" s="13">
        <v>0.27272727272727298</v>
      </c>
      <c r="X10" s="13">
        <v>0.25</v>
      </c>
      <c r="Y10" s="13"/>
      <c r="Z10" s="13">
        <v>0.164835164835165</v>
      </c>
      <c r="AA10" s="13">
        <v>0.154929577464789</v>
      </c>
      <c r="AB10" s="13"/>
      <c r="AC10" s="13">
        <v>0.15533980582524301</v>
      </c>
      <c r="AD10" s="13">
        <v>0.17293233082706799</v>
      </c>
    </row>
    <row r="11" spans="2:30" x14ac:dyDescent="0.3">
      <c r="B11" s="14" t="s">
        <v>163</v>
      </c>
      <c r="C11" s="13">
        <v>0.13043478260869601</v>
      </c>
      <c r="D11" s="13">
        <v>0.16</v>
      </c>
      <c r="E11" s="13">
        <v>0.1015625</v>
      </c>
      <c r="F11" s="13"/>
      <c r="G11" s="13">
        <v>0</v>
      </c>
      <c r="H11" s="13">
        <v>0.08</v>
      </c>
      <c r="I11" s="13">
        <v>8.5714285714285701E-2</v>
      </c>
      <c r="J11" s="13">
        <v>0.128205128205128</v>
      </c>
      <c r="K11" s="13">
        <v>0.12280701754386</v>
      </c>
      <c r="L11" s="13">
        <v>0.17204301075268799</v>
      </c>
      <c r="M11" s="13"/>
      <c r="N11" s="13">
        <v>0.19626168224299101</v>
      </c>
      <c r="O11" s="13">
        <v>6.5573770491803296E-2</v>
      </c>
      <c r="P11" s="13">
        <v>0.15384615384615399</v>
      </c>
      <c r="Q11" s="13">
        <v>6.7796610169491497E-2</v>
      </c>
      <c r="R11" s="13"/>
      <c r="S11" s="13">
        <v>0.34666666666666701</v>
      </c>
      <c r="T11" s="13">
        <v>0</v>
      </c>
      <c r="U11" s="13">
        <v>0.125</v>
      </c>
      <c r="V11" s="13">
        <v>1.7543859649122799E-2</v>
      </c>
      <c r="W11" s="13">
        <v>9.0909090909090898E-2</v>
      </c>
      <c r="X11" s="13">
        <v>6.25E-2</v>
      </c>
      <c r="Y11" s="13"/>
      <c r="Z11" s="13">
        <v>0.115384615384615</v>
      </c>
      <c r="AA11" s="13">
        <v>0.169014084507042</v>
      </c>
      <c r="AB11" s="13"/>
      <c r="AC11" s="13">
        <v>0.116504854368932</v>
      </c>
      <c r="AD11" s="13">
        <v>0.14285714285714299</v>
      </c>
    </row>
    <row r="12" spans="2:30" x14ac:dyDescent="0.3">
      <c r="B12" s="14" t="s">
        <v>164</v>
      </c>
      <c r="C12" s="13">
        <v>6.3241106719367599E-2</v>
      </c>
      <c r="D12" s="13">
        <v>6.4000000000000001E-2</v>
      </c>
      <c r="E12" s="13">
        <v>6.25E-2</v>
      </c>
      <c r="F12" s="13"/>
      <c r="G12" s="13">
        <v>0</v>
      </c>
      <c r="H12" s="13">
        <v>0.08</v>
      </c>
      <c r="I12" s="13">
        <v>5.7142857142857099E-2</v>
      </c>
      <c r="J12" s="13">
        <v>0</v>
      </c>
      <c r="K12" s="13">
        <v>7.0175438596491196E-2</v>
      </c>
      <c r="L12" s="13">
        <v>8.6021505376344107E-2</v>
      </c>
      <c r="M12" s="13"/>
      <c r="N12" s="13">
        <v>7.4766355140186896E-2</v>
      </c>
      <c r="O12" s="13">
        <v>4.91803278688525E-2</v>
      </c>
      <c r="P12" s="13">
        <v>7.69230769230769E-2</v>
      </c>
      <c r="Q12" s="13">
        <v>5.0847457627118599E-2</v>
      </c>
      <c r="R12" s="13"/>
      <c r="S12" s="13">
        <v>0.2</v>
      </c>
      <c r="T12" s="13">
        <v>0</v>
      </c>
      <c r="U12" s="13">
        <v>0</v>
      </c>
      <c r="V12" s="13">
        <v>0</v>
      </c>
      <c r="W12" s="13">
        <v>0</v>
      </c>
      <c r="X12" s="13">
        <v>0</v>
      </c>
      <c r="Y12" s="13"/>
      <c r="Z12" s="13">
        <v>6.5934065934065894E-2</v>
      </c>
      <c r="AA12" s="13">
        <v>5.63380281690141E-2</v>
      </c>
      <c r="AB12" s="13"/>
      <c r="AC12" s="13">
        <v>6.7961165048543701E-2</v>
      </c>
      <c r="AD12" s="13">
        <v>6.7669172932330796E-2</v>
      </c>
    </row>
    <row r="13" spans="2:30" x14ac:dyDescent="0.3">
      <c r="B13" s="14" t="s">
        <v>56</v>
      </c>
      <c r="C13" s="13">
        <v>1.97628458498024E-2</v>
      </c>
      <c r="D13" s="13">
        <v>1.6E-2</v>
      </c>
      <c r="E13" s="13">
        <v>2.34375E-2</v>
      </c>
      <c r="F13" s="13"/>
      <c r="G13" s="13">
        <v>0</v>
      </c>
      <c r="H13" s="13">
        <v>0</v>
      </c>
      <c r="I13" s="13">
        <v>5.7142857142857099E-2</v>
      </c>
      <c r="J13" s="13">
        <v>2.5641025641025599E-2</v>
      </c>
      <c r="K13" s="13">
        <v>0</v>
      </c>
      <c r="L13" s="13">
        <v>2.1505376344085999E-2</v>
      </c>
      <c r="M13" s="13"/>
      <c r="N13" s="13">
        <v>1.86915887850467E-2</v>
      </c>
      <c r="O13" s="13">
        <v>1.63934426229508E-2</v>
      </c>
      <c r="P13" s="13">
        <v>0</v>
      </c>
      <c r="Q13" s="13">
        <v>3.3898305084745797E-2</v>
      </c>
      <c r="R13" s="13"/>
      <c r="S13" s="13">
        <v>0</v>
      </c>
      <c r="T13" s="13">
        <v>2.32558139534884E-2</v>
      </c>
      <c r="U13" s="13">
        <v>4.1666666666666699E-2</v>
      </c>
      <c r="V13" s="13">
        <v>1.7543859649122799E-2</v>
      </c>
      <c r="W13" s="13">
        <v>0</v>
      </c>
      <c r="X13" s="13">
        <v>0.125</v>
      </c>
      <c r="Y13" s="13"/>
      <c r="Z13" s="13">
        <v>1.6483516483516501E-2</v>
      </c>
      <c r="AA13" s="13">
        <v>2.8169014084507001E-2</v>
      </c>
      <c r="AB13" s="13"/>
      <c r="AC13" s="13">
        <v>1.94174757281553E-2</v>
      </c>
      <c r="AD13" s="13">
        <v>1.50375939849624E-2</v>
      </c>
    </row>
    <row r="14" spans="2:30" x14ac:dyDescent="0.3">
      <c r="B14" s="14" t="s">
        <v>165</v>
      </c>
      <c r="C14" s="20">
        <v>0.624505928853755</v>
      </c>
      <c r="D14" s="20">
        <v>0.58399999999999996</v>
      </c>
      <c r="E14" s="20">
        <v>0.6640625</v>
      </c>
      <c r="F14" s="20"/>
      <c r="G14" s="20">
        <v>1</v>
      </c>
      <c r="H14" s="20">
        <v>0.6</v>
      </c>
      <c r="I14" s="20">
        <v>0.65714285714285703</v>
      </c>
      <c r="J14" s="20">
        <v>0.56410256410256399</v>
      </c>
      <c r="K14" s="20">
        <v>0.70175438596491202</v>
      </c>
      <c r="L14" s="20">
        <v>0.58064516129032295</v>
      </c>
      <c r="M14" s="20"/>
      <c r="N14" s="20">
        <v>0.52336448598130803</v>
      </c>
      <c r="O14" s="20">
        <v>0.70491803278688503</v>
      </c>
      <c r="P14" s="20">
        <v>0.69230769230769196</v>
      </c>
      <c r="Q14" s="20">
        <v>0.69491525423728795</v>
      </c>
      <c r="R14" s="20"/>
      <c r="S14" s="20">
        <v>0.266666666666667</v>
      </c>
      <c r="T14" s="20">
        <v>0.81395348837209303</v>
      </c>
      <c r="U14" s="20">
        <v>0.66666666666666696</v>
      </c>
      <c r="V14" s="20">
        <v>0.89473684210526305</v>
      </c>
      <c r="W14" s="20">
        <v>0.63636363636363602</v>
      </c>
      <c r="X14" s="20">
        <v>0.5625</v>
      </c>
      <c r="Y14" s="20"/>
      <c r="Z14" s="20">
        <v>0.63736263736263699</v>
      </c>
      <c r="AA14" s="20">
        <v>0.59154929577464799</v>
      </c>
      <c r="AB14" s="20"/>
      <c r="AC14" s="20">
        <v>0.64077669902912604</v>
      </c>
      <c r="AD14" s="20">
        <v>0.60150375939849599</v>
      </c>
    </row>
    <row r="15" spans="2:30" x14ac:dyDescent="0.3">
      <c r="B15" s="14" t="s">
        <v>166</v>
      </c>
      <c r="C15" s="20">
        <v>0.19367588932806301</v>
      </c>
      <c r="D15" s="20">
        <v>0.224</v>
      </c>
      <c r="E15" s="20">
        <v>0.1640625</v>
      </c>
      <c r="F15" s="20"/>
      <c r="G15" s="20">
        <v>0</v>
      </c>
      <c r="H15" s="20">
        <v>0.16</v>
      </c>
      <c r="I15" s="20">
        <v>0.14285714285714299</v>
      </c>
      <c r="J15" s="20">
        <v>0.128205128205128</v>
      </c>
      <c r="K15" s="20">
        <v>0.19298245614035101</v>
      </c>
      <c r="L15" s="20">
        <v>0.25806451612903197</v>
      </c>
      <c r="M15" s="20"/>
      <c r="N15" s="20">
        <v>0.27102803738317799</v>
      </c>
      <c r="O15" s="20">
        <v>0.114754098360656</v>
      </c>
      <c r="P15" s="20">
        <v>0.230769230769231</v>
      </c>
      <c r="Q15" s="20">
        <v>0.11864406779661001</v>
      </c>
      <c r="R15" s="20"/>
      <c r="S15" s="20">
        <v>0.54666666666666697</v>
      </c>
      <c r="T15" s="20">
        <v>0</v>
      </c>
      <c r="U15" s="20">
        <v>0.125</v>
      </c>
      <c r="V15" s="20">
        <v>1.7543859649122799E-2</v>
      </c>
      <c r="W15" s="20">
        <v>9.0909090909090898E-2</v>
      </c>
      <c r="X15" s="20">
        <v>6.25E-2</v>
      </c>
      <c r="Y15" s="20"/>
      <c r="Z15" s="20">
        <v>0.18131868131868101</v>
      </c>
      <c r="AA15" s="20">
        <v>0.22535211267605601</v>
      </c>
      <c r="AB15" s="20"/>
      <c r="AC15" s="20">
        <v>0.18446601941747601</v>
      </c>
      <c r="AD15" s="20">
        <v>0.21052631578947401</v>
      </c>
    </row>
    <row r="16" spans="2:30" x14ac:dyDescent="0.3">
      <c r="B16" s="14" t="s">
        <v>167</v>
      </c>
      <c r="C16" s="21">
        <v>0.43083003952569199</v>
      </c>
      <c r="D16" s="21">
        <v>0.36</v>
      </c>
      <c r="E16" s="21">
        <v>0.5</v>
      </c>
      <c r="F16" s="21"/>
      <c r="G16" s="21">
        <v>1</v>
      </c>
      <c r="H16" s="21">
        <v>0.44</v>
      </c>
      <c r="I16" s="21">
        <v>0.51428571428571401</v>
      </c>
      <c r="J16" s="21">
        <v>0.43589743589743601</v>
      </c>
      <c r="K16" s="21">
        <v>0.50877192982456099</v>
      </c>
      <c r="L16" s="21">
        <v>0.32258064516128998</v>
      </c>
      <c r="M16" s="21"/>
      <c r="N16" s="21">
        <v>0.25233644859813098</v>
      </c>
      <c r="O16" s="21">
        <v>0.59016393442622905</v>
      </c>
      <c r="P16" s="21">
        <v>0.46153846153846201</v>
      </c>
      <c r="Q16" s="21">
        <v>0.57627118644067798</v>
      </c>
      <c r="R16" s="21"/>
      <c r="S16" s="21">
        <v>-0.28000000000000003</v>
      </c>
      <c r="T16" s="21">
        <v>0.81395348837209303</v>
      </c>
      <c r="U16" s="21">
        <v>0.54166666666666696</v>
      </c>
      <c r="V16" s="21">
        <v>0.87719298245613997</v>
      </c>
      <c r="W16" s="21">
        <v>0.54545454545454497</v>
      </c>
      <c r="X16" s="21">
        <v>0.5</v>
      </c>
      <c r="Y16" s="21"/>
      <c r="Z16" s="21">
        <v>0.45604395604395598</v>
      </c>
      <c r="AA16" s="21">
        <v>0.36619718309859201</v>
      </c>
      <c r="AB16" s="21"/>
      <c r="AC16" s="21">
        <v>0.45631067961165001</v>
      </c>
      <c r="AD16" s="21">
        <v>0.39097744360902298</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43.2" x14ac:dyDescent="0.3">
      <c r="B8" s="14" t="s">
        <v>171</v>
      </c>
      <c r="C8" s="13">
        <v>6.7193675889328106E-2</v>
      </c>
      <c r="D8" s="13">
        <v>0.104</v>
      </c>
      <c r="E8" s="13">
        <v>3.125E-2</v>
      </c>
      <c r="F8" s="13"/>
      <c r="G8" s="13">
        <v>0</v>
      </c>
      <c r="H8" s="13">
        <v>0.08</v>
      </c>
      <c r="I8" s="13">
        <v>8.5714285714285701E-2</v>
      </c>
      <c r="J8" s="13">
        <v>5.1282051282051301E-2</v>
      </c>
      <c r="K8" s="13">
        <v>7.0175438596491196E-2</v>
      </c>
      <c r="L8" s="13">
        <v>6.4516129032258104E-2</v>
      </c>
      <c r="M8" s="13"/>
      <c r="N8" s="13">
        <v>6.5420560747663503E-2</v>
      </c>
      <c r="O8" s="13">
        <v>4.91803278688525E-2</v>
      </c>
      <c r="P8" s="13">
        <v>0.115384615384615</v>
      </c>
      <c r="Q8" s="13">
        <v>6.7796610169491497E-2</v>
      </c>
      <c r="R8" s="13"/>
      <c r="S8" s="13">
        <v>0.12</v>
      </c>
      <c r="T8" s="13">
        <v>2.32558139534884E-2</v>
      </c>
      <c r="U8" s="13">
        <v>0.16666666666666699</v>
      </c>
      <c r="V8" s="13">
        <v>1.7543859649122799E-2</v>
      </c>
      <c r="W8" s="13">
        <v>4.5454545454545497E-2</v>
      </c>
      <c r="X8" s="13">
        <v>6.25E-2</v>
      </c>
      <c r="Y8" s="13"/>
      <c r="Z8" s="13">
        <v>7.1428571428571397E-2</v>
      </c>
      <c r="AA8" s="13">
        <v>5.63380281690141E-2</v>
      </c>
      <c r="AB8" s="13"/>
      <c r="AC8" s="13">
        <v>0.106796116504854</v>
      </c>
      <c r="AD8" s="13">
        <v>3.00751879699248E-2</v>
      </c>
    </row>
    <row r="9" spans="2:30" ht="43.2" x14ac:dyDescent="0.3">
      <c r="B9" s="14" t="s">
        <v>172</v>
      </c>
      <c r="C9" s="13">
        <v>0.37154150197628499</v>
      </c>
      <c r="D9" s="13">
        <v>0.36799999999999999</v>
      </c>
      <c r="E9" s="13">
        <v>0.375</v>
      </c>
      <c r="F9" s="13"/>
      <c r="G9" s="13">
        <v>0.25</v>
      </c>
      <c r="H9" s="13">
        <v>0.36</v>
      </c>
      <c r="I9" s="13">
        <v>0.42857142857142899</v>
      </c>
      <c r="J9" s="13">
        <v>0.43589743589743601</v>
      </c>
      <c r="K9" s="13">
        <v>0.24561403508771901</v>
      </c>
      <c r="L9" s="13">
        <v>0.40860215053763399</v>
      </c>
      <c r="M9" s="13"/>
      <c r="N9" s="13">
        <v>0.31775700934579398</v>
      </c>
      <c r="O9" s="13">
        <v>0.50819672131147497</v>
      </c>
      <c r="P9" s="13">
        <v>0.269230769230769</v>
      </c>
      <c r="Q9" s="13">
        <v>0.37288135593220301</v>
      </c>
      <c r="R9" s="13"/>
      <c r="S9" s="13">
        <v>0.33333333333333298</v>
      </c>
      <c r="T9" s="13">
        <v>0.418604651162791</v>
      </c>
      <c r="U9" s="13">
        <v>0.25</v>
      </c>
      <c r="V9" s="13">
        <v>0.54385964912280704</v>
      </c>
      <c r="W9" s="13">
        <v>0.22727272727272699</v>
      </c>
      <c r="X9" s="13">
        <v>0.1875</v>
      </c>
      <c r="Y9" s="13"/>
      <c r="Z9" s="13">
        <v>0.36813186813186799</v>
      </c>
      <c r="AA9" s="13">
        <v>0.38028169014084501</v>
      </c>
      <c r="AB9" s="13"/>
      <c r="AC9" s="13">
        <v>0.35922330097087402</v>
      </c>
      <c r="AD9" s="13">
        <v>0.406015037593985</v>
      </c>
    </row>
    <row r="10" spans="2:30" ht="43.2" x14ac:dyDescent="0.3">
      <c r="B10" s="14" t="s">
        <v>173</v>
      </c>
      <c r="C10" s="13">
        <v>0.53359683794466395</v>
      </c>
      <c r="D10" s="13">
        <v>0.504</v>
      </c>
      <c r="E10" s="13">
        <v>0.5625</v>
      </c>
      <c r="F10" s="13"/>
      <c r="G10" s="13">
        <v>0.75</v>
      </c>
      <c r="H10" s="13">
        <v>0.48</v>
      </c>
      <c r="I10" s="13">
        <v>0.48571428571428599</v>
      </c>
      <c r="J10" s="13">
        <v>0.512820512820513</v>
      </c>
      <c r="K10" s="13">
        <v>0.64912280701754399</v>
      </c>
      <c r="L10" s="13">
        <v>0.494623655913978</v>
      </c>
      <c r="M10" s="13"/>
      <c r="N10" s="13">
        <v>0.579439252336449</v>
      </c>
      <c r="O10" s="13">
        <v>0.409836065573771</v>
      </c>
      <c r="P10" s="13">
        <v>0.61538461538461497</v>
      </c>
      <c r="Q10" s="13">
        <v>0.54237288135593198</v>
      </c>
      <c r="R10" s="13"/>
      <c r="S10" s="13">
        <v>0.54666666666666697</v>
      </c>
      <c r="T10" s="13">
        <v>0.53488372093023295</v>
      </c>
      <c r="U10" s="13">
        <v>0.5</v>
      </c>
      <c r="V10" s="13">
        <v>0.42105263157894701</v>
      </c>
      <c r="W10" s="13">
        <v>0.68181818181818199</v>
      </c>
      <c r="X10" s="13">
        <v>0.6875</v>
      </c>
      <c r="Y10" s="13"/>
      <c r="Z10" s="13">
        <v>0.52747252747252704</v>
      </c>
      <c r="AA10" s="13">
        <v>0.54929577464788704</v>
      </c>
      <c r="AB10" s="13"/>
      <c r="AC10" s="13">
        <v>0.51456310679611605</v>
      </c>
      <c r="AD10" s="13">
        <v>0.533834586466165</v>
      </c>
    </row>
    <row r="11" spans="2:30" x14ac:dyDescent="0.3">
      <c r="B11" s="14" t="s">
        <v>56</v>
      </c>
      <c r="C11" s="19">
        <v>2.7667984189723299E-2</v>
      </c>
      <c r="D11" s="19">
        <v>2.4E-2</v>
      </c>
      <c r="E11" s="19">
        <v>3.125E-2</v>
      </c>
      <c r="F11" s="19"/>
      <c r="G11" s="19">
        <v>0</v>
      </c>
      <c r="H11" s="19">
        <v>0.08</v>
      </c>
      <c r="I11" s="19">
        <v>0</v>
      </c>
      <c r="J11" s="19">
        <v>0</v>
      </c>
      <c r="K11" s="19">
        <v>3.5087719298245598E-2</v>
      </c>
      <c r="L11" s="19">
        <v>3.2258064516128997E-2</v>
      </c>
      <c r="M11" s="19"/>
      <c r="N11" s="19">
        <v>3.7383177570093497E-2</v>
      </c>
      <c r="O11" s="19">
        <v>3.2786885245901599E-2</v>
      </c>
      <c r="P11" s="19">
        <v>0</v>
      </c>
      <c r="Q11" s="19">
        <v>1.6949152542372899E-2</v>
      </c>
      <c r="R11" s="19"/>
      <c r="S11" s="19">
        <v>0</v>
      </c>
      <c r="T11" s="19">
        <v>2.32558139534884E-2</v>
      </c>
      <c r="U11" s="19">
        <v>8.3333333333333301E-2</v>
      </c>
      <c r="V11" s="19">
        <v>1.7543859649122799E-2</v>
      </c>
      <c r="W11" s="19">
        <v>4.5454545454545497E-2</v>
      </c>
      <c r="X11" s="19">
        <v>6.25E-2</v>
      </c>
      <c r="Y11" s="19"/>
      <c r="Z11" s="19">
        <v>3.2967032967033003E-2</v>
      </c>
      <c r="AA11" s="19">
        <v>1.4084507042253501E-2</v>
      </c>
      <c r="AB11" s="19"/>
      <c r="AC11" s="19">
        <v>1.94174757281553E-2</v>
      </c>
      <c r="AD11" s="19">
        <v>3.00751879699248E-2</v>
      </c>
    </row>
    <row r="12" spans="2:30" x14ac:dyDescent="0.3">
      <c r="B12" s="15"/>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72" x14ac:dyDescent="0.3">
      <c r="B8" s="14" t="s">
        <v>175</v>
      </c>
      <c r="C8" s="13">
        <v>6.7193675889328106E-2</v>
      </c>
      <c r="D8" s="13">
        <v>4.8000000000000001E-2</v>
      </c>
      <c r="E8" s="13">
        <v>8.59375E-2</v>
      </c>
      <c r="F8" s="13"/>
      <c r="G8" s="13">
        <v>0</v>
      </c>
      <c r="H8" s="13">
        <v>0.12</v>
      </c>
      <c r="I8" s="13">
        <v>8.5714285714285701E-2</v>
      </c>
      <c r="J8" s="13">
        <v>0.102564102564103</v>
      </c>
      <c r="K8" s="13">
        <v>5.2631578947368397E-2</v>
      </c>
      <c r="L8" s="13">
        <v>4.3010752688171998E-2</v>
      </c>
      <c r="M8" s="13"/>
      <c r="N8" s="13">
        <v>6.5420560747663503E-2</v>
      </c>
      <c r="O8" s="13">
        <v>8.1967213114754106E-2</v>
      </c>
      <c r="P8" s="13">
        <v>0.115384615384615</v>
      </c>
      <c r="Q8" s="13">
        <v>3.3898305084745797E-2</v>
      </c>
      <c r="R8" s="13"/>
      <c r="S8" s="13">
        <v>0.146666666666667</v>
      </c>
      <c r="T8" s="13">
        <v>4.6511627906976702E-2</v>
      </c>
      <c r="U8" s="13">
        <v>0</v>
      </c>
      <c r="V8" s="13">
        <v>5.2631578947368397E-2</v>
      </c>
      <c r="W8" s="13">
        <v>0</v>
      </c>
      <c r="X8" s="13">
        <v>0</v>
      </c>
      <c r="Y8" s="13"/>
      <c r="Z8" s="13">
        <v>7.69230769230769E-2</v>
      </c>
      <c r="AA8" s="13">
        <v>4.2253521126760597E-2</v>
      </c>
      <c r="AB8" s="13"/>
      <c r="AC8" s="13">
        <v>7.7669902912621394E-2</v>
      </c>
      <c r="AD8" s="13">
        <v>6.01503759398496E-2</v>
      </c>
    </row>
    <row r="9" spans="2:30" ht="72" x14ac:dyDescent="0.3">
      <c r="B9" s="14" t="s">
        <v>176</v>
      </c>
      <c r="C9" s="13">
        <v>0.185770750988142</v>
      </c>
      <c r="D9" s="13">
        <v>0.20799999999999999</v>
      </c>
      <c r="E9" s="13">
        <v>0.1640625</v>
      </c>
      <c r="F9" s="13"/>
      <c r="G9" s="13">
        <v>0</v>
      </c>
      <c r="H9" s="13">
        <v>0.2</v>
      </c>
      <c r="I9" s="13">
        <v>0.25714285714285701</v>
      </c>
      <c r="J9" s="13">
        <v>0.17948717948717899</v>
      </c>
      <c r="K9" s="13">
        <v>0.19298245614035101</v>
      </c>
      <c r="L9" s="13">
        <v>0.16129032258064499</v>
      </c>
      <c r="M9" s="13"/>
      <c r="N9" s="13">
        <v>0.25233644859813098</v>
      </c>
      <c r="O9" s="13">
        <v>0.14754098360655701</v>
      </c>
      <c r="P9" s="13">
        <v>0.15384615384615399</v>
      </c>
      <c r="Q9" s="13">
        <v>0.11864406779661001</v>
      </c>
      <c r="R9" s="13"/>
      <c r="S9" s="13">
        <v>0.22666666666666699</v>
      </c>
      <c r="T9" s="13">
        <v>0.209302325581395</v>
      </c>
      <c r="U9" s="13">
        <v>0.20833333333333301</v>
      </c>
      <c r="V9" s="13">
        <v>8.7719298245614002E-2</v>
      </c>
      <c r="W9" s="13">
        <v>0.31818181818181801</v>
      </c>
      <c r="X9" s="13">
        <v>6.25E-2</v>
      </c>
      <c r="Y9" s="13"/>
      <c r="Z9" s="13">
        <v>0.17032967032967</v>
      </c>
      <c r="AA9" s="13">
        <v>0.22535211267605601</v>
      </c>
      <c r="AB9" s="13"/>
      <c r="AC9" s="13">
        <v>0.17475728155339801</v>
      </c>
      <c r="AD9" s="13">
        <v>0.21052631578947401</v>
      </c>
    </row>
    <row r="10" spans="2:30" ht="43.2" x14ac:dyDescent="0.3">
      <c r="B10" s="14" t="s">
        <v>177</v>
      </c>
      <c r="C10" s="13">
        <v>0.201581027667984</v>
      </c>
      <c r="D10" s="13">
        <v>0.224</v>
      </c>
      <c r="E10" s="13">
        <v>0.1796875</v>
      </c>
      <c r="F10" s="13"/>
      <c r="G10" s="13">
        <v>0.25</v>
      </c>
      <c r="H10" s="13">
        <v>0.28000000000000003</v>
      </c>
      <c r="I10" s="13">
        <v>0.17142857142857101</v>
      </c>
      <c r="J10" s="13">
        <v>0.17948717948717899</v>
      </c>
      <c r="K10" s="13">
        <v>0.157894736842105</v>
      </c>
      <c r="L10" s="13">
        <v>0.225806451612903</v>
      </c>
      <c r="M10" s="13"/>
      <c r="N10" s="13">
        <v>0.21495327102803699</v>
      </c>
      <c r="O10" s="13">
        <v>0.19672131147541</v>
      </c>
      <c r="P10" s="13">
        <v>0.230769230769231</v>
      </c>
      <c r="Q10" s="13">
        <v>0.169491525423729</v>
      </c>
      <c r="R10" s="13"/>
      <c r="S10" s="13">
        <v>0.38666666666666699</v>
      </c>
      <c r="T10" s="13">
        <v>0.186046511627907</v>
      </c>
      <c r="U10" s="13">
        <v>0.20833333333333301</v>
      </c>
      <c r="V10" s="13">
        <v>0.105263157894737</v>
      </c>
      <c r="W10" s="13">
        <v>0.13636363636363599</v>
      </c>
      <c r="X10" s="13">
        <v>0</v>
      </c>
      <c r="Y10" s="13"/>
      <c r="Z10" s="13">
        <v>0.19780219780219799</v>
      </c>
      <c r="AA10" s="13">
        <v>0.21126760563380301</v>
      </c>
      <c r="AB10" s="13"/>
      <c r="AC10" s="13">
        <v>0.233009708737864</v>
      </c>
      <c r="AD10" s="13">
        <v>0.19548872180451099</v>
      </c>
    </row>
    <row r="11" spans="2:30" ht="43.2" x14ac:dyDescent="0.3">
      <c r="B11" s="14" t="s">
        <v>178</v>
      </c>
      <c r="C11" s="13">
        <v>0.41501976284585002</v>
      </c>
      <c r="D11" s="13">
        <v>0.38400000000000001</v>
      </c>
      <c r="E11" s="13">
        <v>0.4453125</v>
      </c>
      <c r="F11" s="13"/>
      <c r="G11" s="13">
        <v>0.75</v>
      </c>
      <c r="H11" s="13">
        <v>0.2</v>
      </c>
      <c r="I11" s="13">
        <v>0.4</v>
      </c>
      <c r="J11" s="13">
        <v>0.43589743589743601</v>
      </c>
      <c r="K11" s="13">
        <v>0.45614035087719301</v>
      </c>
      <c r="L11" s="13">
        <v>0.43010752688171999</v>
      </c>
      <c r="M11" s="13"/>
      <c r="N11" s="13">
        <v>0.37383177570093501</v>
      </c>
      <c r="O11" s="13">
        <v>0.39344262295082</v>
      </c>
      <c r="P11" s="13">
        <v>0.46153846153846201</v>
      </c>
      <c r="Q11" s="13">
        <v>0.49152542372881403</v>
      </c>
      <c r="R11" s="13"/>
      <c r="S11" s="13">
        <v>0.146666666666667</v>
      </c>
      <c r="T11" s="13">
        <v>0.44186046511627902</v>
      </c>
      <c r="U11" s="13">
        <v>0.375</v>
      </c>
      <c r="V11" s="13">
        <v>0.64912280701754399</v>
      </c>
      <c r="W11" s="13">
        <v>0.45454545454545497</v>
      </c>
      <c r="X11" s="13">
        <v>0.625</v>
      </c>
      <c r="Y11" s="13"/>
      <c r="Z11" s="13">
        <v>0.39560439560439598</v>
      </c>
      <c r="AA11" s="13">
        <v>0.46478873239436602</v>
      </c>
      <c r="AB11" s="13"/>
      <c r="AC11" s="13">
        <v>0.456310679611651</v>
      </c>
      <c r="AD11" s="13">
        <v>0.39097744360902298</v>
      </c>
    </row>
    <row r="12" spans="2:30" x14ac:dyDescent="0.3">
      <c r="B12" s="14" t="s">
        <v>56</v>
      </c>
      <c r="C12" s="19">
        <v>0.13043478260869601</v>
      </c>
      <c r="D12" s="19">
        <v>0.13600000000000001</v>
      </c>
      <c r="E12" s="19">
        <v>0.125</v>
      </c>
      <c r="F12" s="19"/>
      <c r="G12" s="19">
        <v>0</v>
      </c>
      <c r="H12" s="19">
        <v>0.2</v>
      </c>
      <c r="I12" s="19">
        <v>8.5714285714285701E-2</v>
      </c>
      <c r="J12" s="19">
        <v>0.102564102564103</v>
      </c>
      <c r="K12" s="19">
        <v>0.140350877192982</v>
      </c>
      <c r="L12" s="19">
        <v>0.13978494623655899</v>
      </c>
      <c r="M12" s="19"/>
      <c r="N12" s="19">
        <v>9.34579439252336E-2</v>
      </c>
      <c r="O12" s="19">
        <v>0.18032786885245899</v>
      </c>
      <c r="P12" s="19">
        <v>3.8461538461538498E-2</v>
      </c>
      <c r="Q12" s="19">
        <v>0.186440677966102</v>
      </c>
      <c r="R12" s="19"/>
      <c r="S12" s="19">
        <v>9.3333333333333296E-2</v>
      </c>
      <c r="T12" s="19">
        <v>0.116279069767442</v>
      </c>
      <c r="U12" s="19">
        <v>0.20833333333333301</v>
      </c>
      <c r="V12" s="19">
        <v>0.105263157894737</v>
      </c>
      <c r="W12" s="19">
        <v>9.0909090909090898E-2</v>
      </c>
      <c r="X12" s="19">
        <v>0.3125</v>
      </c>
      <c r="Y12" s="19"/>
      <c r="Z12" s="19">
        <v>0.159340659340659</v>
      </c>
      <c r="AA12" s="19">
        <v>5.63380281690141E-2</v>
      </c>
      <c r="AB12" s="19"/>
      <c r="AC12" s="19">
        <v>5.8252427184466E-2</v>
      </c>
      <c r="AD12" s="19">
        <v>0.14285714285714299</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8" t="s">
        <v>192</v>
      </c>
      <c r="E2" s="25"/>
      <c r="F2" s="25"/>
      <c r="G2" s="25"/>
      <c r="H2" s="25"/>
      <c r="I2" s="25"/>
      <c r="J2" s="25"/>
      <c r="K2" s="25"/>
    </row>
    <row r="6" spans="2:11" ht="49.95" customHeight="1" x14ac:dyDescent="0.3">
      <c r="B6" s="16" t="s">
        <v>14</v>
      </c>
      <c r="C6" s="16" t="s">
        <v>179</v>
      </c>
      <c r="D6" s="16" t="s">
        <v>180</v>
      </c>
      <c r="E6" s="16" t="s">
        <v>181</v>
      </c>
      <c r="F6" s="16" t="s">
        <v>182</v>
      </c>
      <c r="G6" s="16" t="s">
        <v>183</v>
      </c>
      <c r="H6" s="16" t="s">
        <v>184</v>
      </c>
      <c r="I6" s="16" t="s">
        <v>185</v>
      </c>
      <c r="J6" s="16" t="s">
        <v>186</v>
      </c>
    </row>
    <row r="7" spans="2:11" x14ac:dyDescent="0.3">
      <c r="B7" s="14" t="s">
        <v>187</v>
      </c>
      <c r="C7" s="13">
        <v>1.97628458498024E-2</v>
      </c>
      <c r="D7" s="13">
        <v>2.3715415019762799E-2</v>
      </c>
      <c r="E7" s="13">
        <v>1.58102766798419E-2</v>
      </c>
      <c r="F7" s="13">
        <v>3.1620553359683799E-2</v>
      </c>
      <c r="G7" s="13">
        <v>1.18577075098814E-2</v>
      </c>
      <c r="H7" s="13">
        <v>2.3715415019762799E-2</v>
      </c>
      <c r="I7" s="13">
        <v>4.3478260869565202E-2</v>
      </c>
      <c r="J7" s="13">
        <v>0.201581027667984</v>
      </c>
    </row>
    <row r="8" spans="2:11" x14ac:dyDescent="0.3">
      <c r="B8" s="14" t="s">
        <v>188</v>
      </c>
      <c r="C8" s="13">
        <v>0.110671936758893</v>
      </c>
      <c r="D8" s="13">
        <v>0.22924901185770799</v>
      </c>
      <c r="E8" s="13">
        <v>0.122529644268775</v>
      </c>
      <c r="F8" s="13">
        <v>0.14624505928853801</v>
      </c>
      <c r="G8" s="13">
        <v>0.16600790513833999</v>
      </c>
      <c r="H8" s="13">
        <v>0.102766798418972</v>
      </c>
      <c r="I8" s="13">
        <v>0.16205533596837901</v>
      </c>
      <c r="J8" s="13">
        <v>0.45059288537549402</v>
      </c>
    </row>
    <row r="9" spans="2:11" x14ac:dyDescent="0.3">
      <c r="B9" s="14" t="s">
        <v>189</v>
      </c>
      <c r="C9" s="13">
        <v>0.27272727272727298</v>
      </c>
      <c r="D9" s="13">
        <v>0.26086956521739102</v>
      </c>
      <c r="E9" s="13">
        <v>0.51778656126482203</v>
      </c>
      <c r="F9" s="13">
        <v>0.26877470355731198</v>
      </c>
      <c r="G9" s="13">
        <v>0.28853754940711501</v>
      </c>
      <c r="H9" s="13">
        <v>0.26482213438735203</v>
      </c>
      <c r="I9" s="13">
        <v>0.50197628458498</v>
      </c>
      <c r="J9" s="13">
        <v>0.221343873517787</v>
      </c>
    </row>
    <row r="10" spans="2:11" x14ac:dyDescent="0.3">
      <c r="B10" s="14" t="s">
        <v>190</v>
      </c>
      <c r="C10" s="13">
        <v>0.31620553359683801</v>
      </c>
      <c r="D10" s="13">
        <v>0.201581027667984</v>
      </c>
      <c r="E10" s="13">
        <v>0.122529644268775</v>
      </c>
      <c r="F10" s="13">
        <v>0.30434782608695699</v>
      </c>
      <c r="G10" s="13">
        <v>0.24901185770751</v>
      </c>
      <c r="H10" s="13">
        <v>0.24901185770751</v>
      </c>
      <c r="I10" s="13">
        <v>9.0909090909090898E-2</v>
      </c>
      <c r="J10" s="13">
        <v>5.1383399209486202E-2</v>
      </c>
    </row>
    <row r="11" spans="2:11" x14ac:dyDescent="0.3">
      <c r="B11" s="14" t="s">
        <v>191</v>
      </c>
      <c r="C11" s="13">
        <v>0.205533596837945</v>
      </c>
      <c r="D11" s="13">
        <v>0.21343873517786599</v>
      </c>
      <c r="E11" s="13">
        <v>5.5335968379446598E-2</v>
      </c>
      <c r="F11" s="13">
        <v>0.19762845849802399</v>
      </c>
      <c r="G11" s="13">
        <v>0.24110671936758901</v>
      </c>
      <c r="H11" s="13">
        <v>0.29644268774703603</v>
      </c>
      <c r="I11" s="13">
        <v>3.5573122529644299E-2</v>
      </c>
      <c r="J11" s="13">
        <v>3.1620553359683799E-2</v>
      </c>
    </row>
    <row r="12" spans="2:11" x14ac:dyDescent="0.3">
      <c r="B12" s="14" t="s">
        <v>56</v>
      </c>
      <c r="C12" s="13">
        <v>7.5098814229248995E-2</v>
      </c>
      <c r="D12" s="13">
        <v>7.1146245059288502E-2</v>
      </c>
      <c r="E12" s="13">
        <v>0.16600790513833999</v>
      </c>
      <c r="F12" s="13">
        <v>5.1383399209486202E-2</v>
      </c>
      <c r="G12" s="13">
        <v>4.3478260869565202E-2</v>
      </c>
      <c r="H12" s="13">
        <v>6.3241106719367599E-2</v>
      </c>
      <c r="I12" s="13">
        <v>0.16600790513833999</v>
      </c>
      <c r="J12" s="13">
        <v>4.3478260869565202E-2</v>
      </c>
    </row>
    <row r="13" spans="2:11" x14ac:dyDescent="0.3">
      <c r="B13" s="15"/>
      <c r="C13" s="15"/>
      <c r="D13" s="15"/>
      <c r="E13" s="15"/>
      <c r="F13" s="15"/>
      <c r="G13" s="15"/>
      <c r="H13" s="15"/>
      <c r="I13" s="15"/>
      <c r="J13" s="15"/>
    </row>
    <row r="14" spans="2:11" x14ac:dyDescent="0.3">
      <c r="B14" t="s">
        <v>50</v>
      </c>
    </row>
    <row r="15" spans="2:11" x14ac:dyDescent="0.3">
      <c r="B15" t="s">
        <v>51</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1.97628458498024E-2</v>
      </c>
      <c r="D8" s="13">
        <v>8.0000000000000002E-3</v>
      </c>
      <c r="E8" s="13">
        <v>3.125E-2</v>
      </c>
      <c r="F8" s="13"/>
      <c r="G8" s="13">
        <v>0</v>
      </c>
      <c r="H8" s="13">
        <v>0.04</v>
      </c>
      <c r="I8" s="13">
        <v>5.7142857142857099E-2</v>
      </c>
      <c r="J8" s="13">
        <v>2.5641025641025599E-2</v>
      </c>
      <c r="K8" s="13">
        <v>1.7543859649122799E-2</v>
      </c>
      <c r="L8" s="13">
        <v>0</v>
      </c>
      <c r="M8" s="13"/>
      <c r="N8" s="13">
        <v>1.86915887850467E-2</v>
      </c>
      <c r="O8" s="13">
        <v>3.2786885245901599E-2</v>
      </c>
      <c r="P8" s="13">
        <v>0</v>
      </c>
      <c r="Q8" s="13">
        <v>1.6949152542372899E-2</v>
      </c>
      <c r="R8" s="13"/>
      <c r="S8" s="13">
        <v>0.04</v>
      </c>
      <c r="T8" s="13">
        <v>2.32558139534884E-2</v>
      </c>
      <c r="U8" s="13">
        <v>4.1666666666666699E-2</v>
      </c>
      <c r="V8" s="13">
        <v>0</v>
      </c>
      <c r="W8" s="13">
        <v>0</v>
      </c>
      <c r="X8" s="13">
        <v>0</v>
      </c>
      <c r="Y8" s="13"/>
      <c r="Z8" s="13">
        <v>1.6483516483516501E-2</v>
      </c>
      <c r="AA8" s="13">
        <v>2.8169014084507001E-2</v>
      </c>
      <c r="AB8" s="13"/>
      <c r="AC8" s="13">
        <v>2.9126213592233E-2</v>
      </c>
      <c r="AD8" s="13">
        <v>1.50375939849624E-2</v>
      </c>
    </row>
    <row r="9" spans="2:30" x14ac:dyDescent="0.3">
      <c r="B9" s="14" t="s">
        <v>188</v>
      </c>
      <c r="C9" s="13">
        <v>0.110671936758893</v>
      </c>
      <c r="D9" s="13">
        <v>0.104</v>
      </c>
      <c r="E9" s="13">
        <v>0.1171875</v>
      </c>
      <c r="F9" s="13"/>
      <c r="G9" s="13">
        <v>0.25</v>
      </c>
      <c r="H9" s="13">
        <v>0.16</v>
      </c>
      <c r="I9" s="13">
        <v>0.14285714285714299</v>
      </c>
      <c r="J9" s="13">
        <v>7.69230769230769E-2</v>
      </c>
      <c r="K9" s="13">
        <v>0.105263157894737</v>
      </c>
      <c r="L9" s="13">
        <v>9.6774193548387094E-2</v>
      </c>
      <c r="M9" s="13"/>
      <c r="N9" s="13">
        <v>0.121495327102804</v>
      </c>
      <c r="O9" s="13">
        <v>6.5573770491803296E-2</v>
      </c>
      <c r="P9" s="13">
        <v>0.269230769230769</v>
      </c>
      <c r="Q9" s="13">
        <v>6.7796610169491497E-2</v>
      </c>
      <c r="R9" s="13"/>
      <c r="S9" s="13">
        <v>0.133333333333333</v>
      </c>
      <c r="T9" s="13">
        <v>0.116279069767442</v>
      </c>
      <c r="U9" s="13">
        <v>8.3333333333333301E-2</v>
      </c>
      <c r="V9" s="13">
        <v>8.7719298245614002E-2</v>
      </c>
      <c r="W9" s="13">
        <v>4.5454545454545497E-2</v>
      </c>
      <c r="X9" s="13">
        <v>6.25E-2</v>
      </c>
      <c r="Y9" s="13"/>
      <c r="Z9" s="13">
        <v>0.10989010989011</v>
      </c>
      <c r="AA9" s="13">
        <v>0.11267605633802801</v>
      </c>
      <c r="AB9" s="13"/>
      <c r="AC9" s="13">
        <v>0.14563106796116501</v>
      </c>
      <c r="AD9" s="13">
        <v>9.0225563909774403E-2</v>
      </c>
    </row>
    <row r="10" spans="2:30" x14ac:dyDescent="0.3">
      <c r="B10" s="14" t="s">
        <v>189</v>
      </c>
      <c r="C10" s="13">
        <v>0.27272727272727298</v>
      </c>
      <c r="D10" s="13">
        <v>0.29599999999999999</v>
      </c>
      <c r="E10" s="13">
        <v>0.25</v>
      </c>
      <c r="F10" s="13"/>
      <c r="G10" s="13">
        <v>0.5</v>
      </c>
      <c r="H10" s="13">
        <v>0.4</v>
      </c>
      <c r="I10" s="13">
        <v>0.34285714285714303</v>
      </c>
      <c r="J10" s="13">
        <v>0.35897435897435898</v>
      </c>
      <c r="K10" s="13">
        <v>0.140350877192982</v>
      </c>
      <c r="L10" s="13">
        <v>0.247311827956989</v>
      </c>
      <c r="M10" s="13"/>
      <c r="N10" s="13">
        <v>0.29906542056074797</v>
      </c>
      <c r="O10" s="13">
        <v>0.32786885245901598</v>
      </c>
      <c r="P10" s="13">
        <v>3.8461538461538498E-2</v>
      </c>
      <c r="Q10" s="13">
        <v>0.27118644067796599</v>
      </c>
      <c r="R10" s="13"/>
      <c r="S10" s="13">
        <v>0.32</v>
      </c>
      <c r="T10" s="13">
        <v>0.418604651162791</v>
      </c>
      <c r="U10" s="13">
        <v>0.125</v>
      </c>
      <c r="V10" s="13">
        <v>0.140350877192982</v>
      </c>
      <c r="W10" s="13">
        <v>0.54545454545454497</v>
      </c>
      <c r="X10" s="13">
        <v>6.25E-2</v>
      </c>
      <c r="Y10" s="13"/>
      <c r="Z10" s="13">
        <v>0.269230769230769</v>
      </c>
      <c r="AA10" s="13">
        <v>0.28169014084506999</v>
      </c>
      <c r="AB10" s="13"/>
      <c r="AC10" s="13">
        <v>0.223300970873786</v>
      </c>
      <c r="AD10" s="13">
        <v>0.30827067669172897</v>
      </c>
    </row>
    <row r="11" spans="2:30" x14ac:dyDescent="0.3">
      <c r="B11" s="14" t="s">
        <v>190</v>
      </c>
      <c r="C11" s="13">
        <v>0.31620553359683801</v>
      </c>
      <c r="D11" s="13">
        <v>0.36</v>
      </c>
      <c r="E11" s="13">
        <v>0.2734375</v>
      </c>
      <c r="F11" s="13"/>
      <c r="G11" s="13">
        <v>0</v>
      </c>
      <c r="H11" s="13">
        <v>0.2</v>
      </c>
      <c r="I11" s="13">
        <v>0.314285714285714</v>
      </c>
      <c r="J11" s="13">
        <v>0.256410256410256</v>
      </c>
      <c r="K11" s="13">
        <v>0.33333333333333298</v>
      </c>
      <c r="L11" s="13">
        <v>0.37634408602150499</v>
      </c>
      <c r="M11" s="13"/>
      <c r="N11" s="13">
        <v>0.34579439252336402</v>
      </c>
      <c r="O11" s="13">
        <v>0.24590163934426201</v>
      </c>
      <c r="P11" s="13">
        <v>0.269230769230769</v>
      </c>
      <c r="Q11" s="13">
        <v>0.355932203389831</v>
      </c>
      <c r="R11" s="13"/>
      <c r="S11" s="13">
        <v>0.24</v>
      </c>
      <c r="T11" s="13">
        <v>0.232558139534884</v>
      </c>
      <c r="U11" s="13">
        <v>0.45833333333333298</v>
      </c>
      <c r="V11" s="13">
        <v>0.45614035087719301</v>
      </c>
      <c r="W11" s="13">
        <v>0.18181818181818199</v>
      </c>
      <c r="X11" s="13">
        <v>0.4375</v>
      </c>
      <c r="Y11" s="13"/>
      <c r="Z11" s="13">
        <v>0.31868131868131899</v>
      </c>
      <c r="AA11" s="13">
        <v>0.309859154929577</v>
      </c>
      <c r="AB11" s="13"/>
      <c r="AC11" s="13">
        <v>0.32038834951456302</v>
      </c>
      <c r="AD11" s="13">
        <v>0.33082706766917302</v>
      </c>
    </row>
    <row r="12" spans="2:30" x14ac:dyDescent="0.3">
      <c r="B12" s="14" t="s">
        <v>191</v>
      </c>
      <c r="C12" s="13">
        <v>0.205533596837945</v>
      </c>
      <c r="D12" s="13">
        <v>0.2</v>
      </c>
      <c r="E12" s="13">
        <v>0.2109375</v>
      </c>
      <c r="F12" s="13"/>
      <c r="G12" s="13">
        <v>0</v>
      </c>
      <c r="H12" s="13">
        <v>0.12</v>
      </c>
      <c r="I12" s="13">
        <v>8.5714285714285701E-2</v>
      </c>
      <c r="J12" s="13">
        <v>0.230769230769231</v>
      </c>
      <c r="K12" s="13">
        <v>0.28070175438596501</v>
      </c>
      <c r="L12" s="13">
        <v>0.225806451612903</v>
      </c>
      <c r="M12" s="13"/>
      <c r="N12" s="13">
        <v>0.15887850467289699</v>
      </c>
      <c r="O12" s="13">
        <v>0.24590163934426201</v>
      </c>
      <c r="P12" s="13">
        <v>0.30769230769230799</v>
      </c>
      <c r="Q12" s="13">
        <v>0.20338983050847501</v>
      </c>
      <c r="R12" s="13"/>
      <c r="S12" s="13">
        <v>0.24</v>
      </c>
      <c r="T12" s="13">
        <v>0.116279069767442</v>
      </c>
      <c r="U12" s="13">
        <v>0.16666666666666699</v>
      </c>
      <c r="V12" s="13">
        <v>0.24561403508771901</v>
      </c>
      <c r="W12" s="13">
        <v>9.0909090909090898E-2</v>
      </c>
      <c r="X12" s="13">
        <v>0.3125</v>
      </c>
      <c r="Y12" s="13"/>
      <c r="Z12" s="13">
        <v>0.18681318681318701</v>
      </c>
      <c r="AA12" s="13">
        <v>0.25352112676056299</v>
      </c>
      <c r="AB12" s="13"/>
      <c r="AC12" s="13">
        <v>0.223300970873786</v>
      </c>
      <c r="AD12" s="13">
        <v>0.19548872180451099</v>
      </c>
    </row>
    <row r="13" spans="2:30" x14ac:dyDescent="0.3">
      <c r="B13" s="14" t="s">
        <v>56</v>
      </c>
      <c r="C13" s="19">
        <v>7.5098814229248995E-2</v>
      </c>
      <c r="D13" s="19">
        <v>3.2000000000000001E-2</v>
      </c>
      <c r="E13" s="19">
        <v>0.1171875</v>
      </c>
      <c r="F13" s="19"/>
      <c r="G13" s="19">
        <v>0.25</v>
      </c>
      <c r="H13" s="19">
        <v>0.08</v>
      </c>
      <c r="I13" s="19">
        <v>5.7142857142857099E-2</v>
      </c>
      <c r="J13" s="19">
        <v>5.1282051282051301E-2</v>
      </c>
      <c r="K13" s="19">
        <v>0.12280701754386</v>
      </c>
      <c r="L13" s="19">
        <v>5.3763440860215103E-2</v>
      </c>
      <c r="M13" s="19"/>
      <c r="N13" s="19">
        <v>5.60747663551402E-2</v>
      </c>
      <c r="O13" s="19">
        <v>8.1967213114754106E-2</v>
      </c>
      <c r="P13" s="19">
        <v>0.115384615384615</v>
      </c>
      <c r="Q13" s="19">
        <v>8.4745762711864403E-2</v>
      </c>
      <c r="R13" s="19"/>
      <c r="S13" s="19">
        <v>2.66666666666667E-2</v>
      </c>
      <c r="T13" s="19">
        <v>9.3023255813953501E-2</v>
      </c>
      <c r="U13" s="19">
        <v>0.125</v>
      </c>
      <c r="V13" s="19">
        <v>7.0175438596491196E-2</v>
      </c>
      <c r="W13" s="19">
        <v>0.13636363636363599</v>
      </c>
      <c r="X13" s="19">
        <v>0.125</v>
      </c>
      <c r="Y13" s="19"/>
      <c r="Z13" s="19">
        <v>9.8901098901098897E-2</v>
      </c>
      <c r="AA13" s="19">
        <v>1.4084507042253501E-2</v>
      </c>
      <c r="AB13" s="19"/>
      <c r="AC13" s="19">
        <v>5.8252427184466E-2</v>
      </c>
      <c r="AD13" s="19">
        <v>6.01503759398496E-2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2.3715415019762799E-2</v>
      </c>
      <c r="D8" s="13">
        <v>1.6E-2</v>
      </c>
      <c r="E8" s="13">
        <v>3.125E-2</v>
      </c>
      <c r="F8" s="13"/>
      <c r="G8" s="13">
        <v>0</v>
      </c>
      <c r="H8" s="13">
        <v>0.04</v>
      </c>
      <c r="I8" s="13">
        <v>8.5714285714285701E-2</v>
      </c>
      <c r="J8" s="13">
        <v>0</v>
      </c>
      <c r="K8" s="13">
        <v>1.7543859649122799E-2</v>
      </c>
      <c r="L8" s="13">
        <v>1.0752688172042999E-2</v>
      </c>
      <c r="M8" s="13"/>
      <c r="N8" s="13">
        <v>2.80373831775701E-2</v>
      </c>
      <c r="O8" s="13">
        <v>3.2786885245901599E-2</v>
      </c>
      <c r="P8" s="13">
        <v>3.8461538461538498E-2</v>
      </c>
      <c r="Q8" s="13">
        <v>0</v>
      </c>
      <c r="R8" s="13"/>
      <c r="S8" s="13">
        <v>0.04</v>
      </c>
      <c r="T8" s="13">
        <v>0</v>
      </c>
      <c r="U8" s="13">
        <v>8.3333333333333301E-2</v>
      </c>
      <c r="V8" s="13">
        <v>1.7543859649122799E-2</v>
      </c>
      <c r="W8" s="13">
        <v>0</v>
      </c>
      <c r="X8" s="13">
        <v>0</v>
      </c>
      <c r="Y8" s="13"/>
      <c r="Z8" s="13">
        <v>2.74725274725275E-2</v>
      </c>
      <c r="AA8" s="13">
        <v>1.4084507042253501E-2</v>
      </c>
      <c r="AB8" s="13"/>
      <c r="AC8" s="13">
        <v>3.8834951456310697E-2</v>
      </c>
      <c r="AD8" s="13">
        <v>1.50375939849624E-2</v>
      </c>
    </row>
    <row r="9" spans="2:30" x14ac:dyDescent="0.3">
      <c r="B9" s="14" t="s">
        <v>188</v>
      </c>
      <c r="C9" s="13">
        <v>0.22924901185770799</v>
      </c>
      <c r="D9" s="13">
        <v>0.23200000000000001</v>
      </c>
      <c r="E9" s="13">
        <v>0.2265625</v>
      </c>
      <c r="F9" s="13"/>
      <c r="G9" s="13">
        <v>0.25</v>
      </c>
      <c r="H9" s="13">
        <v>0.24</v>
      </c>
      <c r="I9" s="13">
        <v>0.22857142857142901</v>
      </c>
      <c r="J9" s="13">
        <v>0.256410256410256</v>
      </c>
      <c r="K9" s="13">
        <v>0.19298245614035101</v>
      </c>
      <c r="L9" s="13">
        <v>0.236559139784946</v>
      </c>
      <c r="M9" s="13"/>
      <c r="N9" s="13">
        <v>0.22429906542056099</v>
      </c>
      <c r="O9" s="13">
        <v>0.14754098360655701</v>
      </c>
      <c r="P9" s="13">
        <v>0.34615384615384598</v>
      </c>
      <c r="Q9" s="13">
        <v>0.27118644067796599</v>
      </c>
      <c r="R9" s="13"/>
      <c r="S9" s="13">
        <v>0.24</v>
      </c>
      <c r="T9" s="13">
        <v>0.34883720930232598</v>
      </c>
      <c r="U9" s="13">
        <v>0.16666666666666699</v>
      </c>
      <c r="V9" s="13">
        <v>0.157894736842105</v>
      </c>
      <c r="W9" s="13">
        <v>0.18181818181818199</v>
      </c>
      <c r="X9" s="13">
        <v>0.1875</v>
      </c>
      <c r="Y9" s="13"/>
      <c r="Z9" s="13">
        <v>0.24175824175824201</v>
      </c>
      <c r="AA9" s="13">
        <v>0.19718309859154901</v>
      </c>
      <c r="AB9" s="13"/>
      <c r="AC9" s="13">
        <v>0.27184466019417503</v>
      </c>
      <c r="AD9" s="13">
        <v>0.203007518796992</v>
      </c>
    </row>
    <row r="10" spans="2:30" x14ac:dyDescent="0.3">
      <c r="B10" s="14" t="s">
        <v>189</v>
      </c>
      <c r="C10" s="13">
        <v>0.26086956521739102</v>
      </c>
      <c r="D10" s="13">
        <v>0.23200000000000001</v>
      </c>
      <c r="E10" s="13">
        <v>0.2890625</v>
      </c>
      <c r="F10" s="13"/>
      <c r="G10" s="13">
        <v>0.5</v>
      </c>
      <c r="H10" s="13">
        <v>0.36</v>
      </c>
      <c r="I10" s="13">
        <v>0.314285714285714</v>
      </c>
      <c r="J10" s="13">
        <v>0.28205128205128199</v>
      </c>
      <c r="K10" s="13">
        <v>0.175438596491228</v>
      </c>
      <c r="L10" s="13">
        <v>0.247311827956989</v>
      </c>
      <c r="M10" s="13"/>
      <c r="N10" s="13">
        <v>0.26168224299065401</v>
      </c>
      <c r="O10" s="13">
        <v>0.36065573770491799</v>
      </c>
      <c r="P10" s="13">
        <v>7.69230769230769E-2</v>
      </c>
      <c r="Q10" s="13">
        <v>0.23728813559322001</v>
      </c>
      <c r="R10" s="13"/>
      <c r="S10" s="13">
        <v>0.22666666666666699</v>
      </c>
      <c r="T10" s="13">
        <v>0.32558139534883701</v>
      </c>
      <c r="U10" s="13">
        <v>0.25</v>
      </c>
      <c r="V10" s="13">
        <v>0.24561403508771901</v>
      </c>
      <c r="W10" s="13">
        <v>0.40909090909090901</v>
      </c>
      <c r="X10" s="13">
        <v>0.125</v>
      </c>
      <c r="Y10" s="13"/>
      <c r="Z10" s="13">
        <v>0.28021978021978</v>
      </c>
      <c r="AA10" s="13">
        <v>0.21126760563380301</v>
      </c>
      <c r="AB10" s="13"/>
      <c r="AC10" s="13">
        <v>0.223300970873786</v>
      </c>
      <c r="AD10" s="13">
        <v>0.278195488721804</v>
      </c>
    </row>
    <row r="11" spans="2:30" x14ac:dyDescent="0.3">
      <c r="B11" s="14" t="s">
        <v>190</v>
      </c>
      <c r="C11" s="13">
        <v>0.201581027667984</v>
      </c>
      <c r="D11" s="13">
        <v>0.27200000000000002</v>
      </c>
      <c r="E11" s="13">
        <v>0.1328125</v>
      </c>
      <c r="F11" s="13"/>
      <c r="G11" s="13">
        <v>0</v>
      </c>
      <c r="H11" s="13">
        <v>0.08</v>
      </c>
      <c r="I11" s="13">
        <v>0.14285714285714299</v>
      </c>
      <c r="J11" s="13">
        <v>0.17948717948717899</v>
      </c>
      <c r="K11" s="13">
        <v>0.28070175438596501</v>
      </c>
      <c r="L11" s="13">
        <v>0.225806451612903</v>
      </c>
      <c r="M11" s="13"/>
      <c r="N11" s="13">
        <v>0.22429906542056099</v>
      </c>
      <c r="O11" s="13">
        <v>0.13114754098360701</v>
      </c>
      <c r="P11" s="13">
        <v>0.230769230769231</v>
      </c>
      <c r="Q11" s="13">
        <v>0.22033898305084701</v>
      </c>
      <c r="R11" s="13"/>
      <c r="S11" s="13">
        <v>0.22666666666666699</v>
      </c>
      <c r="T11" s="13">
        <v>9.3023255813953501E-2</v>
      </c>
      <c r="U11" s="13">
        <v>0.25</v>
      </c>
      <c r="V11" s="13">
        <v>0.31578947368421101</v>
      </c>
      <c r="W11" s="13">
        <v>9.0909090909090898E-2</v>
      </c>
      <c r="X11" s="13">
        <v>0.125</v>
      </c>
      <c r="Y11" s="13"/>
      <c r="Z11" s="13">
        <v>0.18681318681318701</v>
      </c>
      <c r="AA11" s="13">
        <v>0.23943661971831001</v>
      </c>
      <c r="AB11" s="13"/>
      <c r="AC11" s="13">
        <v>0.15533980582524301</v>
      </c>
      <c r="AD11" s="13">
        <v>0.26315789473684198</v>
      </c>
    </row>
    <row r="12" spans="2:30" x14ac:dyDescent="0.3">
      <c r="B12" s="14" t="s">
        <v>191</v>
      </c>
      <c r="C12" s="13">
        <v>0.21343873517786599</v>
      </c>
      <c r="D12" s="13">
        <v>0.216</v>
      </c>
      <c r="E12" s="13">
        <v>0.2109375</v>
      </c>
      <c r="F12" s="13"/>
      <c r="G12" s="13">
        <v>0</v>
      </c>
      <c r="H12" s="13">
        <v>0.16</v>
      </c>
      <c r="I12" s="13">
        <v>0.114285714285714</v>
      </c>
      <c r="J12" s="13">
        <v>0.230769230769231</v>
      </c>
      <c r="K12" s="13">
        <v>0.31578947368421101</v>
      </c>
      <c r="L12" s="13">
        <v>0.204301075268817</v>
      </c>
      <c r="M12" s="13"/>
      <c r="N12" s="13">
        <v>0.20560747663551401</v>
      </c>
      <c r="O12" s="13">
        <v>0.22950819672131101</v>
      </c>
      <c r="P12" s="13">
        <v>0.269230769230769</v>
      </c>
      <c r="Q12" s="13">
        <v>0.186440677966102</v>
      </c>
      <c r="R12" s="13"/>
      <c r="S12" s="13">
        <v>0.21333333333333299</v>
      </c>
      <c r="T12" s="13">
        <v>0.209302325581395</v>
      </c>
      <c r="U12" s="13">
        <v>0.125</v>
      </c>
      <c r="V12" s="13">
        <v>0.21052631578947401</v>
      </c>
      <c r="W12" s="13">
        <v>0.18181818181818199</v>
      </c>
      <c r="X12" s="13">
        <v>0.4375</v>
      </c>
      <c r="Y12" s="13"/>
      <c r="Z12" s="13">
        <v>0.19780219780219799</v>
      </c>
      <c r="AA12" s="13">
        <v>0.25352112676056299</v>
      </c>
      <c r="AB12" s="13"/>
      <c r="AC12" s="13">
        <v>0.29126213592233002</v>
      </c>
      <c r="AD12" s="13">
        <v>0.157894736842105</v>
      </c>
    </row>
    <row r="13" spans="2:30" x14ac:dyDescent="0.3">
      <c r="B13" s="14" t="s">
        <v>56</v>
      </c>
      <c r="C13" s="19">
        <v>7.1146245059288502E-2</v>
      </c>
      <c r="D13" s="19">
        <v>3.2000000000000001E-2</v>
      </c>
      <c r="E13" s="19">
        <v>0.109375</v>
      </c>
      <c r="F13" s="19"/>
      <c r="G13" s="19">
        <v>0.25</v>
      </c>
      <c r="H13" s="19">
        <v>0.12</v>
      </c>
      <c r="I13" s="19">
        <v>0.114285714285714</v>
      </c>
      <c r="J13" s="19">
        <v>5.1282051282051301E-2</v>
      </c>
      <c r="K13" s="19">
        <v>1.7543859649122799E-2</v>
      </c>
      <c r="L13" s="19">
        <v>7.5268817204301106E-2</v>
      </c>
      <c r="M13" s="19"/>
      <c r="N13" s="19">
        <v>5.60747663551402E-2</v>
      </c>
      <c r="O13" s="19">
        <v>9.8360655737704902E-2</v>
      </c>
      <c r="P13" s="19">
        <v>3.8461538461538498E-2</v>
      </c>
      <c r="Q13" s="19">
        <v>8.4745762711864403E-2</v>
      </c>
      <c r="R13" s="19"/>
      <c r="S13" s="19">
        <v>5.3333333333333302E-2</v>
      </c>
      <c r="T13" s="19">
        <v>2.32558139534884E-2</v>
      </c>
      <c r="U13" s="19">
        <v>0.125</v>
      </c>
      <c r="V13" s="19">
        <v>5.2631578947368397E-2</v>
      </c>
      <c r="W13" s="19">
        <v>0.13636363636363599</v>
      </c>
      <c r="X13" s="19">
        <v>0.125</v>
      </c>
      <c r="Y13" s="19"/>
      <c r="Z13" s="19">
        <v>6.5934065934065894E-2</v>
      </c>
      <c r="AA13" s="19">
        <v>8.4507042253521097E-2</v>
      </c>
      <c r="AB13" s="19"/>
      <c r="AC13" s="19">
        <v>1.94174757281553E-2</v>
      </c>
      <c r="AD13" s="19">
        <v>8.2706766917293201E-2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1.58102766798419E-2</v>
      </c>
      <c r="D8" s="13">
        <v>1.6E-2</v>
      </c>
      <c r="E8" s="13">
        <v>1.5625E-2</v>
      </c>
      <c r="F8" s="13"/>
      <c r="G8" s="13">
        <v>0</v>
      </c>
      <c r="H8" s="13">
        <v>0.04</v>
      </c>
      <c r="I8" s="13">
        <v>5.7142857142857099E-2</v>
      </c>
      <c r="J8" s="13">
        <v>0</v>
      </c>
      <c r="K8" s="13">
        <v>1.7543859649122799E-2</v>
      </c>
      <c r="L8" s="13">
        <v>0</v>
      </c>
      <c r="M8" s="13"/>
      <c r="N8" s="13">
        <v>1.86915887850467E-2</v>
      </c>
      <c r="O8" s="13">
        <v>1.63934426229508E-2</v>
      </c>
      <c r="P8" s="13">
        <v>0</v>
      </c>
      <c r="Q8" s="13">
        <v>1.6949152542372899E-2</v>
      </c>
      <c r="R8" s="13"/>
      <c r="S8" s="13">
        <v>5.3333333333333302E-2</v>
      </c>
      <c r="T8" s="13">
        <v>0</v>
      </c>
      <c r="U8" s="13">
        <v>0</v>
      </c>
      <c r="V8" s="13">
        <v>0</v>
      </c>
      <c r="W8" s="13">
        <v>0</v>
      </c>
      <c r="X8" s="13">
        <v>0</v>
      </c>
      <c r="Y8" s="13"/>
      <c r="Z8" s="13">
        <v>1.6483516483516501E-2</v>
      </c>
      <c r="AA8" s="13">
        <v>1.4084507042253501E-2</v>
      </c>
      <c r="AB8" s="13"/>
      <c r="AC8" s="13">
        <v>1.94174757281553E-2</v>
      </c>
      <c r="AD8" s="13">
        <v>7.5187969924812E-3</v>
      </c>
    </row>
    <row r="9" spans="2:30" x14ac:dyDescent="0.3">
      <c r="B9" s="14" t="s">
        <v>188</v>
      </c>
      <c r="C9" s="13">
        <v>0.122529644268775</v>
      </c>
      <c r="D9" s="13">
        <v>0.104</v>
      </c>
      <c r="E9" s="13">
        <v>0.140625</v>
      </c>
      <c r="F9" s="13"/>
      <c r="G9" s="13">
        <v>0</v>
      </c>
      <c r="H9" s="13">
        <v>0.24</v>
      </c>
      <c r="I9" s="13">
        <v>0.114285714285714</v>
      </c>
      <c r="J9" s="13">
        <v>0.15384615384615399</v>
      </c>
      <c r="K9" s="13">
        <v>0.12280701754386</v>
      </c>
      <c r="L9" s="13">
        <v>8.6021505376344107E-2</v>
      </c>
      <c r="M9" s="13"/>
      <c r="N9" s="13">
        <v>0.13084112149532701</v>
      </c>
      <c r="O9" s="13">
        <v>9.8360655737704902E-2</v>
      </c>
      <c r="P9" s="13">
        <v>0.230769230769231</v>
      </c>
      <c r="Q9" s="13">
        <v>8.4745762711864403E-2</v>
      </c>
      <c r="R9" s="13"/>
      <c r="S9" s="13">
        <v>0.10666666666666701</v>
      </c>
      <c r="T9" s="13">
        <v>0.116279069767442</v>
      </c>
      <c r="U9" s="13">
        <v>8.3333333333333301E-2</v>
      </c>
      <c r="V9" s="13">
        <v>0.157894736842105</v>
      </c>
      <c r="W9" s="13">
        <v>4.5454545454545497E-2</v>
      </c>
      <c r="X9" s="13">
        <v>0.1875</v>
      </c>
      <c r="Y9" s="13"/>
      <c r="Z9" s="13">
        <v>0.12637362637362601</v>
      </c>
      <c r="AA9" s="13">
        <v>0.11267605633802801</v>
      </c>
      <c r="AB9" s="13"/>
      <c r="AC9" s="13">
        <v>0.106796116504854</v>
      </c>
      <c r="AD9" s="13">
        <v>0.14285714285714299</v>
      </c>
    </row>
    <row r="10" spans="2:30" x14ac:dyDescent="0.3">
      <c r="B10" s="14" t="s">
        <v>189</v>
      </c>
      <c r="C10" s="13">
        <v>0.51778656126482203</v>
      </c>
      <c r="D10" s="13">
        <v>0.61599999999999999</v>
      </c>
      <c r="E10" s="13">
        <v>0.421875</v>
      </c>
      <c r="F10" s="13"/>
      <c r="G10" s="13">
        <v>0.75</v>
      </c>
      <c r="H10" s="13">
        <v>0.36</v>
      </c>
      <c r="I10" s="13">
        <v>0.54285714285714304</v>
      </c>
      <c r="J10" s="13">
        <v>0.58974358974358998</v>
      </c>
      <c r="K10" s="13">
        <v>0.43859649122806998</v>
      </c>
      <c r="L10" s="13">
        <v>0.55913978494623695</v>
      </c>
      <c r="M10" s="13"/>
      <c r="N10" s="13">
        <v>0.53271028037383195</v>
      </c>
      <c r="O10" s="13">
        <v>0.52459016393442603</v>
      </c>
      <c r="P10" s="13">
        <v>0.34615384615384598</v>
      </c>
      <c r="Q10" s="13">
        <v>0.55932203389830504</v>
      </c>
      <c r="R10" s="13"/>
      <c r="S10" s="13">
        <v>0.586666666666667</v>
      </c>
      <c r="T10" s="13">
        <v>0.51162790697674398</v>
      </c>
      <c r="U10" s="13">
        <v>0.54166666666666696</v>
      </c>
      <c r="V10" s="13">
        <v>0.42105263157894701</v>
      </c>
      <c r="W10" s="13">
        <v>0.63636363636363602</v>
      </c>
      <c r="X10" s="13">
        <v>0.4375</v>
      </c>
      <c r="Y10" s="13"/>
      <c r="Z10" s="13">
        <v>0.49450549450549502</v>
      </c>
      <c r="AA10" s="13">
        <v>0.57746478873239404</v>
      </c>
      <c r="AB10" s="13"/>
      <c r="AC10" s="13">
        <v>0.475728155339806</v>
      </c>
      <c r="AD10" s="13">
        <v>0.56390977443609003</v>
      </c>
    </row>
    <row r="11" spans="2:30" x14ac:dyDescent="0.3">
      <c r="B11" s="14" t="s">
        <v>190</v>
      </c>
      <c r="C11" s="13">
        <v>0.122529644268775</v>
      </c>
      <c r="D11" s="13">
        <v>0.13600000000000001</v>
      </c>
      <c r="E11" s="13">
        <v>0.109375</v>
      </c>
      <c r="F11" s="13"/>
      <c r="G11" s="13">
        <v>0</v>
      </c>
      <c r="H11" s="13">
        <v>0.2</v>
      </c>
      <c r="I11" s="13">
        <v>8.5714285714285701E-2</v>
      </c>
      <c r="J11" s="13">
        <v>7.69230769230769E-2</v>
      </c>
      <c r="K11" s="13">
        <v>0.12280701754386</v>
      </c>
      <c r="L11" s="13">
        <v>0.13978494623655899</v>
      </c>
      <c r="M11" s="13"/>
      <c r="N11" s="13">
        <v>0.121495327102804</v>
      </c>
      <c r="O11" s="13">
        <v>9.8360655737704902E-2</v>
      </c>
      <c r="P11" s="13">
        <v>0.230769230769231</v>
      </c>
      <c r="Q11" s="13">
        <v>0.101694915254237</v>
      </c>
      <c r="R11" s="13"/>
      <c r="S11" s="13">
        <v>0.08</v>
      </c>
      <c r="T11" s="13">
        <v>0.116279069767442</v>
      </c>
      <c r="U11" s="13">
        <v>0.16666666666666699</v>
      </c>
      <c r="V11" s="13">
        <v>0.19298245614035101</v>
      </c>
      <c r="W11" s="13">
        <v>4.5454545454545497E-2</v>
      </c>
      <c r="X11" s="13">
        <v>0.125</v>
      </c>
      <c r="Y11" s="13"/>
      <c r="Z11" s="13">
        <v>0.12637362637362601</v>
      </c>
      <c r="AA11" s="13">
        <v>0.11267605633802801</v>
      </c>
      <c r="AB11" s="13"/>
      <c r="AC11" s="13">
        <v>0.18446601941747601</v>
      </c>
      <c r="AD11" s="13">
        <v>8.2706766917293201E-2</v>
      </c>
    </row>
    <row r="12" spans="2:30" x14ac:dyDescent="0.3">
      <c r="B12" s="14" t="s">
        <v>191</v>
      </c>
      <c r="C12" s="13">
        <v>5.5335968379446598E-2</v>
      </c>
      <c r="D12" s="13">
        <v>5.6000000000000001E-2</v>
      </c>
      <c r="E12" s="13">
        <v>5.46875E-2</v>
      </c>
      <c r="F12" s="13"/>
      <c r="G12" s="13">
        <v>0</v>
      </c>
      <c r="H12" s="13">
        <v>0.04</v>
      </c>
      <c r="I12" s="13">
        <v>2.8571428571428598E-2</v>
      </c>
      <c r="J12" s="13">
        <v>7.69230769230769E-2</v>
      </c>
      <c r="K12" s="13">
        <v>7.0175438596491196E-2</v>
      </c>
      <c r="L12" s="13">
        <v>5.3763440860215103E-2</v>
      </c>
      <c r="M12" s="13"/>
      <c r="N12" s="13">
        <v>3.7383177570093497E-2</v>
      </c>
      <c r="O12" s="13">
        <v>4.91803278688525E-2</v>
      </c>
      <c r="P12" s="13">
        <v>7.69230769230769E-2</v>
      </c>
      <c r="Q12" s="13">
        <v>8.4745762711864403E-2</v>
      </c>
      <c r="R12" s="13"/>
      <c r="S12" s="13">
        <v>0.04</v>
      </c>
      <c r="T12" s="13">
        <v>6.9767441860465101E-2</v>
      </c>
      <c r="U12" s="13">
        <v>4.1666666666666699E-2</v>
      </c>
      <c r="V12" s="13">
        <v>0.105263157894737</v>
      </c>
      <c r="W12" s="13">
        <v>0</v>
      </c>
      <c r="X12" s="13">
        <v>6.25E-2</v>
      </c>
      <c r="Y12" s="13"/>
      <c r="Z12" s="13">
        <v>5.4945054945054903E-2</v>
      </c>
      <c r="AA12" s="13">
        <v>5.63380281690141E-2</v>
      </c>
      <c r="AB12" s="13"/>
      <c r="AC12" s="13">
        <v>4.85436893203883E-2</v>
      </c>
      <c r="AD12" s="13">
        <v>6.01503759398496E-2</v>
      </c>
    </row>
    <row r="13" spans="2:30" x14ac:dyDescent="0.3">
      <c r="B13" s="14" t="s">
        <v>56</v>
      </c>
      <c r="C13" s="19">
        <v>0.16600790513833999</v>
      </c>
      <c r="D13" s="19">
        <v>7.1999999999999995E-2</v>
      </c>
      <c r="E13" s="19">
        <v>0.2578125</v>
      </c>
      <c r="F13" s="19"/>
      <c r="G13" s="19">
        <v>0.25</v>
      </c>
      <c r="H13" s="19">
        <v>0.12</v>
      </c>
      <c r="I13" s="19">
        <v>0.17142857142857101</v>
      </c>
      <c r="J13" s="19">
        <v>0.102564102564103</v>
      </c>
      <c r="K13" s="19">
        <v>0.22807017543859601</v>
      </c>
      <c r="L13" s="19">
        <v>0.16129032258064499</v>
      </c>
      <c r="M13" s="19"/>
      <c r="N13" s="19">
        <v>0.15887850467289699</v>
      </c>
      <c r="O13" s="19">
        <v>0.213114754098361</v>
      </c>
      <c r="P13" s="19">
        <v>0.115384615384615</v>
      </c>
      <c r="Q13" s="19">
        <v>0.152542372881356</v>
      </c>
      <c r="R13" s="19"/>
      <c r="S13" s="19">
        <v>0.133333333333333</v>
      </c>
      <c r="T13" s="19">
        <v>0.186046511627907</v>
      </c>
      <c r="U13" s="19">
        <v>0.16666666666666699</v>
      </c>
      <c r="V13" s="19">
        <v>0.12280701754386</v>
      </c>
      <c r="W13" s="19">
        <v>0.27272727272727298</v>
      </c>
      <c r="X13" s="19">
        <v>0.1875</v>
      </c>
      <c r="Y13" s="19"/>
      <c r="Z13" s="19">
        <v>0.18131868131868101</v>
      </c>
      <c r="AA13" s="19">
        <v>0.12676056338028199</v>
      </c>
      <c r="AB13" s="19"/>
      <c r="AC13" s="19">
        <v>0.16504854368932001</v>
      </c>
      <c r="AD13" s="19">
        <v>0.14285714285714299</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3.1620553359683799E-2</v>
      </c>
      <c r="D8" s="13">
        <v>0.04</v>
      </c>
      <c r="E8" s="13">
        <v>2.34375E-2</v>
      </c>
      <c r="F8" s="13"/>
      <c r="G8" s="13">
        <v>0</v>
      </c>
      <c r="H8" s="13">
        <v>0.08</v>
      </c>
      <c r="I8" s="13">
        <v>5.7142857142857099E-2</v>
      </c>
      <c r="J8" s="13">
        <v>2.5641025641025599E-2</v>
      </c>
      <c r="K8" s="13">
        <v>3.5087719298245598E-2</v>
      </c>
      <c r="L8" s="13">
        <v>1.0752688172042999E-2</v>
      </c>
      <c r="M8" s="13"/>
      <c r="N8" s="13">
        <v>2.80373831775701E-2</v>
      </c>
      <c r="O8" s="13">
        <v>4.91803278688525E-2</v>
      </c>
      <c r="P8" s="13">
        <v>0</v>
      </c>
      <c r="Q8" s="13">
        <v>3.3898305084745797E-2</v>
      </c>
      <c r="R8" s="13"/>
      <c r="S8" s="13">
        <v>6.6666666666666693E-2</v>
      </c>
      <c r="T8" s="13">
        <v>2.32558139534884E-2</v>
      </c>
      <c r="U8" s="13">
        <v>0</v>
      </c>
      <c r="V8" s="13">
        <v>0</v>
      </c>
      <c r="W8" s="13">
        <v>0</v>
      </c>
      <c r="X8" s="13">
        <v>0</v>
      </c>
      <c r="Y8" s="13"/>
      <c r="Z8" s="13">
        <v>3.2967032967033003E-2</v>
      </c>
      <c r="AA8" s="13">
        <v>2.8169014084507001E-2</v>
      </c>
      <c r="AB8" s="13"/>
      <c r="AC8" s="13">
        <v>9.7087378640776708E-3</v>
      </c>
      <c r="AD8" s="13">
        <v>4.5112781954887202E-2</v>
      </c>
    </row>
    <row r="9" spans="2:30" x14ac:dyDescent="0.3">
      <c r="B9" s="14" t="s">
        <v>188</v>
      </c>
      <c r="C9" s="13">
        <v>0.14624505928853801</v>
      </c>
      <c r="D9" s="13">
        <v>0.14399999999999999</v>
      </c>
      <c r="E9" s="13">
        <v>0.1484375</v>
      </c>
      <c r="F9" s="13"/>
      <c r="G9" s="13">
        <v>0.25</v>
      </c>
      <c r="H9" s="13">
        <v>0.32</v>
      </c>
      <c r="I9" s="13">
        <v>0.17142857142857101</v>
      </c>
      <c r="J9" s="13">
        <v>7.69230769230769E-2</v>
      </c>
      <c r="K9" s="13">
        <v>0.12280701754386</v>
      </c>
      <c r="L9" s="13">
        <v>0.12903225806451599</v>
      </c>
      <c r="M9" s="13"/>
      <c r="N9" s="13">
        <v>0.177570093457944</v>
      </c>
      <c r="O9" s="13">
        <v>0.14754098360655701</v>
      </c>
      <c r="P9" s="13">
        <v>7.69230769230769E-2</v>
      </c>
      <c r="Q9" s="13">
        <v>0.11864406779661001</v>
      </c>
      <c r="R9" s="13"/>
      <c r="S9" s="13">
        <v>0.17333333333333301</v>
      </c>
      <c r="T9" s="13">
        <v>0.162790697674419</v>
      </c>
      <c r="U9" s="13">
        <v>0.16666666666666699</v>
      </c>
      <c r="V9" s="13">
        <v>8.7719298245614002E-2</v>
      </c>
      <c r="W9" s="13">
        <v>0.18181818181818199</v>
      </c>
      <c r="X9" s="13">
        <v>0.125</v>
      </c>
      <c r="Y9" s="13"/>
      <c r="Z9" s="13">
        <v>0.14285714285714299</v>
      </c>
      <c r="AA9" s="13">
        <v>0.154929577464789</v>
      </c>
      <c r="AB9" s="13"/>
      <c r="AC9" s="13">
        <v>0.116504854368932</v>
      </c>
      <c r="AD9" s="13">
        <v>0.157894736842105</v>
      </c>
    </row>
    <row r="10" spans="2:30" x14ac:dyDescent="0.3">
      <c r="B10" s="14" t="s">
        <v>189</v>
      </c>
      <c r="C10" s="13">
        <v>0.26877470355731198</v>
      </c>
      <c r="D10" s="13">
        <v>0.27200000000000002</v>
      </c>
      <c r="E10" s="13">
        <v>0.265625</v>
      </c>
      <c r="F10" s="13"/>
      <c r="G10" s="13">
        <v>0</v>
      </c>
      <c r="H10" s="13">
        <v>0.2</v>
      </c>
      <c r="I10" s="13">
        <v>0.25714285714285701</v>
      </c>
      <c r="J10" s="13">
        <v>0.28205128205128199</v>
      </c>
      <c r="K10" s="13">
        <v>0.24561403508771901</v>
      </c>
      <c r="L10" s="13">
        <v>0.31182795698924698</v>
      </c>
      <c r="M10" s="13"/>
      <c r="N10" s="13">
        <v>0.242990654205607</v>
      </c>
      <c r="O10" s="13">
        <v>0.22950819672131101</v>
      </c>
      <c r="P10" s="13">
        <v>0.30769230769230799</v>
      </c>
      <c r="Q10" s="13">
        <v>0.338983050847458</v>
      </c>
      <c r="R10" s="13"/>
      <c r="S10" s="13">
        <v>0.2</v>
      </c>
      <c r="T10" s="13">
        <v>0.46511627906976699</v>
      </c>
      <c r="U10" s="13">
        <v>0.20833333333333301</v>
      </c>
      <c r="V10" s="13">
        <v>0.22807017543859601</v>
      </c>
      <c r="W10" s="13">
        <v>0.40909090909090901</v>
      </c>
      <c r="X10" s="13">
        <v>0.1875</v>
      </c>
      <c r="Y10" s="13"/>
      <c r="Z10" s="13">
        <v>0.28021978021978</v>
      </c>
      <c r="AA10" s="13">
        <v>0.23943661971831001</v>
      </c>
      <c r="AB10" s="13"/>
      <c r="AC10" s="13">
        <v>0.223300970873786</v>
      </c>
      <c r="AD10" s="13">
        <v>0.30075187969924799</v>
      </c>
    </row>
    <row r="11" spans="2:30" x14ac:dyDescent="0.3">
      <c r="B11" s="14" t="s">
        <v>190</v>
      </c>
      <c r="C11" s="13">
        <v>0.30434782608695699</v>
      </c>
      <c r="D11" s="13">
        <v>0.34399999999999997</v>
      </c>
      <c r="E11" s="13">
        <v>0.265625</v>
      </c>
      <c r="F11" s="13"/>
      <c r="G11" s="13">
        <v>0.75</v>
      </c>
      <c r="H11" s="13">
        <v>0.12</v>
      </c>
      <c r="I11" s="13">
        <v>0.28571428571428598</v>
      </c>
      <c r="J11" s="13">
        <v>0.28205128205128199</v>
      </c>
      <c r="K11" s="13">
        <v>0.29824561403508798</v>
      </c>
      <c r="L11" s="13">
        <v>0.35483870967741898</v>
      </c>
      <c r="M11" s="13"/>
      <c r="N11" s="13">
        <v>0.32710280373831802</v>
      </c>
      <c r="O11" s="13">
        <v>0.27868852459016402</v>
      </c>
      <c r="P11" s="13">
        <v>0.269230769230769</v>
      </c>
      <c r="Q11" s="13">
        <v>0.305084745762712</v>
      </c>
      <c r="R11" s="13"/>
      <c r="S11" s="13">
        <v>0.293333333333333</v>
      </c>
      <c r="T11" s="13">
        <v>0.27906976744186002</v>
      </c>
      <c r="U11" s="13">
        <v>0.375</v>
      </c>
      <c r="V11" s="13">
        <v>0.33333333333333298</v>
      </c>
      <c r="W11" s="13">
        <v>0.22727272727272699</v>
      </c>
      <c r="X11" s="13">
        <v>0.3125</v>
      </c>
      <c r="Y11" s="13"/>
      <c r="Z11" s="13">
        <v>0.29120879120879101</v>
      </c>
      <c r="AA11" s="13">
        <v>0.338028169014085</v>
      </c>
      <c r="AB11" s="13"/>
      <c r="AC11" s="13">
        <v>0.34951456310679602</v>
      </c>
      <c r="AD11" s="13">
        <v>0.30075187969924799</v>
      </c>
    </row>
    <row r="12" spans="2:30" x14ac:dyDescent="0.3">
      <c r="B12" s="14" t="s">
        <v>191</v>
      </c>
      <c r="C12" s="13">
        <v>0.19762845849802399</v>
      </c>
      <c r="D12" s="13">
        <v>0.192</v>
      </c>
      <c r="E12" s="13">
        <v>0.203125</v>
      </c>
      <c r="F12" s="13"/>
      <c r="G12" s="13">
        <v>0</v>
      </c>
      <c r="H12" s="13">
        <v>0.28000000000000003</v>
      </c>
      <c r="I12" s="13">
        <v>0.2</v>
      </c>
      <c r="J12" s="13">
        <v>0.230769230769231</v>
      </c>
      <c r="K12" s="13">
        <v>0.24561403508771901</v>
      </c>
      <c r="L12" s="13">
        <v>0.13978494623655899</v>
      </c>
      <c r="M12" s="13"/>
      <c r="N12" s="13">
        <v>0.20560747663551401</v>
      </c>
      <c r="O12" s="13">
        <v>0.22950819672131101</v>
      </c>
      <c r="P12" s="13">
        <v>0.269230769230769</v>
      </c>
      <c r="Q12" s="13">
        <v>0.11864406779661001</v>
      </c>
      <c r="R12" s="13"/>
      <c r="S12" s="13">
        <v>0.22666666666666699</v>
      </c>
      <c r="T12" s="13">
        <v>4.6511627906976702E-2</v>
      </c>
      <c r="U12" s="13">
        <v>0.16666666666666699</v>
      </c>
      <c r="V12" s="13">
        <v>0.28070175438596501</v>
      </c>
      <c r="W12" s="13">
        <v>0.18181818181818199</v>
      </c>
      <c r="X12" s="13">
        <v>0.3125</v>
      </c>
      <c r="Y12" s="13"/>
      <c r="Z12" s="13">
        <v>0.20329670329670299</v>
      </c>
      <c r="AA12" s="13">
        <v>0.183098591549296</v>
      </c>
      <c r="AB12" s="13"/>
      <c r="AC12" s="13">
        <v>0.26213592233009703</v>
      </c>
      <c r="AD12" s="13">
        <v>0.150375939849624</v>
      </c>
    </row>
    <row r="13" spans="2:30" x14ac:dyDescent="0.3">
      <c r="B13" s="14" t="s">
        <v>56</v>
      </c>
      <c r="C13" s="19">
        <v>5.1383399209486202E-2</v>
      </c>
      <c r="D13" s="19">
        <v>8.0000000000000002E-3</v>
      </c>
      <c r="E13" s="19">
        <v>9.375E-2</v>
      </c>
      <c r="F13" s="19"/>
      <c r="G13" s="19">
        <v>0</v>
      </c>
      <c r="H13" s="19">
        <v>0</v>
      </c>
      <c r="I13" s="19">
        <v>2.8571428571428598E-2</v>
      </c>
      <c r="J13" s="19">
        <v>0.102564102564103</v>
      </c>
      <c r="K13" s="19">
        <v>5.2631578947368397E-2</v>
      </c>
      <c r="L13" s="19">
        <v>5.3763440860215103E-2</v>
      </c>
      <c r="M13" s="19"/>
      <c r="N13" s="19">
        <v>1.86915887850467E-2</v>
      </c>
      <c r="O13" s="19">
        <v>6.5573770491803296E-2</v>
      </c>
      <c r="P13" s="19">
        <v>7.69230769230769E-2</v>
      </c>
      <c r="Q13" s="19">
        <v>8.4745762711864403E-2</v>
      </c>
      <c r="R13" s="19"/>
      <c r="S13" s="19">
        <v>0.04</v>
      </c>
      <c r="T13" s="19">
        <v>2.32558139534884E-2</v>
      </c>
      <c r="U13" s="19">
        <v>8.3333333333333301E-2</v>
      </c>
      <c r="V13" s="19">
        <v>7.0175438596491196E-2</v>
      </c>
      <c r="W13" s="19">
        <v>0</v>
      </c>
      <c r="X13" s="19">
        <v>6.25E-2</v>
      </c>
      <c r="Y13" s="19"/>
      <c r="Z13" s="19">
        <v>4.94505494505494E-2</v>
      </c>
      <c r="AA13" s="19">
        <v>5.63380281690141E-2</v>
      </c>
      <c r="AB13" s="19"/>
      <c r="AC13" s="19">
        <v>3.8834951456310697E-2</v>
      </c>
      <c r="AD13" s="19">
        <v>4.5112781954887202E-2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1.18577075098814E-2</v>
      </c>
      <c r="D8" s="13">
        <v>8.0000000000000002E-3</v>
      </c>
      <c r="E8" s="13">
        <v>1.5625E-2</v>
      </c>
      <c r="F8" s="13"/>
      <c r="G8" s="13">
        <v>0</v>
      </c>
      <c r="H8" s="13">
        <v>0.04</v>
      </c>
      <c r="I8" s="13">
        <v>2.8571428571428598E-2</v>
      </c>
      <c r="J8" s="13">
        <v>0</v>
      </c>
      <c r="K8" s="13">
        <v>0</v>
      </c>
      <c r="L8" s="13">
        <v>1.0752688172042999E-2</v>
      </c>
      <c r="M8" s="13"/>
      <c r="N8" s="13">
        <v>9.3457943925233603E-3</v>
      </c>
      <c r="O8" s="13">
        <v>1.63934426229508E-2</v>
      </c>
      <c r="P8" s="13">
        <v>3.8461538461538498E-2</v>
      </c>
      <c r="Q8" s="13">
        <v>0</v>
      </c>
      <c r="R8" s="13"/>
      <c r="S8" s="13">
        <v>2.66666666666667E-2</v>
      </c>
      <c r="T8" s="13">
        <v>0</v>
      </c>
      <c r="U8" s="13">
        <v>4.1666666666666699E-2</v>
      </c>
      <c r="V8" s="13">
        <v>0</v>
      </c>
      <c r="W8" s="13">
        <v>0</v>
      </c>
      <c r="X8" s="13">
        <v>0</v>
      </c>
      <c r="Y8" s="13"/>
      <c r="Z8" s="13">
        <v>1.0989010989011E-2</v>
      </c>
      <c r="AA8" s="13">
        <v>1.4084507042253501E-2</v>
      </c>
      <c r="AB8" s="13"/>
      <c r="AC8" s="13">
        <v>1.94174757281553E-2</v>
      </c>
      <c r="AD8" s="13">
        <v>7.5187969924812E-3</v>
      </c>
    </row>
    <row r="9" spans="2:30" x14ac:dyDescent="0.3">
      <c r="B9" s="14" t="s">
        <v>188</v>
      </c>
      <c r="C9" s="13">
        <v>0.16600790513833999</v>
      </c>
      <c r="D9" s="13">
        <v>0.16</v>
      </c>
      <c r="E9" s="13">
        <v>0.171875</v>
      </c>
      <c r="F9" s="13"/>
      <c r="G9" s="13">
        <v>0.25</v>
      </c>
      <c r="H9" s="13">
        <v>0.4</v>
      </c>
      <c r="I9" s="13">
        <v>8.5714285714285701E-2</v>
      </c>
      <c r="J9" s="13">
        <v>0.17948717948717899</v>
      </c>
      <c r="K9" s="13">
        <v>0.157894736842105</v>
      </c>
      <c r="L9" s="13">
        <v>0.12903225806451599</v>
      </c>
      <c r="M9" s="13"/>
      <c r="N9" s="13">
        <v>0.19626168224299101</v>
      </c>
      <c r="O9" s="13">
        <v>8.1967213114754106E-2</v>
      </c>
      <c r="P9" s="13">
        <v>0.19230769230769201</v>
      </c>
      <c r="Q9" s="13">
        <v>0.186440677966102</v>
      </c>
      <c r="R9" s="13"/>
      <c r="S9" s="13">
        <v>0.21333333333333299</v>
      </c>
      <c r="T9" s="13">
        <v>0.186046511627907</v>
      </c>
      <c r="U9" s="13">
        <v>0.125</v>
      </c>
      <c r="V9" s="13">
        <v>0.12280701754386</v>
      </c>
      <c r="W9" s="13">
        <v>9.0909090909090898E-2</v>
      </c>
      <c r="X9" s="13">
        <v>0.125</v>
      </c>
      <c r="Y9" s="13"/>
      <c r="Z9" s="13">
        <v>0.14835164835164799</v>
      </c>
      <c r="AA9" s="13">
        <v>0.21126760563380301</v>
      </c>
      <c r="AB9" s="13"/>
      <c r="AC9" s="13">
        <v>0.106796116504854</v>
      </c>
      <c r="AD9" s="13">
        <v>0.18796992481203001</v>
      </c>
    </row>
    <row r="10" spans="2:30" x14ac:dyDescent="0.3">
      <c r="B10" s="14" t="s">
        <v>189</v>
      </c>
      <c r="C10" s="13">
        <v>0.28853754940711501</v>
      </c>
      <c r="D10" s="13">
        <v>0.33600000000000002</v>
      </c>
      <c r="E10" s="13">
        <v>0.2421875</v>
      </c>
      <c r="F10" s="13"/>
      <c r="G10" s="13">
        <v>0.5</v>
      </c>
      <c r="H10" s="13">
        <v>0.36</v>
      </c>
      <c r="I10" s="13">
        <v>0.371428571428571</v>
      </c>
      <c r="J10" s="13">
        <v>0.256410256410256</v>
      </c>
      <c r="K10" s="13">
        <v>0.24561403508771901</v>
      </c>
      <c r="L10" s="13">
        <v>0.26881720430107497</v>
      </c>
      <c r="M10" s="13"/>
      <c r="N10" s="13">
        <v>0.28037383177570102</v>
      </c>
      <c r="O10" s="13">
        <v>0.36065573770491799</v>
      </c>
      <c r="P10" s="13">
        <v>0.230769230769231</v>
      </c>
      <c r="Q10" s="13">
        <v>0.25423728813559299</v>
      </c>
      <c r="R10" s="13"/>
      <c r="S10" s="13">
        <v>0.293333333333333</v>
      </c>
      <c r="T10" s="13">
        <v>0.34883720930232598</v>
      </c>
      <c r="U10" s="13">
        <v>0.29166666666666702</v>
      </c>
      <c r="V10" s="13">
        <v>0.21052631578947401</v>
      </c>
      <c r="W10" s="13">
        <v>0.5</v>
      </c>
      <c r="X10" s="13">
        <v>0</v>
      </c>
      <c r="Y10" s="13"/>
      <c r="Z10" s="13">
        <v>0.28571428571428598</v>
      </c>
      <c r="AA10" s="13">
        <v>0.29577464788732399</v>
      </c>
      <c r="AB10" s="13"/>
      <c r="AC10" s="13">
        <v>0.25242718446601897</v>
      </c>
      <c r="AD10" s="13">
        <v>0.32330827067669199</v>
      </c>
    </row>
    <row r="11" spans="2:30" x14ac:dyDescent="0.3">
      <c r="B11" s="14" t="s">
        <v>190</v>
      </c>
      <c r="C11" s="13">
        <v>0.24901185770751</v>
      </c>
      <c r="D11" s="13">
        <v>0.28000000000000003</v>
      </c>
      <c r="E11" s="13">
        <v>0.21875</v>
      </c>
      <c r="F11" s="13"/>
      <c r="G11" s="13">
        <v>0.25</v>
      </c>
      <c r="H11" s="13">
        <v>0.16</v>
      </c>
      <c r="I11" s="13">
        <v>0.28571428571428598</v>
      </c>
      <c r="J11" s="13">
        <v>0.256410256410256</v>
      </c>
      <c r="K11" s="13">
        <v>0.28070175438596501</v>
      </c>
      <c r="L11" s="13">
        <v>0.236559139784946</v>
      </c>
      <c r="M11" s="13"/>
      <c r="N11" s="13">
        <v>0.27102803738317799</v>
      </c>
      <c r="O11" s="13">
        <v>0.18032786885245899</v>
      </c>
      <c r="P11" s="13">
        <v>0.15384615384615399</v>
      </c>
      <c r="Q11" s="13">
        <v>0.322033898305085</v>
      </c>
      <c r="R11" s="13"/>
      <c r="S11" s="13">
        <v>0.17333333333333301</v>
      </c>
      <c r="T11" s="13">
        <v>0.209302325581395</v>
      </c>
      <c r="U11" s="13">
        <v>0.29166666666666702</v>
      </c>
      <c r="V11" s="13">
        <v>0.31578947368421101</v>
      </c>
      <c r="W11" s="13">
        <v>0.22727272727272699</v>
      </c>
      <c r="X11" s="13">
        <v>0.4375</v>
      </c>
      <c r="Y11" s="13"/>
      <c r="Z11" s="13">
        <v>0.230769230769231</v>
      </c>
      <c r="AA11" s="13">
        <v>0.29577464788732399</v>
      </c>
      <c r="AB11" s="13"/>
      <c r="AC11" s="13">
        <v>0.233009708737864</v>
      </c>
      <c r="AD11" s="13">
        <v>0.28571428571428598</v>
      </c>
    </row>
    <row r="12" spans="2:30" x14ac:dyDescent="0.3">
      <c r="B12" s="14" t="s">
        <v>191</v>
      </c>
      <c r="C12" s="13">
        <v>0.24110671936758901</v>
      </c>
      <c r="D12" s="13">
        <v>0.2</v>
      </c>
      <c r="E12" s="13">
        <v>0.28125</v>
      </c>
      <c r="F12" s="13"/>
      <c r="G12" s="13">
        <v>0</v>
      </c>
      <c r="H12" s="13">
        <v>0.04</v>
      </c>
      <c r="I12" s="13">
        <v>0.2</v>
      </c>
      <c r="J12" s="13">
        <v>0.256410256410256</v>
      </c>
      <c r="K12" s="13">
        <v>0.29824561403508798</v>
      </c>
      <c r="L12" s="13">
        <v>0.27956989247311798</v>
      </c>
      <c r="M12" s="13"/>
      <c r="N12" s="13">
        <v>0.22429906542056099</v>
      </c>
      <c r="O12" s="13">
        <v>0.26229508196721302</v>
      </c>
      <c r="P12" s="13">
        <v>0.38461538461538503</v>
      </c>
      <c r="Q12" s="13">
        <v>0.186440677966102</v>
      </c>
      <c r="R12" s="13"/>
      <c r="S12" s="13">
        <v>0.266666666666667</v>
      </c>
      <c r="T12" s="13">
        <v>0.209302325581395</v>
      </c>
      <c r="U12" s="13">
        <v>0.16666666666666699</v>
      </c>
      <c r="V12" s="13">
        <v>0.31578947368421101</v>
      </c>
      <c r="W12" s="13">
        <v>9.0909090909090898E-2</v>
      </c>
      <c r="X12" s="13">
        <v>0.375</v>
      </c>
      <c r="Y12" s="13"/>
      <c r="Z12" s="13">
        <v>0.269230769230769</v>
      </c>
      <c r="AA12" s="13">
        <v>0.169014084507042</v>
      </c>
      <c r="AB12" s="13"/>
      <c r="AC12" s="13">
        <v>0.36893203883495101</v>
      </c>
      <c r="AD12" s="13">
        <v>0.150375939849624</v>
      </c>
    </row>
    <row r="13" spans="2:30" x14ac:dyDescent="0.3">
      <c r="B13" s="14" t="s">
        <v>56</v>
      </c>
      <c r="C13" s="19">
        <v>4.3478260869565202E-2</v>
      </c>
      <c r="D13" s="19">
        <v>1.6E-2</v>
      </c>
      <c r="E13" s="19">
        <v>7.03125E-2</v>
      </c>
      <c r="F13" s="19"/>
      <c r="G13" s="19">
        <v>0</v>
      </c>
      <c r="H13" s="19">
        <v>0</v>
      </c>
      <c r="I13" s="19">
        <v>2.8571428571428598E-2</v>
      </c>
      <c r="J13" s="19">
        <v>5.1282051282051301E-2</v>
      </c>
      <c r="K13" s="19">
        <v>1.7543859649122799E-2</v>
      </c>
      <c r="L13" s="19">
        <v>7.5268817204301106E-2</v>
      </c>
      <c r="M13" s="19"/>
      <c r="N13" s="19">
        <v>1.86915887850467E-2</v>
      </c>
      <c r="O13" s="19">
        <v>9.8360655737704902E-2</v>
      </c>
      <c r="P13" s="19">
        <v>0</v>
      </c>
      <c r="Q13" s="19">
        <v>5.0847457627118599E-2</v>
      </c>
      <c r="R13" s="19"/>
      <c r="S13" s="19">
        <v>2.66666666666667E-2</v>
      </c>
      <c r="T13" s="19">
        <v>4.6511627906976702E-2</v>
      </c>
      <c r="U13" s="19">
        <v>8.3333333333333301E-2</v>
      </c>
      <c r="V13" s="19">
        <v>3.5087719298245598E-2</v>
      </c>
      <c r="W13" s="19">
        <v>9.0909090909090898E-2</v>
      </c>
      <c r="X13" s="19">
        <v>6.25E-2</v>
      </c>
      <c r="Y13" s="19"/>
      <c r="Z13" s="19">
        <v>5.4945054945054903E-2</v>
      </c>
      <c r="AA13" s="19">
        <v>1.4084507042253501E-2</v>
      </c>
      <c r="AB13" s="19"/>
      <c r="AC13" s="19">
        <v>1.94174757281553E-2</v>
      </c>
      <c r="AD13" s="19">
        <v>4.5112781954887202E-2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2.3715415019762799E-2</v>
      </c>
      <c r="D8" s="13">
        <v>2.4E-2</v>
      </c>
      <c r="E8" s="13">
        <v>2.34375E-2</v>
      </c>
      <c r="F8" s="13"/>
      <c r="G8" s="13">
        <v>0</v>
      </c>
      <c r="H8" s="13">
        <v>0.04</v>
      </c>
      <c r="I8" s="13">
        <v>8.5714285714285701E-2</v>
      </c>
      <c r="J8" s="13">
        <v>2.5641025641025599E-2</v>
      </c>
      <c r="K8" s="13">
        <v>0</v>
      </c>
      <c r="L8" s="13">
        <v>1.0752688172042999E-2</v>
      </c>
      <c r="M8" s="13"/>
      <c r="N8" s="13">
        <v>2.80373831775701E-2</v>
      </c>
      <c r="O8" s="13">
        <v>1.63934426229508E-2</v>
      </c>
      <c r="P8" s="13">
        <v>0</v>
      </c>
      <c r="Q8" s="13">
        <v>3.3898305084745797E-2</v>
      </c>
      <c r="R8" s="13"/>
      <c r="S8" s="13">
        <v>5.3333333333333302E-2</v>
      </c>
      <c r="T8" s="13">
        <v>4.6511627906976702E-2</v>
      </c>
      <c r="U8" s="13">
        <v>0</v>
      </c>
      <c r="V8" s="13">
        <v>0</v>
      </c>
      <c r="W8" s="13">
        <v>0</v>
      </c>
      <c r="X8" s="13">
        <v>0</v>
      </c>
      <c r="Y8" s="13"/>
      <c r="Z8" s="13">
        <v>2.1978021978022001E-2</v>
      </c>
      <c r="AA8" s="13">
        <v>2.8169014084507001E-2</v>
      </c>
      <c r="AB8" s="13"/>
      <c r="AC8" s="13">
        <v>1.94174757281553E-2</v>
      </c>
      <c r="AD8" s="13">
        <v>2.2556390977443601E-2</v>
      </c>
    </row>
    <row r="9" spans="2:30" x14ac:dyDescent="0.3">
      <c r="B9" s="14" t="s">
        <v>188</v>
      </c>
      <c r="C9" s="13">
        <v>0.102766798418972</v>
      </c>
      <c r="D9" s="13">
        <v>9.6000000000000002E-2</v>
      </c>
      <c r="E9" s="13">
        <v>0.109375</v>
      </c>
      <c r="F9" s="13"/>
      <c r="G9" s="13">
        <v>0</v>
      </c>
      <c r="H9" s="13">
        <v>0.24</v>
      </c>
      <c r="I9" s="13">
        <v>5.7142857142857099E-2</v>
      </c>
      <c r="J9" s="13">
        <v>2.5641025641025599E-2</v>
      </c>
      <c r="K9" s="13">
        <v>0.12280701754386</v>
      </c>
      <c r="L9" s="13">
        <v>0.10752688172043</v>
      </c>
      <c r="M9" s="13"/>
      <c r="N9" s="13">
        <v>0.10280373831775701</v>
      </c>
      <c r="O9" s="13">
        <v>6.5573770491803296E-2</v>
      </c>
      <c r="P9" s="13">
        <v>0.30769230769230799</v>
      </c>
      <c r="Q9" s="13">
        <v>5.0847457627118599E-2</v>
      </c>
      <c r="R9" s="13"/>
      <c r="S9" s="13">
        <v>0.133333333333333</v>
      </c>
      <c r="T9" s="13">
        <v>9.3023255813953501E-2</v>
      </c>
      <c r="U9" s="13">
        <v>0.125</v>
      </c>
      <c r="V9" s="13">
        <v>5.2631578947368397E-2</v>
      </c>
      <c r="W9" s="13">
        <v>0.13636363636363599</v>
      </c>
      <c r="X9" s="13">
        <v>6.25E-2</v>
      </c>
      <c r="Y9" s="13"/>
      <c r="Z9" s="13">
        <v>0.115384615384615</v>
      </c>
      <c r="AA9" s="13">
        <v>7.0422535211267595E-2</v>
      </c>
      <c r="AB9" s="13"/>
      <c r="AC9" s="13">
        <v>0.116504854368932</v>
      </c>
      <c r="AD9" s="13">
        <v>9.7744360902255606E-2</v>
      </c>
    </row>
    <row r="10" spans="2:30" x14ac:dyDescent="0.3">
      <c r="B10" s="14" t="s">
        <v>189</v>
      </c>
      <c r="C10" s="13">
        <v>0.26482213438735203</v>
      </c>
      <c r="D10" s="13">
        <v>0.29599999999999999</v>
      </c>
      <c r="E10" s="13">
        <v>0.234375</v>
      </c>
      <c r="F10" s="13"/>
      <c r="G10" s="13">
        <v>0.75</v>
      </c>
      <c r="H10" s="13">
        <v>0.4</v>
      </c>
      <c r="I10" s="13">
        <v>0.48571428571428599</v>
      </c>
      <c r="J10" s="13">
        <v>0.28205128205128199</v>
      </c>
      <c r="K10" s="13">
        <v>0.19298245614035101</v>
      </c>
      <c r="L10" s="13">
        <v>0.16129032258064499</v>
      </c>
      <c r="M10" s="13"/>
      <c r="N10" s="13">
        <v>0.289719626168224</v>
      </c>
      <c r="O10" s="13">
        <v>0.34426229508196698</v>
      </c>
      <c r="P10" s="13">
        <v>7.69230769230769E-2</v>
      </c>
      <c r="Q10" s="13">
        <v>0.22033898305084701</v>
      </c>
      <c r="R10" s="13"/>
      <c r="S10" s="13">
        <v>0.25333333333333302</v>
      </c>
      <c r="T10" s="13">
        <v>0.39534883720930197</v>
      </c>
      <c r="U10" s="13">
        <v>0.25</v>
      </c>
      <c r="V10" s="13">
        <v>0.22807017543859601</v>
      </c>
      <c r="W10" s="13">
        <v>0.36363636363636398</v>
      </c>
      <c r="X10" s="13">
        <v>0</v>
      </c>
      <c r="Y10" s="13"/>
      <c r="Z10" s="13">
        <v>0.26373626373626402</v>
      </c>
      <c r="AA10" s="13">
        <v>0.26760563380281699</v>
      </c>
      <c r="AB10" s="13"/>
      <c r="AC10" s="13">
        <v>0.242718446601942</v>
      </c>
      <c r="AD10" s="13">
        <v>0.28571428571428598</v>
      </c>
    </row>
    <row r="11" spans="2:30" x14ac:dyDescent="0.3">
      <c r="B11" s="14" t="s">
        <v>190</v>
      </c>
      <c r="C11" s="13">
        <v>0.24901185770751</v>
      </c>
      <c r="D11" s="13">
        <v>0.24</v>
      </c>
      <c r="E11" s="13">
        <v>0.2578125</v>
      </c>
      <c r="F11" s="13"/>
      <c r="G11" s="13">
        <v>0</v>
      </c>
      <c r="H11" s="13">
        <v>0.12</v>
      </c>
      <c r="I11" s="13">
        <v>0.14285714285714299</v>
      </c>
      <c r="J11" s="13">
        <v>0.230769230769231</v>
      </c>
      <c r="K11" s="13">
        <v>0.24561403508771901</v>
      </c>
      <c r="L11" s="13">
        <v>0.34408602150537598</v>
      </c>
      <c r="M11" s="13"/>
      <c r="N11" s="13">
        <v>0.22429906542056099</v>
      </c>
      <c r="O11" s="13">
        <v>0.14754098360655701</v>
      </c>
      <c r="P11" s="13">
        <v>0.34615384615384598</v>
      </c>
      <c r="Q11" s="13">
        <v>0.355932203389831</v>
      </c>
      <c r="R11" s="13"/>
      <c r="S11" s="13">
        <v>0.18666666666666701</v>
      </c>
      <c r="T11" s="13">
        <v>0.25581395348837199</v>
      </c>
      <c r="U11" s="13">
        <v>0.45833333333333298</v>
      </c>
      <c r="V11" s="13">
        <v>0.29824561403508798</v>
      </c>
      <c r="W11" s="13">
        <v>0.13636363636363599</v>
      </c>
      <c r="X11" s="13">
        <v>0.375</v>
      </c>
      <c r="Y11" s="13"/>
      <c r="Z11" s="13">
        <v>0.26373626373626402</v>
      </c>
      <c r="AA11" s="13">
        <v>0.21126760563380301</v>
      </c>
      <c r="AB11" s="13"/>
      <c r="AC11" s="13">
        <v>0.25242718446601897</v>
      </c>
      <c r="AD11" s="13">
        <v>0.24060150375939801</v>
      </c>
    </row>
    <row r="12" spans="2:30" x14ac:dyDescent="0.3">
      <c r="B12" s="14" t="s">
        <v>191</v>
      </c>
      <c r="C12" s="13">
        <v>0.29644268774703603</v>
      </c>
      <c r="D12" s="13">
        <v>0.32</v>
      </c>
      <c r="E12" s="13">
        <v>0.2734375</v>
      </c>
      <c r="F12" s="13"/>
      <c r="G12" s="13">
        <v>0.25</v>
      </c>
      <c r="H12" s="13">
        <v>0.12</v>
      </c>
      <c r="I12" s="13">
        <v>0.17142857142857101</v>
      </c>
      <c r="J12" s="13">
        <v>0.35897435897435898</v>
      </c>
      <c r="K12" s="13">
        <v>0.35087719298245601</v>
      </c>
      <c r="L12" s="13">
        <v>0.33333333333333298</v>
      </c>
      <c r="M12" s="13"/>
      <c r="N12" s="13">
        <v>0.30841121495327101</v>
      </c>
      <c r="O12" s="13">
        <v>0.34426229508196698</v>
      </c>
      <c r="P12" s="13">
        <v>0.19230769230769201</v>
      </c>
      <c r="Q12" s="13">
        <v>0.27118644067796599</v>
      </c>
      <c r="R12" s="13"/>
      <c r="S12" s="13">
        <v>0.34666666666666701</v>
      </c>
      <c r="T12" s="13">
        <v>0.116279069767442</v>
      </c>
      <c r="U12" s="13">
        <v>0.125</v>
      </c>
      <c r="V12" s="13">
        <v>0.35087719298245601</v>
      </c>
      <c r="W12" s="13">
        <v>0.31818181818181801</v>
      </c>
      <c r="X12" s="13">
        <v>0.4375</v>
      </c>
      <c r="Y12" s="13"/>
      <c r="Z12" s="13">
        <v>0.25824175824175799</v>
      </c>
      <c r="AA12" s="13">
        <v>0.39436619718309901</v>
      </c>
      <c r="AB12" s="13"/>
      <c r="AC12" s="13">
        <v>0.30097087378640802</v>
      </c>
      <c r="AD12" s="13">
        <v>0.30827067669172897</v>
      </c>
    </row>
    <row r="13" spans="2:30" x14ac:dyDescent="0.3">
      <c r="B13" s="14" t="s">
        <v>56</v>
      </c>
      <c r="C13" s="19">
        <v>6.3241106719367599E-2</v>
      </c>
      <c r="D13" s="19">
        <v>2.4E-2</v>
      </c>
      <c r="E13" s="19">
        <v>0.1015625</v>
      </c>
      <c r="F13" s="19"/>
      <c r="G13" s="19">
        <v>0</v>
      </c>
      <c r="H13" s="19">
        <v>0.08</v>
      </c>
      <c r="I13" s="19">
        <v>5.7142857142857099E-2</v>
      </c>
      <c r="J13" s="19">
        <v>7.69230769230769E-2</v>
      </c>
      <c r="K13" s="19">
        <v>8.7719298245614002E-2</v>
      </c>
      <c r="L13" s="19">
        <v>4.3010752688171998E-2</v>
      </c>
      <c r="M13" s="19"/>
      <c r="N13" s="19">
        <v>4.67289719626168E-2</v>
      </c>
      <c r="O13" s="19">
        <v>8.1967213114754106E-2</v>
      </c>
      <c r="P13" s="19">
        <v>7.69230769230769E-2</v>
      </c>
      <c r="Q13" s="19">
        <v>6.7796610169491497E-2</v>
      </c>
      <c r="R13" s="19"/>
      <c r="S13" s="19">
        <v>2.66666666666667E-2</v>
      </c>
      <c r="T13" s="19">
        <v>9.3023255813953501E-2</v>
      </c>
      <c r="U13" s="19">
        <v>4.1666666666666699E-2</v>
      </c>
      <c r="V13" s="19">
        <v>7.0175438596491196E-2</v>
      </c>
      <c r="W13" s="19">
        <v>4.5454545454545497E-2</v>
      </c>
      <c r="X13" s="19">
        <v>0.125</v>
      </c>
      <c r="Y13" s="19"/>
      <c r="Z13" s="19">
        <v>7.69230769230769E-2</v>
      </c>
      <c r="AA13" s="19">
        <v>2.8169014084507001E-2</v>
      </c>
      <c r="AB13" s="19"/>
      <c r="AC13" s="19">
        <v>6.7961165048543701E-2</v>
      </c>
      <c r="AD13" s="19">
        <v>4.5112781954887202E-2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199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4.3478260869565202E-2</v>
      </c>
      <c r="D8" s="13">
        <v>0.04</v>
      </c>
      <c r="E8" s="13">
        <v>4.6875E-2</v>
      </c>
      <c r="F8" s="13"/>
      <c r="G8" s="13">
        <v>0</v>
      </c>
      <c r="H8" s="13">
        <v>0.08</v>
      </c>
      <c r="I8" s="13">
        <v>2.8571428571428598E-2</v>
      </c>
      <c r="J8" s="13">
        <v>5.1282051282051301E-2</v>
      </c>
      <c r="K8" s="13">
        <v>5.2631578947368397E-2</v>
      </c>
      <c r="L8" s="13">
        <v>3.2258064516128997E-2</v>
      </c>
      <c r="M8" s="13"/>
      <c r="N8" s="13">
        <v>5.60747663551402E-2</v>
      </c>
      <c r="O8" s="13">
        <v>1.63934426229508E-2</v>
      </c>
      <c r="P8" s="13">
        <v>7.69230769230769E-2</v>
      </c>
      <c r="Q8" s="13">
        <v>3.3898305084745797E-2</v>
      </c>
      <c r="R8" s="13"/>
      <c r="S8" s="13">
        <v>0.04</v>
      </c>
      <c r="T8" s="13">
        <v>6.9767441860465101E-2</v>
      </c>
      <c r="U8" s="13">
        <v>0</v>
      </c>
      <c r="V8" s="13">
        <v>8.7719298245614002E-2</v>
      </c>
      <c r="W8" s="13">
        <v>0</v>
      </c>
      <c r="X8" s="13">
        <v>0</v>
      </c>
      <c r="Y8" s="13"/>
      <c r="Z8" s="13">
        <v>4.94505494505494E-2</v>
      </c>
      <c r="AA8" s="13">
        <v>2.8169014084507001E-2</v>
      </c>
      <c r="AB8" s="13"/>
      <c r="AC8" s="13">
        <v>6.7961165048543701E-2</v>
      </c>
      <c r="AD8" s="13">
        <v>3.00751879699248E-2</v>
      </c>
    </row>
    <row r="9" spans="2:30" x14ac:dyDescent="0.3">
      <c r="B9" s="14" t="s">
        <v>188</v>
      </c>
      <c r="C9" s="13">
        <v>0.16205533596837901</v>
      </c>
      <c r="D9" s="13">
        <v>0.184</v>
      </c>
      <c r="E9" s="13">
        <v>0.140625</v>
      </c>
      <c r="F9" s="13"/>
      <c r="G9" s="13">
        <v>0.25</v>
      </c>
      <c r="H9" s="13">
        <v>0.2</v>
      </c>
      <c r="I9" s="13">
        <v>0.22857142857142901</v>
      </c>
      <c r="J9" s="13">
        <v>0.128205128205128</v>
      </c>
      <c r="K9" s="13">
        <v>0.12280701754386</v>
      </c>
      <c r="L9" s="13">
        <v>0.16129032258064499</v>
      </c>
      <c r="M9" s="13"/>
      <c r="N9" s="13">
        <v>0.168224299065421</v>
      </c>
      <c r="O9" s="13">
        <v>0.213114754098361</v>
      </c>
      <c r="P9" s="13">
        <v>0.15384615384615399</v>
      </c>
      <c r="Q9" s="13">
        <v>0.101694915254237</v>
      </c>
      <c r="R9" s="13"/>
      <c r="S9" s="13">
        <v>0.18666666666666701</v>
      </c>
      <c r="T9" s="13">
        <v>0.25581395348837199</v>
      </c>
      <c r="U9" s="13">
        <v>0.125</v>
      </c>
      <c r="V9" s="13">
        <v>0.105263157894737</v>
      </c>
      <c r="W9" s="13">
        <v>0</v>
      </c>
      <c r="X9" s="13">
        <v>0.25</v>
      </c>
      <c r="Y9" s="13"/>
      <c r="Z9" s="13">
        <v>0.15384615384615399</v>
      </c>
      <c r="AA9" s="13">
        <v>0.183098591549296</v>
      </c>
      <c r="AB9" s="13"/>
      <c r="AC9" s="13">
        <v>0.17475728155339801</v>
      </c>
      <c r="AD9" s="13">
        <v>0.157894736842105</v>
      </c>
    </row>
    <row r="10" spans="2:30" x14ac:dyDescent="0.3">
      <c r="B10" s="14" t="s">
        <v>189</v>
      </c>
      <c r="C10" s="13">
        <v>0.50197628458498</v>
      </c>
      <c r="D10" s="13">
        <v>0.57599999999999996</v>
      </c>
      <c r="E10" s="13">
        <v>0.4296875</v>
      </c>
      <c r="F10" s="13"/>
      <c r="G10" s="13">
        <v>0.5</v>
      </c>
      <c r="H10" s="13">
        <v>0.44</v>
      </c>
      <c r="I10" s="13">
        <v>0.48571428571428599</v>
      </c>
      <c r="J10" s="13">
        <v>0.56410256410256399</v>
      </c>
      <c r="K10" s="13">
        <v>0.45614035087719301</v>
      </c>
      <c r="L10" s="13">
        <v>0.52688172043010795</v>
      </c>
      <c r="M10" s="13"/>
      <c r="N10" s="13">
        <v>0.49532710280373798</v>
      </c>
      <c r="O10" s="13">
        <v>0.57377049180327899</v>
      </c>
      <c r="P10" s="13">
        <v>0.34615384615384598</v>
      </c>
      <c r="Q10" s="13">
        <v>0.50847457627118597</v>
      </c>
      <c r="R10" s="13"/>
      <c r="S10" s="13">
        <v>0.53333333333333299</v>
      </c>
      <c r="T10" s="13">
        <v>0.418604651162791</v>
      </c>
      <c r="U10" s="13">
        <v>0.58333333333333304</v>
      </c>
      <c r="V10" s="13">
        <v>0.50877192982456099</v>
      </c>
      <c r="W10" s="13">
        <v>0.54545454545454497</v>
      </c>
      <c r="X10" s="13">
        <v>0.25</v>
      </c>
      <c r="Y10" s="13"/>
      <c r="Z10" s="13">
        <v>0.49450549450549502</v>
      </c>
      <c r="AA10" s="13">
        <v>0.52112676056338003</v>
      </c>
      <c r="AB10" s="13"/>
      <c r="AC10" s="13">
        <v>0.40776699029126201</v>
      </c>
      <c r="AD10" s="13">
        <v>0.57894736842105299</v>
      </c>
    </row>
    <row r="11" spans="2:30" x14ac:dyDescent="0.3">
      <c r="B11" s="14" t="s">
        <v>190</v>
      </c>
      <c r="C11" s="13">
        <v>9.0909090909090898E-2</v>
      </c>
      <c r="D11" s="13">
        <v>7.1999999999999995E-2</v>
      </c>
      <c r="E11" s="13">
        <v>0.109375</v>
      </c>
      <c r="F11" s="13"/>
      <c r="G11" s="13">
        <v>0</v>
      </c>
      <c r="H11" s="13">
        <v>0.12</v>
      </c>
      <c r="I11" s="13">
        <v>2.8571428571428598E-2</v>
      </c>
      <c r="J11" s="13">
        <v>5.1282051282051301E-2</v>
      </c>
      <c r="K11" s="13">
        <v>0.105263157894737</v>
      </c>
      <c r="L11" s="13">
        <v>0.118279569892473</v>
      </c>
      <c r="M11" s="13"/>
      <c r="N11" s="13">
        <v>8.4112149532710304E-2</v>
      </c>
      <c r="O11" s="13">
        <v>1.63934426229508E-2</v>
      </c>
      <c r="P11" s="13">
        <v>0.15384615384615399</v>
      </c>
      <c r="Q11" s="13">
        <v>0.152542372881356</v>
      </c>
      <c r="R11" s="13"/>
      <c r="S11" s="13">
        <v>0.04</v>
      </c>
      <c r="T11" s="13">
        <v>0.13953488372093001</v>
      </c>
      <c r="U11" s="13">
        <v>8.3333333333333301E-2</v>
      </c>
      <c r="V11" s="13">
        <v>0.12280701754386</v>
      </c>
      <c r="W11" s="13">
        <v>0</v>
      </c>
      <c r="X11" s="13">
        <v>0.25</v>
      </c>
      <c r="Y11" s="13"/>
      <c r="Z11" s="13">
        <v>9.3406593406593394E-2</v>
      </c>
      <c r="AA11" s="13">
        <v>8.4507042253521097E-2</v>
      </c>
      <c r="AB11" s="13"/>
      <c r="AC11" s="13">
        <v>0.12621359223301001</v>
      </c>
      <c r="AD11" s="13">
        <v>6.7669172932330796E-2</v>
      </c>
    </row>
    <row r="12" spans="2:30" x14ac:dyDescent="0.3">
      <c r="B12" s="14" t="s">
        <v>191</v>
      </c>
      <c r="C12" s="13">
        <v>3.5573122529644299E-2</v>
      </c>
      <c r="D12" s="13">
        <v>2.4E-2</v>
      </c>
      <c r="E12" s="13">
        <v>4.6875E-2</v>
      </c>
      <c r="F12" s="13"/>
      <c r="G12" s="13">
        <v>0</v>
      </c>
      <c r="H12" s="13">
        <v>0.08</v>
      </c>
      <c r="I12" s="13">
        <v>5.7142857142857099E-2</v>
      </c>
      <c r="J12" s="13">
        <v>0</v>
      </c>
      <c r="K12" s="13">
        <v>3.5087719298245598E-2</v>
      </c>
      <c r="L12" s="13">
        <v>3.2258064516128997E-2</v>
      </c>
      <c r="M12" s="13"/>
      <c r="N12" s="13">
        <v>2.80373831775701E-2</v>
      </c>
      <c r="O12" s="13">
        <v>4.91803278688525E-2</v>
      </c>
      <c r="P12" s="13">
        <v>3.8461538461538498E-2</v>
      </c>
      <c r="Q12" s="13">
        <v>3.3898305084745797E-2</v>
      </c>
      <c r="R12" s="13"/>
      <c r="S12" s="13">
        <v>0.04</v>
      </c>
      <c r="T12" s="13">
        <v>4.6511627906976702E-2</v>
      </c>
      <c r="U12" s="13">
        <v>4.1666666666666699E-2</v>
      </c>
      <c r="V12" s="13">
        <v>3.5087719298245598E-2</v>
      </c>
      <c r="W12" s="13">
        <v>4.5454545454545497E-2</v>
      </c>
      <c r="X12" s="13">
        <v>0</v>
      </c>
      <c r="Y12" s="13"/>
      <c r="Z12" s="13">
        <v>4.3956043956044001E-2</v>
      </c>
      <c r="AA12" s="13">
        <v>1.4084507042253501E-2</v>
      </c>
      <c r="AB12" s="13"/>
      <c r="AC12" s="13">
        <v>3.8834951456310697E-2</v>
      </c>
      <c r="AD12" s="13">
        <v>3.00751879699248E-2</v>
      </c>
    </row>
    <row r="13" spans="2:30" x14ac:dyDescent="0.3">
      <c r="B13" s="14" t="s">
        <v>56</v>
      </c>
      <c r="C13" s="19">
        <v>0.16600790513833999</v>
      </c>
      <c r="D13" s="19">
        <v>0.104</v>
      </c>
      <c r="E13" s="19">
        <v>0.2265625</v>
      </c>
      <c r="F13" s="19"/>
      <c r="G13" s="19">
        <v>0.25</v>
      </c>
      <c r="H13" s="19">
        <v>0.08</v>
      </c>
      <c r="I13" s="19">
        <v>0.17142857142857101</v>
      </c>
      <c r="J13" s="19">
        <v>0.20512820512820501</v>
      </c>
      <c r="K13" s="19">
        <v>0.22807017543859601</v>
      </c>
      <c r="L13" s="19">
        <v>0.12903225806451599</v>
      </c>
      <c r="M13" s="19"/>
      <c r="N13" s="19">
        <v>0.168224299065421</v>
      </c>
      <c r="O13" s="19">
        <v>0.13114754098360701</v>
      </c>
      <c r="P13" s="19">
        <v>0.230769230769231</v>
      </c>
      <c r="Q13" s="19">
        <v>0.169491525423729</v>
      </c>
      <c r="R13" s="19"/>
      <c r="S13" s="19">
        <v>0.16</v>
      </c>
      <c r="T13" s="19">
        <v>6.9767441860465101E-2</v>
      </c>
      <c r="U13" s="19">
        <v>0.16666666666666699</v>
      </c>
      <c r="V13" s="19">
        <v>0.140350877192982</v>
      </c>
      <c r="W13" s="19">
        <v>0.40909090909090901</v>
      </c>
      <c r="X13" s="19">
        <v>0.25</v>
      </c>
      <c r="Y13" s="19"/>
      <c r="Z13" s="19">
        <v>0.164835164835165</v>
      </c>
      <c r="AA13" s="19">
        <v>0.169014084507042</v>
      </c>
      <c r="AB13" s="19"/>
      <c r="AC13" s="19">
        <v>0.18446601941747601</v>
      </c>
      <c r="AD13" s="19">
        <v>0.13533834586466201</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200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187</v>
      </c>
      <c r="C8" s="13">
        <v>0.201581027667984</v>
      </c>
      <c r="D8" s="13">
        <v>0.24</v>
      </c>
      <c r="E8" s="13">
        <v>0.1640625</v>
      </c>
      <c r="F8" s="13"/>
      <c r="G8" s="13">
        <v>0.25</v>
      </c>
      <c r="H8" s="13">
        <v>0.28000000000000003</v>
      </c>
      <c r="I8" s="13">
        <v>0.17142857142857101</v>
      </c>
      <c r="J8" s="13">
        <v>0.20512820512820501</v>
      </c>
      <c r="K8" s="13">
        <v>0.21052631578947401</v>
      </c>
      <c r="L8" s="13">
        <v>0.18279569892473099</v>
      </c>
      <c r="M8" s="13"/>
      <c r="N8" s="13">
        <v>0.242990654205607</v>
      </c>
      <c r="O8" s="13">
        <v>0.19672131147541</v>
      </c>
      <c r="P8" s="13">
        <v>0.115384615384615</v>
      </c>
      <c r="Q8" s="13">
        <v>0.169491525423729</v>
      </c>
      <c r="R8" s="13"/>
      <c r="S8" s="13">
        <v>0.22666666666666699</v>
      </c>
      <c r="T8" s="13">
        <v>0.162790697674419</v>
      </c>
      <c r="U8" s="13">
        <v>8.3333333333333301E-2</v>
      </c>
      <c r="V8" s="13">
        <v>0.19298245614035101</v>
      </c>
      <c r="W8" s="13">
        <v>0.22727272727272699</v>
      </c>
      <c r="X8" s="13">
        <v>0.375</v>
      </c>
      <c r="Y8" s="13"/>
      <c r="Z8" s="13">
        <v>0.19780219780219799</v>
      </c>
      <c r="AA8" s="13">
        <v>0.21126760563380301</v>
      </c>
      <c r="AB8" s="13"/>
      <c r="AC8" s="13">
        <v>0.213592233009709</v>
      </c>
      <c r="AD8" s="13">
        <v>0.17293233082706799</v>
      </c>
    </row>
    <row r="9" spans="2:30" x14ac:dyDescent="0.3">
      <c r="B9" s="14" t="s">
        <v>188</v>
      </c>
      <c r="C9" s="13">
        <v>0.45059288537549402</v>
      </c>
      <c r="D9" s="13">
        <v>0.504</v>
      </c>
      <c r="E9" s="13">
        <v>0.3984375</v>
      </c>
      <c r="F9" s="13"/>
      <c r="G9" s="13">
        <v>0.5</v>
      </c>
      <c r="H9" s="13">
        <v>0.52</v>
      </c>
      <c r="I9" s="13">
        <v>0.42857142857142899</v>
      </c>
      <c r="J9" s="13">
        <v>0.46153846153846201</v>
      </c>
      <c r="K9" s="13">
        <v>0.43859649122806998</v>
      </c>
      <c r="L9" s="13">
        <v>0.44086021505376299</v>
      </c>
      <c r="M9" s="13"/>
      <c r="N9" s="13">
        <v>0.52336448598130803</v>
      </c>
      <c r="O9" s="13">
        <v>0.36065573770491799</v>
      </c>
      <c r="P9" s="13">
        <v>0.38461538461538503</v>
      </c>
      <c r="Q9" s="13">
        <v>0.44067796610169502</v>
      </c>
      <c r="R9" s="13"/>
      <c r="S9" s="13">
        <v>0.45333333333333298</v>
      </c>
      <c r="T9" s="13">
        <v>0.51162790697674398</v>
      </c>
      <c r="U9" s="13">
        <v>0.45833333333333298</v>
      </c>
      <c r="V9" s="13">
        <v>0.40350877192982498</v>
      </c>
      <c r="W9" s="13">
        <v>0.40909090909090901</v>
      </c>
      <c r="X9" s="13">
        <v>0.375</v>
      </c>
      <c r="Y9" s="13"/>
      <c r="Z9" s="13">
        <v>0.42857142857142899</v>
      </c>
      <c r="AA9" s="13">
        <v>0.50704225352112697</v>
      </c>
      <c r="AB9" s="13"/>
      <c r="AC9" s="13">
        <v>0.42718446601941701</v>
      </c>
      <c r="AD9" s="13">
        <v>0.47368421052631599</v>
      </c>
    </row>
    <row r="10" spans="2:30" x14ac:dyDescent="0.3">
      <c r="B10" s="14" t="s">
        <v>189</v>
      </c>
      <c r="C10" s="13">
        <v>0.221343873517787</v>
      </c>
      <c r="D10" s="13">
        <v>0.2</v>
      </c>
      <c r="E10" s="13">
        <v>0.2421875</v>
      </c>
      <c r="F10" s="13"/>
      <c r="G10" s="13">
        <v>0.25</v>
      </c>
      <c r="H10" s="13">
        <v>0.08</v>
      </c>
      <c r="I10" s="13">
        <v>0.25714285714285701</v>
      </c>
      <c r="J10" s="13">
        <v>0.256410256410256</v>
      </c>
      <c r="K10" s="13">
        <v>0.21052631578947401</v>
      </c>
      <c r="L10" s="13">
        <v>0.236559139784946</v>
      </c>
      <c r="M10" s="13"/>
      <c r="N10" s="13">
        <v>0.168224299065421</v>
      </c>
      <c r="O10" s="13">
        <v>0.24590163934426201</v>
      </c>
      <c r="P10" s="13">
        <v>0.269230769230769</v>
      </c>
      <c r="Q10" s="13">
        <v>0.27118644067796599</v>
      </c>
      <c r="R10" s="13"/>
      <c r="S10" s="13">
        <v>0.2</v>
      </c>
      <c r="T10" s="13">
        <v>0.186046511627907</v>
      </c>
      <c r="U10" s="13">
        <v>0.25</v>
      </c>
      <c r="V10" s="13">
        <v>0.29824561403508798</v>
      </c>
      <c r="W10" s="13">
        <v>0.27272727272727298</v>
      </c>
      <c r="X10" s="13">
        <v>6.25E-2</v>
      </c>
      <c r="Y10" s="13"/>
      <c r="Z10" s="13">
        <v>0.25274725274725302</v>
      </c>
      <c r="AA10" s="13">
        <v>0.140845070422535</v>
      </c>
      <c r="AB10" s="13"/>
      <c r="AC10" s="13">
        <v>0.223300970873786</v>
      </c>
      <c r="AD10" s="13">
        <v>0.24060150375939801</v>
      </c>
    </row>
    <row r="11" spans="2:30" x14ac:dyDescent="0.3">
      <c r="B11" s="14" t="s">
        <v>190</v>
      </c>
      <c r="C11" s="13">
        <v>5.1383399209486202E-2</v>
      </c>
      <c r="D11" s="13">
        <v>1.6E-2</v>
      </c>
      <c r="E11" s="13">
        <v>8.59375E-2</v>
      </c>
      <c r="F11" s="13"/>
      <c r="G11" s="13">
        <v>0</v>
      </c>
      <c r="H11" s="13">
        <v>0.08</v>
      </c>
      <c r="I11" s="13">
        <v>5.7142857142857099E-2</v>
      </c>
      <c r="J11" s="13">
        <v>2.5641025641025599E-2</v>
      </c>
      <c r="K11" s="13">
        <v>7.0175438596491196E-2</v>
      </c>
      <c r="L11" s="13">
        <v>4.3010752688171998E-2</v>
      </c>
      <c r="M11" s="13"/>
      <c r="N11" s="13">
        <v>2.80373831775701E-2</v>
      </c>
      <c r="O11" s="13">
        <v>6.5573770491803296E-2</v>
      </c>
      <c r="P11" s="13">
        <v>0.15384615384615399</v>
      </c>
      <c r="Q11" s="13">
        <v>3.3898305084745797E-2</v>
      </c>
      <c r="R11" s="13"/>
      <c r="S11" s="13">
        <v>0.04</v>
      </c>
      <c r="T11" s="13">
        <v>6.9767441860465101E-2</v>
      </c>
      <c r="U11" s="13">
        <v>0.125</v>
      </c>
      <c r="V11" s="13">
        <v>5.2631578947368397E-2</v>
      </c>
      <c r="W11" s="13">
        <v>4.5454545454545497E-2</v>
      </c>
      <c r="X11" s="13">
        <v>0</v>
      </c>
      <c r="Y11" s="13"/>
      <c r="Z11" s="13">
        <v>4.94505494505494E-2</v>
      </c>
      <c r="AA11" s="13">
        <v>5.63380281690141E-2</v>
      </c>
      <c r="AB11" s="13"/>
      <c r="AC11" s="13">
        <v>8.7378640776699004E-2</v>
      </c>
      <c r="AD11" s="13">
        <v>3.00751879699248E-2</v>
      </c>
    </row>
    <row r="12" spans="2:30" x14ac:dyDescent="0.3">
      <c r="B12" s="14" t="s">
        <v>191</v>
      </c>
      <c r="C12" s="13">
        <v>3.1620553359683799E-2</v>
      </c>
      <c r="D12" s="13">
        <v>2.4E-2</v>
      </c>
      <c r="E12" s="13">
        <v>3.90625E-2</v>
      </c>
      <c r="F12" s="13"/>
      <c r="G12" s="13">
        <v>0</v>
      </c>
      <c r="H12" s="13">
        <v>0.04</v>
      </c>
      <c r="I12" s="13">
        <v>2.8571428571428598E-2</v>
      </c>
      <c r="J12" s="13">
        <v>2.5641025641025599E-2</v>
      </c>
      <c r="K12" s="13">
        <v>3.5087719298245598E-2</v>
      </c>
      <c r="L12" s="13">
        <v>3.2258064516128997E-2</v>
      </c>
      <c r="M12" s="13"/>
      <c r="N12" s="13">
        <v>1.86915887850467E-2</v>
      </c>
      <c r="O12" s="13">
        <v>3.2786885245901599E-2</v>
      </c>
      <c r="P12" s="13">
        <v>3.8461538461538498E-2</v>
      </c>
      <c r="Q12" s="13">
        <v>5.0847457627118599E-2</v>
      </c>
      <c r="R12" s="13"/>
      <c r="S12" s="13">
        <v>0.04</v>
      </c>
      <c r="T12" s="13">
        <v>2.32558139534884E-2</v>
      </c>
      <c r="U12" s="13">
        <v>4.1666666666666699E-2</v>
      </c>
      <c r="V12" s="13">
        <v>1.7543859649122799E-2</v>
      </c>
      <c r="W12" s="13">
        <v>0</v>
      </c>
      <c r="X12" s="13">
        <v>0.125</v>
      </c>
      <c r="Y12" s="13"/>
      <c r="Z12" s="13">
        <v>2.1978021978022001E-2</v>
      </c>
      <c r="AA12" s="13">
        <v>5.63380281690141E-2</v>
      </c>
      <c r="AB12" s="13"/>
      <c r="AC12" s="13">
        <v>1.94174757281553E-2</v>
      </c>
      <c r="AD12" s="13">
        <v>3.00751879699248E-2</v>
      </c>
    </row>
    <row r="13" spans="2:30" x14ac:dyDescent="0.3">
      <c r="B13" s="14" t="s">
        <v>56</v>
      </c>
      <c r="C13" s="19">
        <v>4.3478260869565202E-2</v>
      </c>
      <c r="D13" s="19">
        <v>1.6E-2</v>
      </c>
      <c r="E13" s="19">
        <v>7.03125E-2</v>
      </c>
      <c r="F13" s="19"/>
      <c r="G13" s="19">
        <v>0</v>
      </c>
      <c r="H13" s="19">
        <v>0</v>
      </c>
      <c r="I13" s="19">
        <v>5.7142857142857099E-2</v>
      </c>
      <c r="J13" s="19">
        <v>2.5641025641025599E-2</v>
      </c>
      <c r="K13" s="19">
        <v>3.5087719298245598E-2</v>
      </c>
      <c r="L13" s="19">
        <v>6.4516129032258104E-2</v>
      </c>
      <c r="M13" s="19"/>
      <c r="N13" s="19">
        <v>1.86915887850467E-2</v>
      </c>
      <c r="O13" s="19">
        <v>9.8360655737704902E-2</v>
      </c>
      <c r="P13" s="19">
        <v>3.8461538461538498E-2</v>
      </c>
      <c r="Q13" s="19">
        <v>3.3898305084745797E-2</v>
      </c>
      <c r="R13" s="19"/>
      <c r="S13" s="19">
        <v>0.04</v>
      </c>
      <c r="T13" s="19">
        <v>4.6511627906976702E-2</v>
      </c>
      <c r="U13" s="19">
        <v>4.1666666666666699E-2</v>
      </c>
      <c r="V13" s="19">
        <v>3.5087719298245598E-2</v>
      </c>
      <c r="W13" s="19">
        <v>4.5454545454545497E-2</v>
      </c>
      <c r="X13" s="19">
        <v>6.25E-2</v>
      </c>
      <c r="Y13" s="19"/>
      <c r="Z13" s="19">
        <v>4.94505494505494E-2</v>
      </c>
      <c r="AA13" s="19">
        <v>2.8169014084507001E-2</v>
      </c>
      <c r="AB13" s="19"/>
      <c r="AC13" s="19">
        <v>2.9126213592233E-2</v>
      </c>
      <c r="AD13" s="19">
        <v>5.2631578947368397E-2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8" t="s">
        <v>215</v>
      </c>
      <c r="E2" s="25"/>
      <c r="F2" s="25"/>
      <c r="G2" s="25"/>
      <c r="H2" s="25"/>
      <c r="I2" s="25"/>
      <c r="J2" s="25"/>
      <c r="K2" s="25"/>
      <c r="L2" s="25"/>
      <c r="M2" s="25"/>
    </row>
    <row r="6" spans="2:13" ht="49.95" customHeight="1" x14ac:dyDescent="0.3">
      <c r="B6" s="16" t="s">
        <v>14</v>
      </c>
      <c r="C6" s="16" t="s">
        <v>201</v>
      </c>
      <c r="D6" s="16" t="s">
        <v>202</v>
      </c>
      <c r="E6" s="16" t="s">
        <v>203</v>
      </c>
      <c r="F6" s="16" t="s">
        <v>204</v>
      </c>
      <c r="G6" s="16" t="s">
        <v>205</v>
      </c>
      <c r="H6" s="16" t="s">
        <v>206</v>
      </c>
      <c r="I6" s="16" t="s">
        <v>207</v>
      </c>
      <c r="J6" s="16" t="s">
        <v>208</v>
      </c>
      <c r="K6" s="16" t="s">
        <v>209</v>
      </c>
      <c r="L6" s="16" t="s">
        <v>210</v>
      </c>
    </row>
    <row r="7" spans="2:13" x14ac:dyDescent="0.3">
      <c r="B7" s="14" t="s">
        <v>211</v>
      </c>
      <c r="C7" s="13">
        <v>2.7667984189723299E-2</v>
      </c>
      <c r="D7" s="13">
        <v>2.3715415019762799E-2</v>
      </c>
      <c r="E7" s="13">
        <v>2.7667984189723299E-2</v>
      </c>
      <c r="F7" s="13">
        <v>3.5573122529644299E-2</v>
      </c>
      <c r="G7" s="13">
        <v>4.7430830039525702E-2</v>
      </c>
      <c r="H7" s="13">
        <v>2.7667984189723299E-2</v>
      </c>
      <c r="I7" s="13">
        <v>2.7667984189723299E-2</v>
      </c>
      <c r="J7" s="13">
        <v>1.18577075098814E-2</v>
      </c>
      <c r="K7" s="13">
        <v>3.1620553359683799E-2</v>
      </c>
      <c r="L7" s="13">
        <v>1.97628458498024E-2</v>
      </c>
    </row>
    <row r="8" spans="2:13" x14ac:dyDescent="0.3">
      <c r="B8" s="14" t="s">
        <v>212</v>
      </c>
      <c r="C8" s="13">
        <v>0.173913043478261</v>
      </c>
      <c r="D8" s="13">
        <v>0.29644268774703603</v>
      </c>
      <c r="E8" s="13">
        <v>0.24901185770751</v>
      </c>
      <c r="F8" s="13">
        <v>0.32411067193675902</v>
      </c>
      <c r="G8" s="13">
        <v>0.28458498023715401</v>
      </c>
      <c r="H8" s="13">
        <v>0.22924901185770799</v>
      </c>
      <c r="I8" s="13">
        <v>0.22924901185770799</v>
      </c>
      <c r="J8" s="13">
        <v>0.13438735177865599</v>
      </c>
      <c r="K8" s="13">
        <v>0.19367588932806301</v>
      </c>
      <c r="L8" s="13">
        <v>0.233201581027668</v>
      </c>
    </row>
    <row r="9" spans="2:13" x14ac:dyDescent="0.3">
      <c r="B9" s="14" t="s">
        <v>213</v>
      </c>
      <c r="C9" s="13">
        <v>0.45454545454545497</v>
      </c>
      <c r="D9" s="13">
        <v>0.33596837944663999</v>
      </c>
      <c r="E9" s="13">
        <v>0.35177865612648201</v>
      </c>
      <c r="F9" s="13">
        <v>0.35573122529644302</v>
      </c>
      <c r="G9" s="13">
        <v>0.33201581027667998</v>
      </c>
      <c r="H9" s="13">
        <v>0.36363636363636398</v>
      </c>
      <c r="I9" s="13">
        <v>0.34782608695652201</v>
      </c>
      <c r="J9" s="13">
        <v>0.38735177865612602</v>
      </c>
      <c r="K9" s="13">
        <v>0.41897233201581002</v>
      </c>
      <c r="L9" s="13">
        <v>0.37154150197628499</v>
      </c>
    </row>
    <row r="10" spans="2:13" x14ac:dyDescent="0.3">
      <c r="B10" s="14" t="s">
        <v>214</v>
      </c>
      <c r="C10" s="13">
        <v>0.22924901185770799</v>
      </c>
      <c r="D10" s="13">
        <v>0.217391304347826</v>
      </c>
      <c r="E10" s="13">
        <v>0.26482213438735203</v>
      </c>
      <c r="F10" s="13">
        <v>0.173913043478261</v>
      </c>
      <c r="G10" s="13">
        <v>0.19367588932806301</v>
      </c>
      <c r="H10" s="13">
        <v>0.24110671936758901</v>
      </c>
      <c r="I10" s="13">
        <v>0.217391304347826</v>
      </c>
      <c r="J10" s="13">
        <v>0.217391304347826</v>
      </c>
      <c r="K10" s="13">
        <v>0.233201581027668</v>
      </c>
      <c r="L10" s="13">
        <v>0.25296442687747001</v>
      </c>
    </row>
    <row r="11" spans="2:13" x14ac:dyDescent="0.3">
      <c r="B11" s="14" t="s">
        <v>56</v>
      </c>
      <c r="C11" s="13">
        <v>0.114624505928854</v>
      </c>
      <c r="D11" s="13">
        <v>0.126482213438735</v>
      </c>
      <c r="E11" s="13">
        <v>0.106719367588933</v>
      </c>
      <c r="F11" s="13">
        <v>0.110671936758893</v>
      </c>
      <c r="G11" s="13">
        <v>0.142292490118577</v>
      </c>
      <c r="H11" s="13">
        <v>0.138339920948617</v>
      </c>
      <c r="I11" s="13">
        <v>0.17786561264822101</v>
      </c>
      <c r="J11" s="13">
        <v>0.24901185770751</v>
      </c>
      <c r="K11" s="13">
        <v>0.122529644268775</v>
      </c>
      <c r="L11" s="13">
        <v>0.122529644268775</v>
      </c>
    </row>
    <row r="12" spans="2:13" x14ac:dyDescent="0.3">
      <c r="B12" s="15"/>
      <c r="C12" s="15"/>
      <c r="D12" s="15"/>
      <c r="E12" s="15"/>
      <c r="F12" s="15"/>
      <c r="G12" s="15"/>
      <c r="H12" s="15"/>
      <c r="I12" s="15"/>
      <c r="J12" s="15"/>
      <c r="K12" s="15"/>
      <c r="L12" s="15"/>
    </row>
    <row r="13" spans="2:13" x14ac:dyDescent="0.3">
      <c r="B13" t="s">
        <v>50</v>
      </c>
    </row>
    <row r="14" spans="2:13" x14ac:dyDescent="0.3">
      <c r="B14" t="s">
        <v>51</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216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8.0000000000000002E-3</v>
      </c>
      <c r="E8" s="13">
        <v>4.6875E-2</v>
      </c>
      <c r="F8" s="13"/>
      <c r="G8" s="13">
        <v>0</v>
      </c>
      <c r="H8" s="13">
        <v>0.12</v>
      </c>
      <c r="I8" s="13">
        <v>5.7142857142857099E-2</v>
      </c>
      <c r="J8" s="13">
        <v>2.5641025641025599E-2</v>
      </c>
      <c r="K8" s="13">
        <v>0</v>
      </c>
      <c r="L8" s="13">
        <v>1.0752688172042999E-2</v>
      </c>
      <c r="M8" s="13"/>
      <c r="N8" s="13">
        <v>3.7383177570093497E-2</v>
      </c>
      <c r="O8" s="13">
        <v>0</v>
      </c>
      <c r="P8" s="13">
        <v>3.8461538461538498E-2</v>
      </c>
      <c r="Q8" s="13">
        <v>3.3898305084745797E-2</v>
      </c>
      <c r="R8" s="13"/>
      <c r="S8" s="13">
        <v>6.6666666666666693E-2</v>
      </c>
      <c r="T8" s="13">
        <v>4.6511627906976702E-2</v>
      </c>
      <c r="U8" s="13">
        <v>0</v>
      </c>
      <c r="V8" s="13">
        <v>0</v>
      </c>
      <c r="W8" s="13">
        <v>0</v>
      </c>
      <c r="X8" s="13">
        <v>0</v>
      </c>
      <c r="Y8" s="13"/>
      <c r="Z8" s="13">
        <v>3.8461538461538498E-2</v>
      </c>
      <c r="AA8" s="13">
        <v>0</v>
      </c>
      <c r="AB8" s="13"/>
      <c r="AC8" s="13">
        <v>1.94174757281553E-2</v>
      </c>
      <c r="AD8" s="13">
        <v>3.00751879699248E-2</v>
      </c>
    </row>
    <row r="9" spans="2:30" x14ac:dyDescent="0.3">
      <c r="B9" s="14" t="s">
        <v>212</v>
      </c>
      <c r="C9" s="13">
        <v>0.173913043478261</v>
      </c>
      <c r="D9" s="13">
        <v>0.184</v>
      </c>
      <c r="E9" s="13">
        <v>0.1640625</v>
      </c>
      <c r="F9" s="13"/>
      <c r="G9" s="13">
        <v>0.5</v>
      </c>
      <c r="H9" s="13">
        <v>0.28000000000000003</v>
      </c>
      <c r="I9" s="13">
        <v>0.25714285714285701</v>
      </c>
      <c r="J9" s="13">
        <v>0.15384615384615399</v>
      </c>
      <c r="K9" s="13">
        <v>0.140350877192982</v>
      </c>
      <c r="L9" s="13">
        <v>0.12903225806451599</v>
      </c>
      <c r="M9" s="13"/>
      <c r="N9" s="13">
        <v>0.177570093457944</v>
      </c>
      <c r="O9" s="13">
        <v>0.24590163934426201</v>
      </c>
      <c r="P9" s="13">
        <v>0.115384615384615</v>
      </c>
      <c r="Q9" s="13">
        <v>0.11864406779661001</v>
      </c>
      <c r="R9" s="13"/>
      <c r="S9" s="13">
        <v>0.4</v>
      </c>
      <c r="T9" s="13">
        <v>0.116279069767442</v>
      </c>
      <c r="U9" s="13">
        <v>4.1666666666666699E-2</v>
      </c>
      <c r="V9" s="13">
        <v>0.105263157894737</v>
      </c>
      <c r="W9" s="13">
        <v>0</v>
      </c>
      <c r="X9" s="13">
        <v>6.25E-2</v>
      </c>
      <c r="Y9" s="13"/>
      <c r="Z9" s="13">
        <v>0.18681318681318701</v>
      </c>
      <c r="AA9" s="13">
        <v>0.140845070422535</v>
      </c>
      <c r="AB9" s="13"/>
      <c r="AC9" s="13">
        <v>0.20388349514563101</v>
      </c>
      <c r="AD9" s="13">
        <v>0.17293233082706799</v>
      </c>
    </row>
    <row r="10" spans="2:30" x14ac:dyDescent="0.3">
      <c r="B10" s="14" t="s">
        <v>213</v>
      </c>
      <c r="C10" s="13">
        <v>0.45454545454545497</v>
      </c>
      <c r="D10" s="13">
        <v>0.53600000000000003</v>
      </c>
      <c r="E10" s="13">
        <v>0.375</v>
      </c>
      <c r="F10" s="13"/>
      <c r="G10" s="13">
        <v>0.5</v>
      </c>
      <c r="H10" s="13">
        <v>0.4</v>
      </c>
      <c r="I10" s="13">
        <v>0.34285714285714303</v>
      </c>
      <c r="J10" s="13">
        <v>0.43589743589743601</v>
      </c>
      <c r="K10" s="13">
        <v>0.45614035087719301</v>
      </c>
      <c r="L10" s="13">
        <v>0.51612903225806495</v>
      </c>
      <c r="M10" s="13"/>
      <c r="N10" s="13">
        <v>0.53271028037383195</v>
      </c>
      <c r="O10" s="13">
        <v>0.42622950819672101</v>
      </c>
      <c r="P10" s="13">
        <v>0.30769230769230799</v>
      </c>
      <c r="Q10" s="13">
        <v>0.40677966101694901</v>
      </c>
      <c r="R10" s="13"/>
      <c r="S10" s="13">
        <v>0.42666666666666703</v>
      </c>
      <c r="T10" s="13">
        <v>0.53488372093023295</v>
      </c>
      <c r="U10" s="13">
        <v>0.625</v>
      </c>
      <c r="V10" s="13">
        <v>0.29824561403508798</v>
      </c>
      <c r="W10" s="13">
        <v>0.63636363636363602</v>
      </c>
      <c r="X10" s="13">
        <v>0.4375</v>
      </c>
      <c r="Y10" s="13"/>
      <c r="Z10" s="13">
        <v>0.39560439560439598</v>
      </c>
      <c r="AA10" s="13">
        <v>0.60563380281690105</v>
      </c>
      <c r="AB10" s="13"/>
      <c r="AC10" s="13">
        <v>0.37864077669902901</v>
      </c>
      <c r="AD10" s="13">
        <v>0.533834586466165</v>
      </c>
    </row>
    <row r="11" spans="2:30" x14ac:dyDescent="0.3">
      <c r="B11" s="14" t="s">
        <v>214</v>
      </c>
      <c r="C11" s="13">
        <v>0.22924901185770799</v>
      </c>
      <c r="D11" s="13">
        <v>0.216</v>
      </c>
      <c r="E11" s="13">
        <v>0.2421875</v>
      </c>
      <c r="F11" s="13"/>
      <c r="G11" s="13">
        <v>0</v>
      </c>
      <c r="H11" s="13">
        <v>0.08</v>
      </c>
      <c r="I11" s="13">
        <v>0.22857142857142901</v>
      </c>
      <c r="J11" s="13">
        <v>0.28205128205128199</v>
      </c>
      <c r="K11" s="13">
        <v>0.26315789473684198</v>
      </c>
      <c r="L11" s="13">
        <v>0.236559139784946</v>
      </c>
      <c r="M11" s="13"/>
      <c r="N11" s="13">
        <v>0.168224299065421</v>
      </c>
      <c r="O11" s="13">
        <v>0.213114754098361</v>
      </c>
      <c r="P11" s="13">
        <v>0.42307692307692302</v>
      </c>
      <c r="Q11" s="13">
        <v>0.27118644067796599</v>
      </c>
      <c r="R11" s="13"/>
      <c r="S11" s="13">
        <v>0.04</v>
      </c>
      <c r="T11" s="13">
        <v>0.162790697674419</v>
      </c>
      <c r="U11" s="13">
        <v>0.25</v>
      </c>
      <c r="V11" s="13">
        <v>0.45614035087719301</v>
      </c>
      <c r="W11" s="13">
        <v>0.31818181818181801</v>
      </c>
      <c r="X11" s="13">
        <v>0.25</v>
      </c>
      <c r="Y11" s="13"/>
      <c r="Z11" s="13">
        <v>0.25274725274725302</v>
      </c>
      <c r="AA11" s="13">
        <v>0.169014084507042</v>
      </c>
      <c r="AB11" s="13"/>
      <c r="AC11" s="13">
        <v>0.32038834951456302</v>
      </c>
      <c r="AD11" s="13">
        <v>0.16541353383458601</v>
      </c>
    </row>
    <row r="12" spans="2:30" x14ac:dyDescent="0.3">
      <c r="B12" s="14" t="s">
        <v>56</v>
      </c>
      <c r="C12" s="19">
        <v>0.114624505928854</v>
      </c>
      <c r="D12" s="19">
        <v>5.6000000000000001E-2</v>
      </c>
      <c r="E12" s="19">
        <v>0.171875</v>
      </c>
      <c r="F12" s="19"/>
      <c r="G12" s="19">
        <v>0</v>
      </c>
      <c r="H12" s="19">
        <v>0.12</v>
      </c>
      <c r="I12" s="19">
        <v>0.114285714285714</v>
      </c>
      <c r="J12" s="19">
        <v>0.102564102564103</v>
      </c>
      <c r="K12" s="19">
        <v>0.140350877192982</v>
      </c>
      <c r="L12" s="19">
        <v>0.10752688172043</v>
      </c>
      <c r="M12" s="19"/>
      <c r="N12" s="19">
        <v>8.4112149532710304E-2</v>
      </c>
      <c r="O12" s="19">
        <v>0.114754098360656</v>
      </c>
      <c r="P12" s="19">
        <v>0.115384615384615</v>
      </c>
      <c r="Q12" s="19">
        <v>0.169491525423729</v>
      </c>
      <c r="R12" s="19"/>
      <c r="S12" s="19">
        <v>6.6666666666666693E-2</v>
      </c>
      <c r="T12" s="19">
        <v>0.13953488372093001</v>
      </c>
      <c r="U12" s="19">
        <v>8.3333333333333301E-2</v>
      </c>
      <c r="V12" s="19">
        <v>0.140350877192982</v>
      </c>
      <c r="W12" s="19">
        <v>4.5454545454545497E-2</v>
      </c>
      <c r="X12" s="19">
        <v>0.25</v>
      </c>
      <c r="Y12" s="19"/>
      <c r="Z12" s="19">
        <v>0.12637362637362601</v>
      </c>
      <c r="AA12" s="19">
        <v>8.4507042253521097E-2</v>
      </c>
      <c r="AB12" s="19"/>
      <c r="AC12" s="19">
        <v>7.7669902912621394E-2</v>
      </c>
      <c r="AD12" s="19">
        <v>9.7744360902255606E-2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217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2.3715415019762799E-2</v>
      </c>
      <c r="D8" s="13">
        <v>2.4E-2</v>
      </c>
      <c r="E8" s="13">
        <v>2.34375E-2</v>
      </c>
      <c r="F8" s="13"/>
      <c r="G8" s="13">
        <v>0</v>
      </c>
      <c r="H8" s="13">
        <v>0.04</v>
      </c>
      <c r="I8" s="13">
        <v>8.5714285714285701E-2</v>
      </c>
      <c r="J8" s="13">
        <v>0</v>
      </c>
      <c r="K8" s="13">
        <v>1.7543859649122799E-2</v>
      </c>
      <c r="L8" s="13">
        <v>1.0752688172042999E-2</v>
      </c>
      <c r="M8" s="13"/>
      <c r="N8" s="13">
        <v>1.86915887850467E-2</v>
      </c>
      <c r="O8" s="13">
        <v>1.63934426229508E-2</v>
      </c>
      <c r="P8" s="13">
        <v>3.8461538461538498E-2</v>
      </c>
      <c r="Q8" s="13">
        <v>3.3898305084745797E-2</v>
      </c>
      <c r="R8" s="13"/>
      <c r="S8" s="13">
        <v>6.6666666666666693E-2</v>
      </c>
      <c r="T8" s="13">
        <v>2.32558139534884E-2</v>
      </c>
      <c r="U8" s="13">
        <v>0</v>
      </c>
      <c r="V8" s="13">
        <v>0</v>
      </c>
      <c r="W8" s="13">
        <v>0</v>
      </c>
      <c r="X8" s="13">
        <v>0</v>
      </c>
      <c r="Y8" s="13"/>
      <c r="Z8" s="13">
        <v>2.74725274725275E-2</v>
      </c>
      <c r="AA8" s="13">
        <v>1.4084507042253501E-2</v>
      </c>
      <c r="AB8" s="13"/>
      <c r="AC8" s="13">
        <v>1.94174757281553E-2</v>
      </c>
      <c r="AD8" s="13">
        <v>2.2556390977443601E-2</v>
      </c>
    </row>
    <row r="9" spans="2:30" x14ac:dyDescent="0.3">
      <c r="B9" s="14" t="s">
        <v>212</v>
      </c>
      <c r="C9" s="13">
        <v>0.29644268774703603</v>
      </c>
      <c r="D9" s="13">
        <v>0.36</v>
      </c>
      <c r="E9" s="13">
        <v>0.234375</v>
      </c>
      <c r="F9" s="13"/>
      <c r="G9" s="13">
        <v>0.75</v>
      </c>
      <c r="H9" s="13">
        <v>0.4</v>
      </c>
      <c r="I9" s="13">
        <v>0.25714285714285701</v>
      </c>
      <c r="J9" s="13">
        <v>0.28205128205128199</v>
      </c>
      <c r="K9" s="13">
        <v>0.35087719298245601</v>
      </c>
      <c r="L9" s="13">
        <v>0.236559139784946</v>
      </c>
      <c r="M9" s="13"/>
      <c r="N9" s="13">
        <v>0.30841121495327101</v>
      </c>
      <c r="O9" s="13">
        <v>0.32786885245901598</v>
      </c>
      <c r="P9" s="13">
        <v>0.230769230769231</v>
      </c>
      <c r="Q9" s="13">
        <v>0.27118644067796599</v>
      </c>
      <c r="R9" s="13"/>
      <c r="S9" s="13">
        <v>0.45333333333333298</v>
      </c>
      <c r="T9" s="13">
        <v>0.30232558139534899</v>
      </c>
      <c r="U9" s="13">
        <v>0.33333333333333298</v>
      </c>
      <c r="V9" s="13">
        <v>0.105263157894737</v>
      </c>
      <c r="W9" s="13">
        <v>0.22727272727272699</v>
      </c>
      <c r="X9" s="13">
        <v>0.25</v>
      </c>
      <c r="Y9" s="13"/>
      <c r="Z9" s="13">
        <v>0.29120879120879101</v>
      </c>
      <c r="AA9" s="13">
        <v>0.309859154929577</v>
      </c>
      <c r="AB9" s="13"/>
      <c r="AC9" s="13">
        <v>0.34951456310679602</v>
      </c>
      <c r="AD9" s="13">
        <v>0.278195488721804</v>
      </c>
    </row>
    <row r="10" spans="2:30" x14ac:dyDescent="0.3">
      <c r="B10" s="14" t="s">
        <v>213</v>
      </c>
      <c r="C10" s="13">
        <v>0.33596837944663999</v>
      </c>
      <c r="D10" s="13">
        <v>0.36</v>
      </c>
      <c r="E10" s="13">
        <v>0.3125</v>
      </c>
      <c r="F10" s="13"/>
      <c r="G10" s="13">
        <v>0.25</v>
      </c>
      <c r="H10" s="13">
        <v>0.28000000000000003</v>
      </c>
      <c r="I10" s="13">
        <v>0.34285714285714303</v>
      </c>
      <c r="J10" s="13">
        <v>0.38461538461538503</v>
      </c>
      <c r="K10" s="13">
        <v>0.22807017543859601</v>
      </c>
      <c r="L10" s="13">
        <v>0.39784946236559099</v>
      </c>
      <c r="M10" s="13"/>
      <c r="N10" s="13">
        <v>0.39252336448598102</v>
      </c>
      <c r="O10" s="13">
        <v>0.31147540983606598</v>
      </c>
      <c r="P10" s="13">
        <v>0.34615384615384598</v>
      </c>
      <c r="Q10" s="13">
        <v>0.25423728813559299</v>
      </c>
      <c r="R10" s="13"/>
      <c r="S10" s="13">
        <v>0.32</v>
      </c>
      <c r="T10" s="13">
        <v>0.34883720930232598</v>
      </c>
      <c r="U10" s="13">
        <v>0.33333333333333298</v>
      </c>
      <c r="V10" s="13">
        <v>0.29824561403508798</v>
      </c>
      <c r="W10" s="13">
        <v>0.54545454545454497</v>
      </c>
      <c r="X10" s="13">
        <v>0.25</v>
      </c>
      <c r="Y10" s="13"/>
      <c r="Z10" s="13">
        <v>0.31318681318681302</v>
      </c>
      <c r="AA10" s="13">
        <v>0.39436619718309901</v>
      </c>
      <c r="AB10" s="13"/>
      <c r="AC10" s="13">
        <v>0.31067961165048502</v>
      </c>
      <c r="AD10" s="13">
        <v>0.360902255639098</v>
      </c>
    </row>
    <row r="11" spans="2:30" x14ac:dyDescent="0.3">
      <c r="B11" s="14" t="s">
        <v>214</v>
      </c>
      <c r="C11" s="13">
        <v>0.217391304347826</v>
      </c>
      <c r="D11" s="13">
        <v>0.184</v>
      </c>
      <c r="E11" s="13">
        <v>0.25</v>
      </c>
      <c r="F11" s="13"/>
      <c r="G11" s="13">
        <v>0</v>
      </c>
      <c r="H11" s="13">
        <v>0.16</v>
      </c>
      <c r="I11" s="13">
        <v>0.22857142857142901</v>
      </c>
      <c r="J11" s="13">
        <v>0.17948717948717899</v>
      </c>
      <c r="K11" s="13">
        <v>0.29824561403508798</v>
      </c>
      <c r="L11" s="13">
        <v>0.204301075268817</v>
      </c>
      <c r="M11" s="13"/>
      <c r="N11" s="13">
        <v>0.19626168224299101</v>
      </c>
      <c r="O11" s="13">
        <v>0.18032786885245899</v>
      </c>
      <c r="P11" s="13">
        <v>0.30769230769230799</v>
      </c>
      <c r="Q11" s="13">
        <v>0.25423728813559299</v>
      </c>
      <c r="R11" s="13"/>
      <c r="S11" s="13">
        <v>0.08</v>
      </c>
      <c r="T11" s="13">
        <v>0.186046511627907</v>
      </c>
      <c r="U11" s="13">
        <v>0.20833333333333301</v>
      </c>
      <c r="V11" s="13">
        <v>0.47368421052631599</v>
      </c>
      <c r="W11" s="13">
        <v>0.18181818181818199</v>
      </c>
      <c r="X11" s="13">
        <v>0.1875</v>
      </c>
      <c r="Y11" s="13"/>
      <c r="Z11" s="13">
        <v>0.23626373626373601</v>
      </c>
      <c r="AA11" s="13">
        <v>0.169014084507042</v>
      </c>
      <c r="AB11" s="13"/>
      <c r="AC11" s="13">
        <v>0.25242718446601897</v>
      </c>
      <c r="AD11" s="13">
        <v>0.203007518796992</v>
      </c>
    </row>
    <row r="12" spans="2:30" x14ac:dyDescent="0.3">
      <c r="B12" s="14" t="s">
        <v>56</v>
      </c>
      <c r="C12" s="19">
        <v>0.126482213438735</v>
      </c>
      <c r="D12" s="19">
        <v>7.1999999999999995E-2</v>
      </c>
      <c r="E12" s="19">
        <v>0.1796875</v>
      </c>
      <c r="F12" s="19"/>
      <c r="G12" s="19">
        <v>0</v>
      </c>
      <c r="H12" s="19">
        <v>0.12</v>
      </c>
      <c r="I12" s="19">
        <v>8.5714285714285701E-2</v>
      </c>
      <c r="J12" s="19">
        <v>0.15384615384615399</v>
      </c>
      <c r="K12" s="19">
        <v>0.105263157894737</v>
      </c>
      <c r="L12" s="19">
        <v>0.15053763440860199</v>
      </c>
      <c r="M12" s="19"/>
      <c r="N12" s="19">
        <v>8.4112149532710304E-2</v>
      </c>
      <c r="O12" s="19">
        <v>0.16393442622950799</v>
      </c>
      <c r="P12" s="19">
        <v>7.69230769230769E-2</v>
      </c>
      <c r="Q12" s="19">
        <v>0.186440677966102</v>
      </c>
      <c r="R12" s="19"/>
      <c r="S12" s="19">
        <v>0.08</v>
      </c>
      <c r="T12" s="19">
        <v>0.13953488372093001</v>
      </c>
      <c r="U12" s="19">
        <v>0.125</v>
      </c>
      <c r="V12" s="19">
        <v>0.12280701754386</v>
      </c>
      <c r="W12" s="19">
        <v>4.5454545454545497E-2</v>
      </c>
      <c r="X12" s="19">
        <v>0.3125</v>
      </c>
      <c r="Y12" s="19"/>
      <c r="Z12" s="19">
        <v>0.13186813186813201</v>
      </c>
      <c r="AA12" s="19">
        <v>0.11267605633802801</v>
      </c>
      <c r="AB12" s="19"/>
      <c r="AC12" s="19">
        <v>6.7961165048543701E-2</v>
      </c>
      <c r="AD12" s="19">
        <v>0.13533834586466201</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218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2.4E-2</v>
      </c>
      <c r="E8" s="13">
        <v>3.125E-2</v>
      </c>
      <c r="F8" s="13"/>
      <c r="G8" s="13">
        <v>0</v>
      </c>
      <c r="H8" s="13">
        <v>0.08</v>
      </c>
      <c r="I8" s="13">
        <v>5.7142857142857099E-2</v>
      </c>
      <c r="J8" s="13">
        <v>0</v>
      </c>
      <c r="K8" s="13">
        <v>3.5087719298245598E-2</v>
      </c>
      <c r="L8" s="13">
        <v>1.0752688172042999E-2</v>
      </c>
      <c r="M8" s="13"/>
      <c r="N8" s="13">
        <v>2.80373831775701E-2</v>
      </c>
      <c r="O8" s="13">
        <v>1.63934426229508E-2</v>
      </c>
      <c r="P8" s="13">
        <v>3.8461538461538498E-2</v>
      </c>
      <c r="Q8" s="13">
        <v>3.3898305084745797E-2</v>
      </c>
      <c r="R8" s="13"/>
      <c r="S8" s="13">
        <v>6.6666666666666693E-2</v>
      </c>
      <c r="T8" s="13">
        <v>2.32558139534884E-2</v>
      </c>
      <c r="U8" s="13">
        <v>0</v>
      </c>
      <c r="V8" s="13">
        <v>0</v>
      </c>
      <c r="W8" s="13">
        <v>0</v>
      </c>
      <c r="X8" s="13">
        <v>0</v>
      </c>
      <c r="Y8" s="13"/>
      <c r="Z8" s="13">
        <v>3.8461538461538498E-2</v>
      </c>
      <c r="AA8" s="13">
        <v>0</v>
      </c>
      <c r="AB8" s="13"/>
      <c r="AC8" s="13">
        <v>1.94174757281553E-2</v>
      </c>
      <c r="AD8" s="13">
        <v>3.00751879699248E-2</v>
      </c>
    </row>
    <row r="9" spans="2:30" x14ac:dyDescent="0.3">
      <c r="B9" s="14" t="s">
        <v>212</v>
      </c>
      <c r="C9" s="13">
        <v>0.24901185770751</v>
      </c>
      <c r="D9" s="13">
        <v>0.248</v>
      </c>
      <c r="E9" s="13">
        <v>0.25</v>
      </c>
      <c r="F9" s="13"/>
      <c r="G9" s="13">
        <v>0.5</v>
      </c>
      <c r="H9" s="13">
        <v>0.36</v>
      </c>
      <c r="I9" s="13">
        <v>0.25714285714285701</v>
      </c>
      <c r="J9" s="13">
        <v>0.256410256410256</v>
      </c>
      <c r="K9" s="13">
        <v>0.21052631578947401</v>
      </c>
      <c r="L9" s="13">
        <v>0.225806451612903</v>
      </c>
      <c r="M9" s="13"/>
      <c r="N9" s="13">
        <v>0.22429906542056099</v>
      </c>
      <c r="O9" s="13">
        <v>0.29508196721311503</v>
      </c>
      <c r="P9" s="13">
        <v>0.15384615384615399</v>
      </c>
      <c r="Q9" s="13">
        <v>0.28813559322033899</v>
      </c>
      <c r="R9" s="13"/>
      <c r="S9" s="13">
        <v>0.42666666666666703</v>
      </c>
      <c r="T9" s="13">
        <v>0.186046511627907</v>
      </c>
      <c r="U9" s="13">
        <v>0.29166666666666702</v>
      </c>
      <c r="V9" s="13">
        <v>0.140350877192982</v>
      </c>
      <c r="W9" s="13">
        <v>0.13636363636363599</v>
      </c>
      <c r="X9" s="13">
        <v>0.25</v>
      </c>
      <c r="Y9" s="13"/>
      <c r="Z9" s="13">
        <v>0.24725274725274701</v>
      </c>
      <c r="AA9" s="13">
        <v>0.25352112676056299</v>
      </c>
      <c r="AB9" s="13"/>
      <c r="AC9" s="13">
        <v>0.27184466019417503</v>
      </c>
      <c r="AD9" s="13">
        <v>0.255639097744361</v>
      </c>
    </row>
    <row r="10" spans="2:30" x14ac:dyDescent="0.3">
      <c r="B10" s="14" t="s">
        <v>213</v>
      </c>
      <c r="C10" s="13">
        <v>0.35177865612648201</v>
      </c>
      <c r="D10" s="13">
        <v>0.39200000000000002</v>
      </c>
      <c r="E10" s="13">
        <v>0.3125</v>
      </c>
      <c r="F10" s="13"/>
      <c r="G10" s="13">
        <v>0.5</v>
      </c>
      <c r="H10" s="13">
        <v>0.24</v>
      </c>
      <c r="I10" s="13">
        <v>0.371428571428571</v>
      </c>
      <c r="J10" s="13">
        <v>0.33333333333333298</v>
      </c>
      <c r="K10" s="13">
        <v>0.29824561403508798</v>
      </c>
      <c r="L10" s="13">
        <v>0.40860215053763399</v>
      </c>
      <c r="M10" s="13"/>
      <c r="N10" s="13">
        <v>0.42990654205607498</v>
      </c>
      <c r="O10" s="13">
        <v>0.27868852459016402</v>
      </c>
      <c r="P10" s="13">
        <v>0.34615384615384598</v>
      </c>
      <c r="Q10" s="13">
        <v>0.28813559322033899</v>
      </c>
      <c r="R10" s="13"/>
      <c r="S10" s="13">
        <v>0.33333333333333298</v>
      </c>
      <c r="T10" s="13">
        <v>0.372093023255814</v>
      </c>
      <c r="U10" s="13">
        <v>0.41666666666666702</v>
      </c>
      <c r="V10" s="13">
        <v>0.22807017543859601</v>
      </c>
      <c r="W10" s="13">
        <v>0.77272727272727304</v>
      </c>
      <c r="X10" s="13">
        <v>0.1875</v>
      </c>
      <c r="Y10" s="13"/>
      <c r="Z10" s="13">
        <v>0.32417582417582402</v>
      </c>
      <c r="AA10" s="13">
        <v>0.42253521126760601</v>
      </c>
      <c r="AB10" s="13"/>
      <c r="AC10" s="13">
        <v>0.29126213592233002</v>
      </c>
      <c r="AD10" s="13">
        <v>0.39849624060150401</v>
      </c>
    </row>
    <row r="11" spans="2:30" x14ac:dyDescent="0.3">
      <c r="B11" s="14" t="s">
        <v>214</v>
      </c>
      <c r="C11" s="13">
        <v>0.26482213438735203</v>
      </c>
      <c r="D11" s="13">
        <v>0.28000000000000003</v>
      </c>
      <c r="E11" s="13">
        <v>0.25</v>
      </c>
      <c r="F11" s="13"/>
      <c r="G11" s="13">
        <v>0</v>
      </c>
      <c r="H11" s="13">
        <v>0.16</v>
      </c>
      <c r="I11" s="13">
        <v>0.22857142857142901</v>
      </c>
      <c r="J11" s="13">
        <v>0.28205128205128199</v>
      </c>
      <c r="K11" s="13">
        <v>0.35087719298245601</v>
      </c>
      <c r="L11" s="13">
        <v>0.25806451612903197</v>
      </c>
      <c r="M11" s="13"/>
      <c r="N11" s="13">
        <v>0.233644859813084</v>
      </c>
      <c r="O11" s="13">
        <v>0.24590163934426201</v>
      </c>
      <c r="P11" s="13">
        <v>0.38461538461538503</v>
      </c>
      <c r="Q11" s="13">
        <v>0.28813559322033899</v>
      </c>
      <c r="R11" s="13"/>
      <c r="S11" s="13">
        <v>0.10666666666666701</v>
      </c>
      <c r="T11" s="13">
        <v>0.27906976744186002</v>
      </c>
      <c r="U11" s="13">
        <v>0.25</v>
      </c>
      <c r="V11" s="13">
        <v>0.52631578947368396</v>
      </c>
      <c r="W11" s="13">
        <v>4.5454545454545497E-2</v>
      </c>
      <c r="X11" s="13">
        <v>0.3125</v>
      </c>
      <c r="Y11" s="13"/>
      <c r="Z11" s="13">
        <v>0.269230769230769</v>
      </c>
      <c r="AA11" s="13">
        <v>0.25352112676056299</v>
      </c>
      <c r="AB11" s="13"/>
      <c r="AC11" s="13">
        <v>0.33980582524271802</v>
      </c>
      <c r="AD11" s="13">
        <v>0.21052631578947401</v>
      </c>
    </row>
    <row r="12" spans="2:30" x14ac:dyDescent="0.3">
      <c r="B12" s="14" t="s">
        <v>56</v>
      </c>
      <c r="C12" s="19">
        <v>0.106719367588933</v>
      </c>
      <c r="D12" s="19">
        <v>5.6000000000000001E-2</v>
      </c>
      <c r="E12" s="19">
        <v>0.15625</v>
      </c>
      <c r="F12" s="19"/>
      <c r="G12" s="19">
        <v>0</v>
      </c>
      <c r="H12" s="19">
        <v>0.16</v>
      </c>
      <c r="I12" s="19">
        <v>8.5714285714285701E-2</v>
      </c>
      <c r="J12" s="19">
        <v>0.128205128205128</v>
      </c>
      <c r="K12" s="19">
        <v>0.105263157894737</v>
      </c>
      <c r="L12" s="19">
        <v>9.6774193548387094E-2</v>
      </c>
      <c r="M12" s="19"/>
      <c r="N12" s="19">
        <v>8.4112149532710304E-2</v>
      </c>
      <c r="O12" s="19">
        <v>0.16393442622950799</v>
      </c>
      <c r="P12" s="19">
        <v>7.69230769230769E-2</v>
      </c>
      <c r="Q12" s="19">
        <v>0.101694915254237</v>
      </c>
      <c r="R12" s="19"/>
      <c r="S12" s="19">
        <v>6.6666666666666693E-2</v>
      </c>
      <c r="T12" s="19">
        <v>0.13953488372093001</v>
      </c>
      <c r="U12" s="19">
        <v>4.1666666666666699E-2</v>
      </c>
      <c r="V12" s="19">
        <v>0.105263157894737</v>
      </c>
      <c r="W12" s="19">
        <v>4.5454545454545497E-2</v>
      </c>
      <c r="X12" s="19">
        <v>0.25</v>
      </c>
      <c r="Y12" s="19"/>
      <c r="Z12" s="19">
        <v>0.120879120879121</v>
      </c>
      <c r="AA12" s="19">
        <v>7.0422535211267595E-2</v>
      </c>
      <c r="AB12" s="19"/>
      <c r="AC12" s="19">
        <v>7.7669902912621394E-2</v>
      </c>
      <c r="AD12" s="19">
        <v>0.105263157894737</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219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3.5573122529644299E-2</v>
      </c>
      <c r="D8" s="13">
        <v>1.6E-2</v>
      </c>
      <c r="E8" s="13">
        <v>5.46875E-2</v>
      </c>
      <c r="F8" s="13"/>
      <c r="G8" s="13">
        <v>0</v>
      </c>
      <c r="H8" s="13">
        <v>0.12</v>
      </c>
      <c r="I8" s="13">
        <v>0.14285714285714299</v>
      </c>
      <c r="J8" s="13">
        <v>0</v>
      </c>
      <c r="K8" s="13">
        <v>0</v>
      </c>
      <c r="L8" s="13">
        <v>1.0752688172042999E-2</v>
      </c>
      <c r="M8" s="13"/>
      <c r="N8" s="13">
        <v>3.7383177570093497E-2</v>
      </c>
      <c r="O8" s="13">
        <v>3.2786885245901599E-2</v>
      </c>
      <c r="P8" s="13">
        <v>0</v>
      </c>
      <c r="Q8" s="13">
        <v>5.0847457627118599E-2</v>
      </c>
      <c r="R8" s="13"/>
      <c r="S8" s="13">
        <v>9.3333333333333296E-2</v>
      </c>
      <c r="T8" s="13">
        <v>2.32558139534884E-2</v>
      </c>
      <c r="U8" s="13">
        <v>0</v>
      </c>
      <c r="V8" s="13">
        <v>0</v>
      </c>
      <c r="W8" s="13">
        <v>0</v>
      </c>
      <c r="X8" s="13">
        <v>6.25E-2</v>
      </c>
      <c r="Y8" s="13"/>
      <c r="Z8" s="13">
        <v>4.3956043956044001E-2</v>
      </c>
      <c r="AA8" s="13">
        <v>1.4084507042253501E-2</v>
      </c>
      <c r="AB8" s="13"/>
      <c r="AC8" s="13">
        <v>1.94174757281553E-2</v>
      </c>
      <c r="AD8" s="13">
        <v>4.5112781954887202E-2</v>
      </c>
    </row>
    <row r="9" spans="2:30" x14ac:dyDescent="0.3">
      <c r="B9" s="14" t="s">
        <v>212</v>
      </c>
      <c r="C9" s="13">
        <v>0.32411067193675902</v>
      </c>
      <c r="D9" s="13">
        <v>0.36799999999999999</v>
      </c>
      <c r="E9" s="13">
        <v>0.28125</v>
      </c>
      <c r="F9" s="13"/>
      <c r="G9" s="13">
        <v>0.75</v>
      </c>
      <c r="H9" s="13">
        <v>0.44</v>
      </c>
      <c r="I9" s="13">
        <v>0.34285714285714303</v>
      </c>
      <c r="J9" s="13">
        <v>0.256410256410256</v>
      </c>
      <c r="K9" s="13">
        <v>0.31578947368421101</v>
      </c>
      <c r="L9" s="13">
        <v>0.30107526881720398</v>
      </c>
      <c r="M9" s="13"/>
      <c r="N9" s="13">
        <v>0.38317757009345799</v>
      </c>
      <c r="O9" s="13">
        <v>0.34426229508196698</v>
      </c>
      <c r="P9" s="13">
        <v>0.30769230769230799</v>
      </c>
      <c r="Q9" s="13">
        <v>0.20338983050847501</v>
      </c>
      <c r="R9" s="13"/>
      <c r="S9" s="13">
        <v>0.57333333333333303</v>
      </c>
      <c r="T9" s="13">
        <v>0.25581395348837199</v>
      </c>
      <c r="U9" s="13">
        <v>0.29166666666666702</v>
      </c>
      <c r="V9" s="13">
        <v>0.105263157894737</v>
      </c>
      <c r="W9" s="13">
        <v>0.27272727272727298</v>
      </c>
      <c r="X9" s="13">
        <v>0.3125</v>
      </c>
      <c r="Y9" s="13"/>
      <c r="Z9" s="13">
        <v>0.30769230769230799</v>
      </c>
      <c r="AA9" s="13">
        <v>0.36619718309859201</v>
      </c>
      <c r="AB9" s="13"/>
      <c r="AC9" s="13">
        <v>0.31067961165048502</v>
      </c>
      <c r="AD9" s="13">
        <v>0.33834586466165401</v>
      </c>
    </row>
    <row r="10" spans="2:30" x14ac:dyDescent="0.3">
      <c r="B10" s="14" t="s">
        <v>213</v>
      </c>
      <c r="C10" s="13">
        <v>0.35573122529644302</v>
      </c>
      <c r="D10" s="13">
        <v>0.4</v>
      </c>
      <c r="E10" s="13">
        <v>0.3125</v>
      </c>
      <c r="F10" s="13"/>
      <c r="G10" s="13">
        <v>0.25</v>
      </c>
      <c r="H10" s="13">
        <v>0.16</v>
      </c>
      <c r="I10" s="13">
        <v>0.25714285714285701</v>
      </c>
      <c r="J10" s="13">
        <v>0.38461538461538503</v>
      </c>
      <c r="K10" s="13">
        <v>0.33333333333333298</v>
      </c>
      <c r="L10" s="13">
        <v>0.45161290322580599</v>
      </c>
      <c r="M10" s="13"/>
      <c r="N10" s="13">
        <v>0.355140186915888</v>
      </c>
      <c r="O10" s="13">
        <v>0.32786885245901598</v>
      </c>
      <c r="P10" s="13">
        <v>0.46153846153846201</v>
      </c>
      <c r="Q10" s="13">
        <v>0.338983050847458</v>
      </c>
      <c r="R10" s="13"/>
      <c r="S10" s="13">
        <v>0.22666666666666699</v>
      </c>
      <c r="T10" s="13">
        <v>0.418604651162791</v>
      </c>
      <c r="U10" s="13">
        <v>0.29166666666666702</v>
      </c>
      <c r="V10" s="13">
        <v>0.42105263157894701</v>
      </c>
      <c r="W10" s="13">
        <v>0.59090909090909105</v>
      </c>
      <c r="X10" s="13">
        <v>0.25</v>
      </c>
      <c r="Y10" s="13"/>
      <c r="Z10" s="13">
        <v>0.32417582417582402</v>
      </c>
      <c r="AA10" s="13">
        <v>0.43661971830985902</v>
      </c>
      <c r="AB10" s="13"/>
      <c r="AC10" s="13">
        <v>0.35922330097087402</v>
      </c>
      <c r="AD10" s="13">
        <v>0.36842105263157898</v>
      </c>
    </row>
    <row r="11" spans="2:30" x14ac:dyDescent="0.3">
      <c r="B11" s="14" t="s">
        <v>214</v>
      </c>
      <c r="C11" s="13">
        <v>0.173913043478261</v>
      </c>
      <c r="D11" s="13">
        <v>0.14399999999999999</v>
      </c>
      <c r="E11" s="13">
        <v>0.203125</v>
      </c>
      <c r="F11" s="13"/>
      <c r="G11" s="13">
        <v>0</v>
      </c>
      <c r="H11" s="13">
        <v>0.2</v>
      </c>
      <c r="I11" s="13">
        <v>0.2</v>
      </c>
      <c r="J11" s="13">
        <v>0.230769230769231</v>
      </c>
      <c r="K11" s="13">
        <v>0.22807017543859601</v>
      </c>
      <c r="L11" s="13">
        <v>0.10752688172043</v>
      </c>
      <c r="M11" s="13"/>
      <c r="N11" s="13">
        <v>0.15887850467289699</v>
      </c>
      <c r="O11" s="13">
        <v>0.16393442622950799</v>
      </c>
      <c r="P11" s="13">
        <v>0.19230769230769201</v>
      </c>
      <c r="Q11" s="13">
        <v>0.20338983050847501</v>
      </c>
      <c r="R11" s="13"/>
      <c r="S11" s="13">
        <v>5.3333333333333302E-2</v>
      </c>
      <c r="T11" s="13">
        <v>0.162790697674419</v>
      </c>
      <c r="U11" s="13">
        <v>0.25</v>
      </c>
      <c r="V11" s="13">
        <v>0.36842105263157898</v>
      </c>
      <c r="W11" s="13">
        <v>9.0909090909090898E-2</v>
      </c>
      <c r="X11" s="13">
        <v>0</v>
      </c>
      <c r="Y11" s="13"/>
      <c r="Z11" s="13">
        <v>0.20329670329670299</v>
      </c>
      <c r="AA11" s="13">
        <v>9.85915492957746E-2</v>
      </c>
      <c r="AB11" s="13"/>
      <c r="AC11" s="13">
        <v>0.223300970873786</v>
      </c>
      <c r="AD11" s="13">
        <v>0.14285714285714299</v>
      </c>
    </row>
    <row r="12" spans="2:30" x14ac:dyDescent="0.3">
      <c r="B12" s="14" t="s">
        <v>56</v>
      </c>
      <c r="C12" s="19">
        <v>0.110671936758893</v>
      </c>
      <c r="D12" s="19">
        <v>7.1999999999999995E-2</v>
      </c>
      <c r="E12" s="19">
        <v>0.1484375</v>
      </c>
      <c r="F12" s="19"/>
      <c r="G12" s="19">
        <v>0</v>
      </c>
      <c r="H12" s="19">
        <v>0.08</v>
      </c>
      <c r="I12" s="19">
        <v>5.7142857142857099E-2</v>
      </c>
      <c r="J12" s="19">
        <v>0.128205128205128</v>
      </c>
      <c r="K12" s="19">
        <v>0.12280701754386</v>
      </c>
      <c r="L12" s="19">
        <v>0.12903225806451599</v>
      </c>
      <c r="M12" s="19"/>
      <c r="N12" s="19">
        <v>6.5420560747663503E-2</v>
      </c>
      <c r="O12" s="19">
        <v>0.13114754098360701</v>
      </c>
      <c r="P12" s="19">
        <v>3.8461538461538498E-2</v>
      </c>
      <c r="Q12" s="19">
        <v>0.20338983050847501</v>
      </c>
      <c r="R12" s="19"/>
      <c r="S12" s="19">
        <v>5.3333333333333302E-2</v>
      </c>
      <c r="T12" s="19">
        <v>0.13953488372093001</v>
      </c>
      <c r="U12" s="19">
        <v>0.16666666666666699</v>
      </c>
      <c r="V12" s="19">
        <v>0.105263157894737</v>
      </c>
      <c r="W12" s="19">
        <v>4.5454545454545497E-2</v>
      </c>
      <c r="X12" s="19">
        <v>0.375</v>
      </c>
      <c r="Y12" s="19"/>
      <c r="Z12" s="19">
        <v>0.120879120879121</v>
      </c>
      <c r="AA12" s="19">
        <v>8.4507042253521097E-2</v>
      </c>
      <c r="AB12" s="19"/>
      <c r="AC12" s="19">
        <v>8.7378640776699004E-2</v>
      </c>
      <c r="AD12" s="19">
        <v>0.105263157894737</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4.7430830039525702E-2</v>
      </c>
      <c r="D8" s="13">
        <v>0.04</v>
      </c>
      <c r="E8" s="13">
        <v>5.46875E-2</v>
      </c>
      <c r="F8" s="13"/>
      <c r="G8" s="13">
        <v>0</v>
      </c>
      <c r="H8" s="13">
        <v>0.08</v>
      </c>
      <c r="I8" s="13">
        <v>0.14285714285714299</v>
      </c>
      <c r="J8" s="13">
        <v>5.1282051282051301E-2</v>
      </c>
      <c r="K8" s="13">
        <v>3.5087719298245598E-2</v>
      </c>
      <c r="L8" s="13">
        <v>1.0752688172042999E-2</v>
      </c>
      <c r="M8" s="13"/>
      <c r="N8" s="13">
        <v>5.60747663551402E-2</v>
      </c>
      <c r="O8" s="13">
        <v>6.5573770491803296E-2</v>
      </c>
      <c r="P8" s="13">
        <v>0</v>
      </c>
      <c r="Q8" s="13">
        <v>3.3898305084745797E-2</v>
      </c>
      <c r="R8" s="13"/>
      <c r="S8" s="13">
        <v>0.12</v>
      </c>
      <c r="T8" s="13">
        <v>2.32558139534884E-2</v>
      </c>
      <c r="U8" s="13">
        <v>0</v>
      </c>
      <c r="V8" s="13">
        <v>3.5087719298245598E-2</v>
      </c>
      <c r="W8" s="13">
        <v>0</v>
      </c>
      <c r="X8" s="13">
        <v>0</v>
      </c>
      <c r="Y8" s="13"/>
      <c r="Z8" s="13">
        <v>4.94505494505494E-2</v>
      </c>
      <c r="AA8" s="13">
        <v>4.2253521126760597E-2</v>
      </c>
      <c r="AB8" s="13"/>
      <c r="AC8" s="13">
        <v>1.94174757281553E-2</v>
      </c>
      <c r="AD8" s="13">
        <v>6.7669172932330796E-2</v>
      </c>
    </row>
    <row r="9" spans="2:30" x14ac:dyDescent="0.3">
      <c r="B9" s="14" t="s">
        <v>212</v>
      </c>
      <c r="C9" s="13">
        <v>0.28458498023715401</v>
      </c>
      <c r="D9" s="13">
        <v>0.29599999999999999</v>
      </c>
      <c r="E9" s="13">
        <v>0.2734375</v>
      </c>
      <c r="F9" s="13"/>
      <c r="G9" s="13">
        <v>0.75</v>
      </c>
      <c r="H9" s="13">
        <v>0.28000000000000003</v>
      </c>
      <c r="I9" s="13">
        <v>0.28571428571428598</v>
      </c>
      <c r="J9" s="13">
        <v>0.30769230769230799</v>
      </c>
      <c r="K9" s="13">
        <v>0.26315789473684198</v>
      </c>
      <c r="L9" s="13">
        <v>0.26881720430107497</v>
      </c>
      <c r="M9" s="13"/>
      <c r="N9" s="13">
        <v>0.28037383177570102</v>
      </c>
      <c r="O9" s="13">
        <v>0.29508196721311503</v>
      </c>
      <c r="P9" s="13">
        <v>0.30769230769230799</v>
      </c>
      <c r="Q9" s="13">
        <v>0.27118644067796599</v>
      </c>
      <c r="R9" s="13"/>
      <c r="S9" s="13">
        <v>0.42666666666666703</v>
      </c>
      <c r="T9" s="13">
        <v>0.27906976744186002</v>
      </c>
      <c r="U9" s="13">
        <v>0.41666666666666702</v>
      </c>
      <c r="V9" s="13">
        <v>0.175438596491228</v>
      </c>
      <c r="W9" s="13">
        <v>9.0909090909090898E-2</v>
      </c>
      <c r="X9" s="13">
        <v>0.25</v>
      </c>
      <c r="Y9" s="13"/>
      <c r="Z9" s="13">
        <v>0.28571428571428598</v>
      </c>
      <c r="AA9" s="13">
        <v>0.28169014084506999</v>
      </c>
      <c r="AB9" s="13"/>
      <c r="AC9" s="13">
        <v>0.34951456310679602</v>
      </c>
      <c r="AD9" s="13">
        <v>0.24812030075187999</v>
      </c>
    </row>
    <row r="10" spans="2:30" x14ac:dyDescent="0.3">
      <c r="B10" s="14" t="s">
        <v>213</v>
      </c>
      <c r="C10" s="13">
        <v>0.33201581027667998</v>
      </c>
      <c r="D10" s="13">
        <v>0.376</v>
      </c>
      <c r="E10" s="13">
        <v>0.2890625</v>
      </c>
      <c r="F10" s="13"/>
      <c r="G10" s="13">
        <v>0.25</v>
      </c>
      <c r="H10" s="13">
        <v>0.36</v>
      </c>
      <c r="I10" s="13">
        <v>0.34285714285714303</v>
      </c>
      <c r="J10" s="13">
        <v>0.28205128205128199</v>
      </c>
      <c r="K10" s="13">
        <v>0.29824561403508798</v>
      </c>
      <c r="L10" s="13">
        <v>0.36559139784946199</v>
      </c>
      <c r="M10" s="13"/>
      <c r="N10" s="13">
        <v>0.38317757009345799</v>
      </c>
      <c r="O10" s="13">
        <v>0.26229508196721302</v>
      </c>
      <c r="P10" s="13">
        <v>0.34615384615384598</v>
      </c>
      <c r="Q10" s="13">
        <v>0.305084745762712</v>
      </c>
      <c r="R10" s="13"/>
      <c r="S10" s="13">
        <v>0.25333333333333302</v>
      </c>
      <c r="T10" s="13">
        <v>0.372093023255814</v>
      </c>
      <c r="U10" s="13">
        <v>0.29166666666666702</v>
      </c>
      <c r="V10" s="13">
        <v>0.24561403508771901</v>
      </c>
      <c r="W10" s="13">
        <v>0.68181818181818199</v>
      </c>
      <c r="X10" s="13">
        <v>0.375</v>
      </c>
      <c r="Y10" s="13"/>
      <c r="Z10" s="13">
        <v>0.30219780219780201</v>
      </c>
      <c r="AA10" s="13">
        <v>0.40845070422535201</v>
      </c>
      <c r="AB10" s="13"/>
      <c r="AC10" s="13">
        <v>0.27184466019417503</v>
      </c>
      <c r="AD10" s="13">
        <v>0.383458646616541</v>
      </c>
    </row>
    <row r="11" spans="2:30" x14ac:dyDescent="0.3">
      <c r="B11" s="14" t="s">
        <v>214</v>
      </c>
      <c r="C11" s="13">
        <v>0.19367588932806301</v>
      </c>
      <c r="D11" s="13">
        <v>0.16</v>
      </c>
      <c r="E11" s="13">
        <v>0.2265625</v>
      </c>
      <c r="F11" s="13"/>
      <c r="G11" s="13">
        <v>0</v>
      </c>
      <c r="H11" s="13">
        <v>0.12</v>
      </c>
      <c r="I11" s="13">
        <v>0.14285714285714299</v>
      </c>
      <c r="J11" s="13">
        <v>0.17948717948717899</v>
      </c>
      <c r="K11" s="13">
        <v>0.21052631578947401</v>
      </c>
      <c r="L11" s="13">
        <v>0.236559139784946</v>
      </c>
      <c r="M11" s="13"/>
      <c r="N11" s="13">
        <v>0.18691588785046701</v>
      </c>
      <c r="O11" s="13">
        <v>0.18032786885245899</v>
      </c>
      <c r="P11" s="13">
        <v>0.230769230769231</v>
      </c>
      <c r="Q11" s="13">
        <v>0.20338983050847501</v>
      </c>
      <c r="R11" s="13"/>
      <c r="S11" s="13">
        <v>5.3333333333333302E-2</v>
      </c>
      <c r="T11" s="13">
        <v>0.209302325581395</v>
      </c>
      <c r="U11" s="13">
        <v>0.16666666666666699</v>
      </c>
      <c r="V11" s="13">
        <v>0.42105263157894701</v>
      </c>
      <c r="W11" s="13">
        <v>9.0909090909090898E-2</v>
      </c>
      <c r="X11" s="13">
        <v>0.1875</v>
      </c>
      <c r="Y11" s="13"/>
      <c r="Z11" s="13">
        <v>0.20879120879120899</v>
      </c>
      <c r="AA11" s="13">
        <v>0.154929577464789</v>
      </c>
      <c r="AB11" s="13"/>
      <c r="AC11" s="13">
        <v>0.233009708737864</v>
      </c>
      <c r="AD11" s="13">
        <v>0.16541353383458601</v>
      </c>
    </row>
    <row r="12" spans="2:30" x14ac:dyDescent="0.3">
      <c r="B12" s="14" t="s">
        <v>56</v>
      </c>
      <c r="C12" s="19">
        <v>0.142292490118577</v>
      </c>
      <c r="D12" s="19">
        <v>0.128</v>
      </c>
      <c r="E12" s="19">
        <v>0.15625</v>
      </c>
      <c r="F12" s="19"/>
      <c r="G12" s="19">
        <v>0</v>
      </c>
      <c r="H12" s="19">
        <v>0.16</v>
      </c>
      <c r="I12" s="19">
        <v>8.5714285714285701E-2</v>
      </c>
      <c r="J12" s="19">
        <v>0.17948717948717899</v>
      </c>
      <c r="K12" s="19">
        <v>0.19298245614035101</v>
      </c>
      <c r="L12" s="19">
        <v>0.118279569892473</v>
      </c>
      <c r="M12" s="19"/>
      <c r="N12" s="19">
        <v>9.34579439252336E-2</v>
      </c>
      <c r="O12" s="19">
        <v>0.19672131147541</v>
      </c>
      <c r="P12" s="19">
        <v>0.115384615384615</v>
      </c>
      <c r="Q12" s="19">
        <v>0.186440677966102</v>
      </c>
      <c r="R12" s="19"/>
      <c r="S12" s="19">
        <v>0.146666666666667</v>
      </c>
      <c r="T12" s="19">
        <v>0.116279069767442</v>
      </c>
      <c r="U12" s="19">
        <v>0.125</v>
      </c>
      <c r="V12" s="19">
        <v>0.12280701754386</v>
      </c>
      <c r="W12" s="19">
        <v>0.13636363636363599</v>
      </c>
      <c r="X12" s="19">
        <v>0.1875</v>
      </c>
      <c r="Y12" s="19"/>
      <c r="Z12" s="19">
        <v>0.15384615384615399</v>
      </c>
      <c r="AA12" s="19">
        <v>0.11267605633802801</v>
      </c>
      <c r="AB12" s="19"/>
      <c r="AC12" s="19">
        <v>0.12621359223301001</v>
      </c>
      <c r="AD12" s="19">
        <v>0.13533834586466201</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2.4E-2</v>
      </c>
      <c r="E8" s="13">
        <v>3.125E-2</v>
      </c>
      <c r="F8" s="13"/>
      <c r="G8" s="13">
        <v>0</v>
      </c>
      <c r="H8" s="13">
        <v>0.12</v>
      </c>
      <c r="I8" s="13">
        <v>8.5714285714285701E-2</v>
      </c>
      <c r="J8" s="13">
        <v>0</v>
      </c>
      <c r="K8" s="13">
        <v>0</v>
      </c>
      <c r="L8" s="13">
        <v>1.0752688172042999E-2</v>
      </c>
      <c r="M8" s="13"/>
      <c r="N8" s="13">
        <v>3.7383177570093497E-2</v>
      </c>
      <c r="O8" s="13">
        <v>1.63934426229508E-2</v>
      </c>
      <c r="P8" s="13">
        <v>0</v>
      </c>
      <c r="Q8" s="13">
        <v>3.3898305084745797E-2</v>
      </c>
      <c r="R8" s="13"/>
      <c r="S8" s="13">
        <v>9.3333333333333296E-2</v>
      </c>
      <c r="T8" s="13">
        <v>0</v>
      </c>
      <c r="U8" s="13">
        <v>0</v>
      </c>
      <c r="V8" s="13">
        <v>0</v>
      </c>
      <c r="W8" s="13">
        <v>0</v>
      </c>
      <c r="X8" s="13">
        <v>0</v>
      </c>
      <c r="Y8" s="13"/>
      <c r="Z8" s="13">
        <v>3.2967032967033003E-2</v>
      </c>
      <c r="AA8" s="13">
        <v>1.4084507042253501E-2</v>
      </c>
      <c r="AB8" s="13"/>
      <c r="AC8" s="13">
        <v>9.7087378640776708E-3</v>
      </c>
      <c r="AD8" s="13">
        <v>3.7593984962405999E-2</v>
      </c>
    </row>
    <row r="9" spans="2:30" x14ac:dyDescent="0.3">
      <c r="B9" s="14" t="s">
        <v>212</v>
      </c>
      <c r="C9" s="13">
        <v>0.22924901185770799</v>
      </c>
      <c r="D9" s="13">
        <v>0.25600000000000001</v>
      </c>
      <c r="E9" s="13">
        <v>0.203125</v>
      </c>
      <c r="F9" s="13"/>
      <c r="G9" s="13">
        <v>0.75</v>
      </c>
      <c r="H9" s="13">
        <v>0.32</v>
      </c>
      <c r="I9" s="13">
        <v>0.34285714285714303</v>
      </c>
      <c r="J9" s="13">
        <v>0.20512820512820501</v>
      </c>
      <c r="K9" s="13">
        <v>0.19298245614035101</v>
      </c>
      <c r="L9" s="13">
        <v>0.17204301075268799</v>
      </c>
      <c r="M9" s="13"/>
      <c r="N9" s="13">
        <v>0.30841121495327101</v>
      </c>
      <c r="O9" s="13">
        <v>0.19672131147541</v>
      </c>
      <c r="P9" s="13">
        <v>0.19230769230769201</v>
      </c>
      <c r="Q9" s="13">
        <v>0.13559322033898299</v>
      </c>
      <c r="R9" s="13"/>
      <c r="S9" s="13">
        <v>0.413333333333333</v>
      </c>
      <c r="T9" s="13">
        <v>0.186046511627907</v>
      </c>
      <c r="U9" s="13">
        <v>0.20833333333333301</v>
      </c>
      <c r="V9" s="13">
        <v>5.2631578947368397E-2</v>
      </c>
      <c r="W9" s="13">
        <v>0.27272727272727298</v>
      </c>
      <c r="X9" s="13">
        <v>0.1875</v>
      </c>
      <c r="Y9" s="13"/>
      <c r="Z9" s="13">
        <v>0.225274725274725</v>
      </c>
      <c r="AA9" s="13">
        <v>0.23943661971831001</v>
      </c>
      <c r="AB9" s="13"/>
      <c r="AC9" s="13">
        <v>0.26213592233009703</v>
      </c>
      <c r="AD9" s="13">
        <v>0.21052631578947401</v>
      </c>
    </row>
    <row r="10" spans="2:30" x14ac:dyDescent="0.3">
      <c r="B10" s="14" t="s">
        <v>213</v>
      </c>
      <c r="C10" s="13">
        <v>0.36363636363636398</v>
      </c>
      <c r="D10" s="13">
        <v>0.46400000000000002</v>
      </c>
      <c r="E10" s="13">
        <v>0.265625</v>
      </c>
      <c r="F10" s="13"/>
      <c r="G10" s="13">
        <v>0.25</v>
      </c>
      <c r="H10" s="13">
        <v>0.24</v>
      </c>
      <c r="I10" s="13">
        <v>0.22857142857142901</v>
      </c>
      <c r="J10" s="13">
        <v>0.43589743589743601</v>
      </c>
      <c r="K10" s="13">
        <v>0.35087719298245601</v>
      </c>
      <c r="L10" s="13">
        <v>0.43010752688171999</v>
      </c>
      <c r="M10" s="13"/>
      <c r="N10" s="13">
        <v>0.36448598130841098</v>
      </c>
      <c r="O10" s="13">
        <v>0.39344262295082</v>
      </c>
      <c r="P10" s="13">
        <v>0.42307692307692302</v>
      </c>
      <c r="Q10" s="13">
        <v>0.305084745762712</v>
      </c>
      <c r="R10" s="13"/>
      <c r="S10" s="13">
        <v>0.32</v>
      </c>
      <c r="T10" s="13">
        <v>0.34883720930232598</v>
      </c>
      <c r="U10" s="13">
        <v>0.45833333333333298</v>
      </c>
      <c r="V10" s="13">
        <v>0.35087719298245601</v>
      </c>
      <c r="W10" s="13">
        <v>0.45454545454545497</v>
      </c>
      <c r="X10" s="13">
        <v>0.3125</v>
      </c>
      <c r="Y10" s="13"/>
      <c r="Z10" s="13">
        <v>0.31868131868131899</v>
      </c>
      <c r="AA10" s="13">
        <v>0.47887323943662002</v>
      </c>
      <c r="AB10" s="13"/>
      <c r="AC10" s="13">
        <v>0.31067961165048502</v>
      </c>
      <c r="AD10" s="13">
        <v>0.42857142857142899</v>
      </c>
    </row>
    <row r="11" spans="2:30" x14ac:dyDescent="0.3">
      <c r="B11" s="14" t="s">
        <v>214</v>
      </c>
      <c r="C11" s="13">
        <v>0.24110671936758901</v>
      </c>
      <c r="D11" s="13">
        <v>0.192</v>
      </c>
      <c r="E11" s="13">
        <v>0.2890625</v>
      </c>
      <c r="F11" s="13"/>
      <c r="G11" s="13">
        <v>0</v>
      </c>
      <c r="H11" s="13">
        <v>0.2</v>
      </c>
      <c r="I11" s="13">
        <v>0.22857142857142901</v>
      </c>
      <c r="J11" s="13">
        <v>0.20512820512820501</v>
      </c>
      <c r="K11" s="13">
        <v>0.31578947368421101</v>
      </c>
      <c r="L11" s="13">
        <v>0.236559139784946</v>
      </c>
      <c r="M11" s="13"/>
      <c r="N11" s="13">
        <v>0.22429906542056099</v>
      </c>
      <c r="O11" s="13">
        <v>0.24590163934426201</v>
      </c>
      <c r="P11" s="13">
        <v>0.19230769230769201</v>
      </c>
      <c r="Q11" s="13">
        <v>0.28813559322033899</v>
      </c>
      <c r="R11" s="13"/>
      <c r="S11" s="13">
        <v>5.3333333333333302E-2</v>
      </c>
      <c r="T11" s="13">
        <v>0.27906976744186002</v>
      </c>
      <c r="U11" s="13">
        <v>0.125</v>
      </c>
      <c r="V11" s="13">
        <v>0.49122807017543901</v>
      </c>
      <c r="W11" s="13">
        <v>0.22727272727272699</v>
      </c>
      <c r="X11" s="13">
        <v>0.25</v>
      </c>
      <c r="Y11" s="13"/>
      <c r="Z11" s="13">
        <v>0.25274725274725302</v>
      </c>
      <c r="AA11" s="13">
        <v>0.21126760563380301</v>
      </c>
      <c r="AB11" s="13"/>
      <c r="AC11" s="13">
        <v>0.27184466019417503</v>
      </c>
      <c r="AD11" s="13">
        <v>0.22556390977443599</v>
      </c>
    </row>
    <row r="12" spans="2:30" x14ac:dyDescent="0.3">
      <c r="B12" s="14" t="s">
        <v>56</v>
      </c>
      <c r="C12" s="19">
        <v>0.138339920948617</v>
      </c>
      <c r="D12" s="19">
        <v>6.4000000000000001E-2</v>
      </c>
      <c r="E12" s="19">
        <v>0.2109375</v>
      </c>
      <c r="F12" s="19"/>
      <c r="G12" s="19">
        <v>0</v>
      </c>
      <c r="H12" s="19">
        <v>0.12</v>
      </c>
      <c r="I12" s="19">
        <v>0.114285714285714</v>
      </c>
      <c r="J12" s="19">
        <v>0.15384615384615399</v>
      </c>
      <c r="K12" s="19">
        <v>0.140350877192982</v>
      </c>
      <c r="L12" s="19">
        <v>0.15053763440860199</v>
      </c>
      <c r="M12" s="19"/>
      <c r="N12" s="19">
        <v>6.5420560747663503E-2</v>
      </c>
      <c r="O12" s="19">
        <v>0.14754098360655701</v>
      </c>
      <c r="P12" s="19">
        <v>0.19230769230769201</v>
      </c>
      <c r="Q12" s="19">
        <v>0.23728813559322001</v>
      </c>
      <c r="R12" s="19"/>
      <c r="S12" s="19">
        <v>0.12</v>
      </c>
      <c r="T12" s="19">
        <v>0.186046511627907</v>
      </c>
      <c r="U12" s="19">
        <v>0.20833333333333301</v>
      </c>
      <c r="V12" s="19">
        <v>0.105263157894737</v>
      </c>
      <c r="W12" s="19">
        <v>4.5454545454545497E-2</v>
      </c>
      <c r="X12" s="19">
        <v>0.25</v>
      </c>
      <c r="Y12" s="19"/>
      <c r="Z12" s="19">
        <v>0.17032967032967</v>
      </c>
      <c r="AA12" s="19">
        <v>5.63380281690141E-2</v>
      </c>
      <c r="AB12" s="19"/>
      <c r="AC12" s="19">
        <v>0.14563106796116501</v>
      </c>
      <c r="AD12" s="19">
        <v>9.7744360902255606E-2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2.4E-2</v>
      </c>
      <c r="E8" s="13">
        <v>3.125E-2</v>
      </c>
      <c r="F8" s="13"/>
      <c r="G8" s="13">
        <v>0</v>
      </c>
      <c r="H8" s="13">
        <v>0.08</v>
      </c>
      <c r="I8" s="13">
        <v>2.8571428571428598E-2</v>
      </c>
      <c r="J8" s="13">
        <v>0</v>
      </c>
      <c r="K8" s="13">
        <v>3.5087719298245598E-2</v>
      </c>
      <c r="L8" s="13">
        <v>2.1505376344085999E-2</v>
      </c>
      <c r="M8" s="13"/>
      <c r="N8" s="13">
        <v>4.67289719626168E-2</v>
      </c>
      <c r="O8" s="13">
        <v>1.63934426229508E-2</v>
      </c>
      <c r="P8" s="13">
        <v>0</v>
      </c>
      <c r="Q8" s="13">
        <v>1.6949152542372899E-2</v>
      </c>
      <c r="R8" s="13"/>
      <c r="S8" s="13">
        <v>0.08</v>
      </c>
      <c r="T8" s="13">
        <v>0</v>
      </c>
      <c r="U8" s="13">
        <v>0</v>
      </c>
      <c r="V8" s="13">
        <v>1.7543859649122799E-2</v>
      </c>
      <c r="W8" s="13">
        <v>0</v>
      </c>
      <c r="X8" s="13">
        <v>0</v>
      </c>
      <c r="Y8" s="13"/>
      <c r="Z8" s="13">
        <v>2.74725274725275E-2</v>
      </c>
      <c r="AA8" s="13">
        <v>2.8169014084507001E-2</v>
      </c>
      <c r="AB8" s="13"/>
      <c r="AC8" s="13">
        <v>1.94174757281553E-2</v>
      </c>
      <c r="AD8" s="13">
        <v>3.7593984962405999E-2</v>
      </c>
    </row>
    <row r="9" spans="2:30" x14ac:dyDescent="0.3">
      <c r="B9" s="14" t="s">
        <v>212</v>
      </c>
      <c r="C9" s="13">
        <v>0.22924901185770799</v>
      </c>
      <c r="D9" s="13">
        <v>0.27200000000000002</v>
      </c>
      <c r="E9" s="13">
        <v>0.1875</v>
      </c>
      <c r="F9" s="13"/>
      <c r="G9" s="13">
        <v>0.5</v>
      </c>
      <c r="H9" s="13">
        <v>0.32</v>
      </c>
      <c r="I9" s="13">
        <v>0.34285714285714303</v>
      </c>
      <c r="J9" s="13">
        <v>0.230769230769231</v>
      </c>
      <c r="K9" s="13">
        <v>0.140350877192982</v>
      </c>
      <c r="L9" s="13">
        <v>0.204301075268817</v>
      </c>
      <c r="M9" s="13"/>
      <c r="N9" s="13">
        <v>0.18691588785046701</v>
      </c>
      <c r="O9" s="13">
        <v>0.26229508196721302</v>
      </c>
      <c r="P9" s="13">
        <v>0.230769230769231</v>
      </c>
      <c r="Q9" s="13">
        <v>0.27118644067796599</v>
      </c>
      <c r="R9" s="13"/>
      <c r="S9" s="13">
        <v>0.38666666666666699</v>
      </c>
      <c r="T9" s="13">
        <v>0.209302325581395</v>
      </c>
      <c r="U9" s="13">
        <v>0.25</v>
      </c>
      <c r="V9" s="13">
        <v>8.7719298245614002E-2</v>
      </c>
      <c r="W9" s="13">
        <v>0.18181818181818199</v>
      </c>
      <c r="X9" s="13">
        <v>0</v>
      </c>
      <c r="Y9" s="13"/>
      <c r="Z9" s="13">
        <v>0.214285714285714</v>
      </c>
      <c r="AA9" s="13">
        <v>0.26760563380281699</v>
      </c>
      <c r="AB9" s="13"/>
      <c r="AC9" s="13">
        <v>0.242718446601942</v>
      </c>
      <c r="AD9" s="13">
        <v>0.22556390977443599</v>
      </c>
    </row>
    <row r="10" spans="2:30" x14ac:dyDescent="0.3">
      <c r="B10" s="14" t="s">
        <v>213</v>
      </c>
      <c r="C10" s="13">
        <v>0.34782608695652201</v>
      </c>
      <c r="D10" s="13">
        <v>0.38400000000000001</v>
      </c>
      <c r="E10" s="13">
        <v>0.3125</v>
      </c>
      <c r="F10" s="13"/>
      <c r="G10" s="13">
        <v>0.25</v>
      </c>
      <c r="H10" s="13">
        <v>0.24</v>
      </c>
      <c r="I10" s="13">
        <v>0.25714285714285701</v>
      </c>
      <c r="J10" s="13">
        <v>0.46153846153846201</v>
      </c>
      <c r="K10" s="13">
        <v>0.31578947368421101</v>
      </c>
      <c r="L10" s="13">
        <v>0.38709677419354799</v>
      </c>
      <c r="M10" s="13"/>
      <c r="N10" s="13">
        <v>0.42990654205607498</v>
      </c>
      <c r="O10" s="13">
        <v>0.26229508196721302</v>
      </c>
      <c r="P10" s="13">
        <v>0.34615384615384598</v>
      </c>
      <c r="Q10" s="13">
        <v>0.28813559322033899</v>
      </c>
      <c r="R10" s="13"/>
      <c r="S10" s="13">
        <v>0.30666666666666698</v>
      </c>
      <c r="T10" s="13">
        <v>0.39534883720930197</v>
      </c>
      <c r="U10" s="13">
        <v>0.33333333333333298</v>
      </c>
      <c r="V10" s="13">
        <v>0.29824561403508798</v>
      </c>
      <c r="W10" s="13">
        <v>0.40909090909090901</v>
      </c>
      <c r="X10" s="13">
        <v>0.5625</v>
      </c>
      <c r="Y10" s="13"/>
      <c r="Z10" s="13">
        <v>0.32967032967033</v>
      </c>
      <c r="AA10" s="13">
        <v>0.39436619718309901</v>
      </c>
      <c r="AB10" s="13"/>
      <c r="AC10" s="13">
        <v>0.26213592233009703</v>
      </c>
      <c r="AD10" s="13">
        <v>0.42857142857142899</v>
      </c>
    </row>
    <row r="11" spans="2:30" x14ac:dyDescent="0.3">
      <c r="B11" s="14" t="s">
        <v>214</v>
      </c>
      <c r="C11" s="13">
        <v>0.217391304347826</v>
      </c>
      <c r="D11" s="13">
        <v>0.216</v>
      </c>
      <c r="E11" s="13">
        <v>0.21875</v>
      </c>
      <c r="F11" s="13"/>
      <c r="G11" s="13">
        <v>0</v>
      </c>
      <c r="H11" s="13">
        <v>0.2</v>
      </c>
      <c r="I11" s="13">
        <v>0.17142857142857101</v>
      </c>
      <c r="J11" s="13">
        <v>0.15384615384615399</v>
      </c>
      <c r="K11" s="13">
        <v>0.28070175438596501</v>
      </c>
      <c r="L11" s="13">
        <v>0.236559139784946</v>
      </c>
      <c r="M11" s="13"/>
      <c r="N11" s="13">
        <v>0.21495327102803699</v>
      </c>
      <c r="O11" s="13">
        <v>0.213114754098361</v>
      </c>
      <c r="P11" s="13">
        <v>0.34615384615384598</v>
      </c>
      <c r="Q11" s="13">
        <v>0.169491525423729</v>
      </c>
      <c r="R11" s="13"/>
      <c r="S11" s="13">
        <v>0.10666666666666701</v>
      </c>
      <c r="T11" s="13">
        <v>0.162790697674419</v>
      </c>
      <c r="U11" s="13">
        <v>0.25</v>
      </c>
      <c r="V11" s="13">
        <v>0.38596491228070201</v>
      </c>
      <c r="W11" s="13">
        <v>0.31818181818181801</v>
      </c>
      <c r="X11" s="13">
        <v>0.1875</v>
      </c>
      <c r="Y11" s="13"/>
      <c r="Z11" s="13">
        <v>0.230769230769231</v>
      </c>
      <c r="AA11" s="13">
        <v>0.183098591549296</v>
      </c>
      <c r="AB11" s="13"/>
      <c r="AC11" s="13">
        <v>0.28155339805825202</v>
      </c>
      <c r="AD11" s="13">
        <v>0.17293233082706799</v>
      </c>
    </row>
    <row r="12" spans="2:30" x14ac:dyDescent="0.3">
      <c r="B12" s="14" t="s">
        <v>56</v>
      </c>
      <c r="C12" s="19">
        <v>0.17786561264822101</v>
      </c>
      <c r="D12" s="19">
        <v>0.104</v>
      </c>
      <c r="E12" s="19">
        <v>0.25</v>
      </c>
      <c r="F12" s="19"/>
      <c r="G12" s="19">
        <v>0.25</v>
      </c>
      <c r="H12" s="19">
        <v>0.16</v>
      </c>
      <c r="I12" s="19">
        <v>0.2</v>
      </c>
      <c r="J12" s="19">
        <v>0.15384615384615399</v>
      </c>
      <c r="K12" s="19">
        <v>0.22807017543859601</v>
      </c>
      <c r="L12" s="19">
        <v>0.15053763440860199</v>
      </c>
      <c r="M12" s="19"/>
      <c r="N12" s="19">
        <v>0.121495327102804</v>
      </c>
      <c r="O12" s="19">
        <v>0.24590163934426201</v>
      </c>
      <c r="P12" s="19">
        <v>7.69230769230769E-2</v>
      </c>
      <c r="Q12" s="19">
        <v>0.25423728813559299</v>
      </c>
      <c r="R12" s="19"/>
      <c r="S12" s="19">
        <v>0.12</v>
      </c>
      <c r="T12" s="19">
        <v>0.232558139534884</v>
      </c>
      <c r="U12" s="19">
        <v>0.16666666666666699</v>
      </c>
      <c r="V12" s="19">
        <v>0.21052631578947401</v>
      </c>
      <c r="W12" s="19">
        <v>9.0909090909090898E-2</v>
      </c>
      <c r="X12" s="19">
        <v>0.25</v>
      </c>
      <c r="Y12" s="19"/>
      <c r="Z12" s="19">
        <v>0.19780219780219799</v>
      </c>
      <c r="AA12" s="19">
        <v>0.12676056338028199</v>
      </c>
      <c r="AB12" s="19"/>
      <c r="AC12" s="19">
        <v>0.19417475728155301</v>
      </c>
      <c r="AD12" s="19">
        <v>0.13533834586466201</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1.18577075098814E-2</v>
      </c>
      <c r="D8" s="13">
        <v>8.0000000000000002E-3</v>
      </c>
      <c r="E8" s="13">
        <v>1.5625E-2</v>
      </c>
      <c r="F8" s="13"/>
      <c r="G8" s="13">
        <v>0</v>
      </c>
      <c r="H8" s="13">
        <v>0.04</v>
      </c>
      <c r="I8" s="13">
        <v>2.8571428571428598E-2</v>
      </c>
      <c r="J8" s="13">
        <v>0</v>
      </c>
      <c r="K8" s="13">
        <v>0</v>
      </c>
      <c r="L8" s="13">
        <v>1.0752688172042999E-2</v>
      </c>
      <c r="M8" s="13"/>
      <c r="N8" s="13">
        <v>9.3457943925233603E-3</v>
      </c>
      <c r="O8" s="13">
        <v>1.63934426229508E-2</v>
      </c>
      <c r="P8" s="13">
        <v>0</v>
      </c>
      <c r="Q8" s="13">
        <v>1.6949152542372899E-2</v>
      </c>
      <c r="R8" s="13"/>
      <c r="S8" s="13">
        <v>0.04</v>
      </c>
      <c r="T8" s="13">
        <v>0</v>
      </c>
      <c r="U8" s="13">
        <v>0</v>
      </c>
      <c r="V8" s="13">
        <v>0</v>
      </c>
      <c r="W8" s="13">
        <v>0</v>
      </c>
      <c r="X8" s="13">
        <v>0</v>
      </c>
      <c r="Y8" s="13"/>
      <c r="Z8" s="13">
        <v>1.6483516483516501E-2</v>
      </c>
      <c r="AA8" s="13">
        <v>0</v>
      </c>
      <c r="AB8" s="13"/>
      <c r="AC8" s="13">
        <v>9.7087378640776708E-3</v>
      </c>
      <c r="AD8" s="13">
        <v>1.50375939849624E-2</v>
      </c>
    </row>
    <row r="9" spans="2:30" x14ac:dyDescent="0.3">
      <c r="B9" s="14" t="s">
        <v>212</v>
      </c>
      <c r="C9" s="13">
        <v>0.13438735177865599</v>
      </c>
      <c r="D9" s="13">
        <v>0.16</v>
      </c>
      <c r="E9" s="13">
        <v>0.109375</v>
      </c>
      <c r="F9" s="13"/>
      <c r="G9" s="13">
        <v>0.25</v>
      </c>
      <c r="H9" s="13">
        <v>0.24</v>
      </c>
      <c r="I9" s="13">
        <v>0.2</v>
      </c>
      <c r="J9" s="13">
        <v>7.69230769230769E-2</v>
      </c>
      <c r="K9" s="13">
        <v>0.105263157894737</v>
      </c>
      <c r="L9" s="13">
        <v>0.118279569892473</v>
      </c>
      <c r="M9" s="13"/>
      <c r="N9" s="13">
        <v>0.19626168224299101</v>
      </c>
      <c r="O9" s="13">
        <v>0.114754098360656</v>
      </c>
      <c r="P9" s="13">
        <v>0.15384615384615399</v>
      </c>
      <c r="Q9" s="13">
        <v>3.3898305084745797E-2</v>
      </c>
      <c r="R9" s="13"/>
      <c r="S9" s="13">
        <v>0.30666666666666698</v>
      </c>
      <c r="T9" s="13">
        <v>6.9767441860465101E-2</v>
      </c>
      <c r="U9" s="13">
        <v>4.1666666666666699E-2</v>
      </c>
      <c r="V9" s="13">
        <v>3.5087719298245598E-2</v>
      </c>
      <c r="W9" s="13">
        <v>4.5454545454545497E-2</v>
      </c>
      <c r="X9" s="13">
        <v>0.1875</v>
      </c>
      <c r="Y9" s="13"/>
      <c r="Z9" s="13">
        <v>0.13736263736263701</v>
      </c>
      <c r="AA9" s="13">
        <v>0.12676056338028199</v>
      </c>
      <c r="AB9" s="13"/>
      <c r="AC9" s="13">
        <v>0.116504854368932</v>
      </c>
      <c r="AD9" s="13">
        <v>0.157894736842105</v>
      </c>
    </row>
    <row r="10" spans="2:30" x14ac:dyDescent="0.3">
      <c r="B10" s="14" t="s">
        <v>213</v>
      </c>
      <c r="C10" s="13">
        <v>0.38735177865612602</v>
      </c>
      <c r="D10" s="13">
        <v>0.42399999999999999</v>
      </c>
      <c r="E10" s="13">
        <v>0.3515625</v>
      </c>
      <c r="F10" s="13"/>
      <c r="G10" s="13">
        <v>0.75</v>
      </c>
      <c r="H10" s="13">
        <v>0.4</v>
      </c>
      <c r="I10" s="13">
        <v>0.314285714285714</v>
      </c>
      <c r="J10" s="13">
        <v>0.38461538461538503</v>
      </c>
      <c r="K10" s="13">
        <v>0.31578947368421101</v>
      </c>
      <c r="L10" s="13">
        <v>0.44086021505376299</v>
      </c>
      <c r="M10" s="13"/>
      <c r="N10" s="13">
        <v>0.49532710280373798</v>
      </c>
      <c r="O10" s="13">
        <v>0.32786885245901598</v>
      </c>
      <c r="P10" s="13">
        <v>0.19230769230769201</v>
      </c>
      <c r="Q10" s="13">
        <v>0.338983050847458</v>
      </c>
      <c r="R10" s="13"/>
      <c r="S10" s="13">
        <v>0.4</v>
      </c>
      <c r="T10" s="13">
        <v>0.46511627906976699</v>
      </c>
      <c r="U10" s="13">
        <v>0.45833333333333298</v>
      </c>
      <c r="V10" s="13">
        <v>0.24561403508771901</v>
      </c>
      <c r="W10" s="13">
        <v>0.5</v>
      </c>
      <c r="X10" s="13">
        <v>0.3125</v>
      </c>
      <c r="Y10" s="13"/>
      <c r="Z10" s="13">
        <v>0.35714285714285698</v>
      </c>
      <c r="AA10" s="13">
        <v>0.46478873239436602</v>
      </c>
      <c r="AB10" s="13"/>
      <c r="AC10" s="13">
        <v>0.31067961165048502</v>
      </c>
      <c r="AD10" s="13">
        <v>0.45864661654135302</v>
      </c>
    </row>
    <row r="11" spans="2:30" x14ac:dyDescent="0.3">
      <c r="B11" s="14" t="s">
        <v>214</v>
      </c>
      <c r="C11" s="13">
        <v>0.217391304347826</v>
      </c>
      <c r="D11" s="13">
        <v>0.24</v>
      </c>
      <c r="E11" s="13">
        <v>0.1953125</v>
      </c>
      <c r="F11" s="13"/>
      <c r="G11" s="13">
        <v>0</v>
      </c>
      <c r="H11" s="13">
        <v>0.12</v>
      </c>
      <c r="I11" s="13">
        <v>0.22857142857142901</v>
      </c>
      <c r="J11" s="13">
        <v>0.256410256410256</v>
      </c>
      <c r="K11" s="13">
        <v>0.26315789473684198</v>
      </c>
      <c r="L11" s="13">
        <v>0.204301075268817</v>
      </c>
      <c r="M11" s="13"/>
      <c r="N11" s="13">
        <v>0.15887850467289699</v>
      </c>
      <c r="O11" s="13">
        <v>0.26229508196721302</v>
      </c>
      <c r="P11" s="13">
        <v>0.34615384615384598</v>
      </c>
      <c r="Q11" s="13">
        <v>0.22033898305084701</v>
      </c>
      <c r="R11" s="13"/>
      <c r="S11" s="13">
        <v>5.3333333333333302E-2</v>
      </c>
      <c r="T11" s="13">
        <v>0.186046511627907</v>
      </c>
      <c r="U11" s="13">
        <v>0.25</v>
      </c>
      <c r="V11" s="13">
        <v>0.42105263157894701</v>
      </c>
      <c r="W11" s="13">
        <v>0.31818181818181801</v>
      </c>
      <c r="X11" s="13">
        <v>0.125</v>
      </c>
      <c r="Y11" s="13"/>
      <c r="Z11" s="13">
        <v>0.19230769230769201</v>
      </c>
      <c r="AA11" s="13">
        <v>0.28169014084506999</v>
      </c>
      <c r="AB11" s="13"/>
      <c r="AC11" s="13">
        <v>0.27184466019417503</v>
      </c>
      <c r="AD11" s="13">
        <v>0.180451127819549</v>
      </c>
    </row>
    <row r="12" spans="2:30" x14ac:dyDescent="0.3">
      <c r="B12" s="14" t="s">
        <v>56</v>
      </c>
      <c r="C12" s="19">
        <v>0.24901185770751</v>
      </c>
      <c r="D12" s="19">
        <v>0.16800000000000001</v>
      </c>
      <c r="E12" s="19">
        <v>0.328125</v>
      </c>
      <c r="F12" s="19"/>
      <c r="G12" s="19">
        <v>0</v>
      </c>
      <c r="H12" s="19">
        <v>0.2</v>
      </c>
      <c r="I12" s="19">
        <v>0.22857142857142901</v>
      </c>
      <c r="J12" s="19">
        <v>0.28205128205128199</v>
      </c>
      <c r="K12" s="19">
        <v>0.31578947368421101</v>
      </c>
      <c r="L12" s="19">
        <v>0.225806451612903</v>
      </c>
      <c r="M12" s="19"/>
      <c r="N12" s="19">
        <v>0.14018691588785001</v>
      </c>
      <c r="O12" s="19">
        <v>0.27868852459016402</v>
      </c>
      <c r="P12" s="19">
        <v>0.30769230769230799</v>
      </c>
      <c r="Q12" s="19">
        <v>0.38983050847457601</v>
      </c>
      <c r="R12" s="19"/>
      <c r="S12" s="19">
        <v>0.2</v>
      </c>
      <c r="T12" s="19">
        <v>0.27906976744186002</v>
      </c>
      <c r="U12" s="19">
        <v>0.25</v>
      </c>
      <c r="V12" s="19">
        <v>0.29824561403508798</v>
      </c>
      <c r="W12" s="19">
        <v>0.13636363636363599</v>
      </c>
      <c r="X12" s="19">
        <v>0.375</v>
      </c>
      <c r="Y12" s="19"/>
      <c r="Z12" s="19">
        <v>0.29670329670329698</v>
      </c>
      <c r="AA12" s="19">
        <v>0.12676056338028199</v>
      </c>
      <c r="AB12" s="19"/>
      <c r="AC12" s="19">
        <v>0.29126213592233002</v>
      </c>
      <c r="AD12" s="19">
        <v>0.18796992481203001</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3.1620553359683799E-2</v>
      </c>
      <c r="D8" s="13">
        <v>1.6E-2</v>
      </c>
      <c r="E8" s="13">
        <v>4.6875E-2</v>
      </c>
      <c r="F8" s="13"/>
      <c r="G8" s="13">
        <v>0</v>
      </c>
      <c r="H8" s="13">
        <v>0.12</v>
      </c>
      <c r="I8" s="13">
        <v>8.5714285714285701E-2</v>
      </c>
      <c r="J8" s="13">
        <v>0</v>
      </c>
      <c r="K8" s="13">
        <v>1.7543859649122799E-2</v>
      </c>
      <c r="L8" s="13">
        <v>1.0752688172042999E-2</v>
      </c>
      <c r="M8" s="13"/>
      <c r="N8" s="13">
        <v>3.7383177570093497E-2</v>
      </c>
      <c r="O8" s="13">
        <v>1.63934426229508E-2</v>
      </c>
      <c r="P8" s="13">
        <v>0</v>
      </c>
      <c r="Q8" s="13">
        <v>5.0847457627118599E-2</v>
      </c>
      <c r="R8" s="13"/>
      <c r="S8" s="13">
        <v>6.6666666666666693E-2</v>
      </c>
      <c r="T8" s="13">
        <v>2.32558139534884E-2</v>
      </c>
      <c r="U8" s="13">
        <v>0</v>
      </c>
      <c r="V8" s="13">
        <v>0</v>
      </c>
      <c r="W8" s="13">
        <v>0</v>
      </c>
      <c r="X8" s="13">
        <v>6.25E-2</v>
      </c>
      <c r="Y8" s="13"/>
      <c r="Z8" s="13">
        <v>3.8461538461538498E-2</v>
      </c>
      <c r="AA8" s="13">
        <v>1.4084507042253501E-2</v>
      </c>
      <c r="AB8" s="13"/>
      <c r="AC8" s="13">
        <v>1.94174757281553E-2</v>
      </c>
      <c r="AD8" s="13">
        <v>3.7593984962405999E-2</v>
      </c>
    </row>
    <row r="9" spans="2:30" x14ac:dyDescent="0.3">
      <c r="B9" s="14" t="s">
        <v>212</v>
      </c>
      <c r="C9" s="13">
        <v>0.19367588932806301</v>
      </c>
      <c r="D9" s="13">
        <v>0.24</v>
      </c>
      <c r="E9" s="13">
        <v>0.1484375</v>
      </c>
      <c r="F9" s="13"/>
      <c r="G9" s="13">
        <v>0.25</v>
      </c>
      <c r="H9" s="13">
        <v>0.2</v>
      </c>
      <c r="I9" s="13">
        <v>0.2</v>
      </c>
      <c r="J9" s="13">
        <v>0.15384615384615399</v>
      </c>
      <c r="K9" s="13">
        <v>0.175438596491228</v>
      </c>
      <c r="L9" s="13">
        <v>0.21505376344086</v>
      </c>
      <c r="M9" s="13"/>
      <c r="N9" s="13">
        <v>0.22429906542056099</v>
      </c>
      <c r="O9" s="13">
        <v>0.114754098360656</v>
      </c>
      <c r="P9" s="13">
        <v>0.269230769230769</v>
      </c>
      <c r="Q9" s="13">
        <v>0.186440677966102</v>
      </c>
      <c r="R9" s="13"/>
      <c r="S9" s="13">
        <v>0.37333333333333302</v>
      </c>
      <c r="T9" s="13">
        <v>0.25581395348837199</v>
      </c>
      <c r="U9" s="13">
        <v>0.16666666666666699</v>
      </c>
      <c r="V9" s="13">
        <v>5.2631578947368397E-2</v>
      </c>
      <c r="W9" s="13">
        <v>4.5454545454545497E-2</v>
      </c>
      <c r="X9" s="13">
        <v>6.25E-2</v>
      </c>
      <c r="Y9" s="13"/>
      <c r="Z9" s="13">
        <v>0.175824175824176</v>
      </c>
      <c r="AA9" s="13">
        <v>0.23943661971831001</v>
      </c>
      <c r="AB9" s="13"/>
      <c r="AC9" s="13">
        <v>0.18446601941747601</v>
      </c>
      <c r="AD9" s="13">
        <v>0.21804511278195499</v>
      </c>
    </row>
    <row r="10" spans="2:30" x14ac:dyDescent="0.3">
      <c r="B10" s="14" t="s">
        <v>213</v>
      </c>
      <c r="C10" s="13">
        <v>0.41897233201581002</v>
      </c>
      <c r="D10" s="13">
        <v>0.44</v>
      </c>
      <c r="E10" s="13">
        <v>0.3984375</v>
      </c>
      <c r="F10" s="13"/>
      <c r="G10" s="13">
        <v>0.5</v>
      </c>
      <c r="H10" s="13">
        <v>0.4</v>
      </c>
      <c r="I10" s="13">
        <v>0.4</v>
      </c>
      <c r="J10" s="13">
        <v>0.30769230769230799</v>
      </c>
      <c r="K10" s="13">
        <v>0.35087719298245601</v>
      </c>
      <c r="L10" s="13">
        <v>0.51612903225806495</v>
      </c>
      <c r="M10" s="13"/>
      <c r="N10" s="13">
        <v>0.45794392523364502</v>
      </c>
      <c r="O10" s="13">
        <v>0.409836065573771</v>
      </c>
      <c r="P10" s="13">
        <v>0.38461538461538503</v>
      </c>
      <c r="Q10" s="13">
        <v>0.37288135593220301</v>
      </c>
      <c r="R10" s="13"/>
      <c r="S10" s="13">
        <v>0.42666666666666703</v>
      </c>
      <c r="T10" s="13">
        <v>0.44186046511627902</v>
      </c>
      <c r="U10" s="13">
        <v>0.375</v>
      </c>
      <c r="V10" s="13">
        <v>0.31578947368421101</v>
      </c>
      <c r="W10" s="13">
        <v>0.63636363636363602</v>
      </c>
      <c r="X10" s="13">
        <v>0.3125</v>
      </c>
      <c r="Y10" s="13"/>
      <c r="Z10" s="13">
        <v>0.40109890109890101</v>
      </c>
      <c r="AA10" s="13">
        <v>0.46478873239436602</v>
      </c>
      <c r="AB10" s="13"/>
      <c r="AC10" s="13">
        <v>0.38834951456310701</v>
      </c>
      <c r="AD10" s="13">
        <v>0.45112781954887199</v>
      </c>
    </row>
    <row r="11" spans="2:30" x14ac:dyDescent="0.3">
      <c r="B11" s="14" t="s">
        <v>214</v>
      </c>
      <c r="C11" s="13">
        <v>0.233201581027668</v>
      </c>
      <c r="D11" s="13">
        <v>0.224</v>
      </c>
      <c r="E11" s="13">
        <v>0.2421875</v>
      </c>
      <c r="F11" s="13"/>
      <c r="G11" s="13">
        <v>0</v>
      </c>
      <c r="H11" s="13">
        <v>0.12</v>
      </c>
      <c r="I11" s="13">
        <v>0.22857142857142901</v>
      </c>
      <c r="J11" s="13">
        <v>0.38461538461538503</v>
      </c>
      <c r="K11" s="13">
        <v>0.35087719298245601</v>
      </c>
      <c r="L11" s="13">
        <v>0.13978494623655899</v>
      </c>
      <c r="M11" s="13"/>
      <c r="N11" s="13">
        <v>0.22429906542056099</v>
      </c>
      <c r="O11" s="13">
        <v>0.26229508196721302</v>
      </c>
      <c r="P11" s="13">
        <v>0.269230769230769</v>
      </c>
      <c r="Q11" s="13">
        <v>0.20338983050847501</v>
      </c>
      <c r="R11" s="13"/>
      <c r="S11" s="13">
        <v>0.08</v>
      </c>
      <c r="T11" s="13">
        <v>0.13953488372093001</v>
      </c>
      <c r="U11" s="13">
        <v>0.29166666666666702</v>
      </c>
      <c r="V11" s="13">
        <v>0.50877192982456099</v>
      </c>
      <c r="W11" s="13">
        <v>0.22727272727272699</v>
      </c>
      <c r="X11" s="13">
        <v>0.25</v>
      </c>
      <c r="Y11" s="13"/>
      <c r="Z11" s="13">
        <v>0.25824175824175799</v>
      </c>
      <c r="AA11" s="13">
        <v>0.169014084507042</v>
      </c>
      <c r="AB11" s="13"/>
      <c r="AC11" s="13">
        <v>0.32038834951456302</v>
      </c>
      <c r="AD11" s="13">
        <v>0.180451127819549</v>
      </c>
    </row>
    <row r="12" spans="2:30" x14ac:dyDescent="0.3">
      <c r="B12" s="14" t="s">
        <v>56</v>
      </c>
      <c r="C12" s="19">
        <v>0.122529644268775</v>
      </c>
      <c r="D12" s="19">
        <v>0.08</v>
      </c>
      <c r="E12" s="19">
        <v>0.1640625</v>
      </c>
      <c r="F12" s="19"/>
      <c r="G12" s="19">
        <v>0.25</v>
      </c>
      <c r="H12" s="19">
        <v>0.16</v>
      </c>
      <c r="I12" s="19">
        <v>8.5714285714285701E-2</v>
      </c>
      <c r="J12" s="19">
        <v>0.15384615384615399</v>
      </c>
      <c r="K12" s="19">
        <v>0.105263157894737</v>
      </c>
      <c r="L12" s="19">
        <v>0.118279569892473</v>
      </c>
      <c r="M12" s="19"/>
      <c r="N12" s="19">
        <v>5.60747663551402E-2</v>
      </c>
      <c r="O12" s="19">
        <v>0.19672131147541</v>
      </c>
      <c r="P12" s="19">
        <v>7.69230769230769E-2</v>
      </c>
      <c r="Q12" s="19">
        <v>0.186440677966102</v>
      </c>
      <c r="R12" s="19"/>
      <c r="S12" s="19">
        <v>5.3333333333333302E-2</v>
      </c>
      <c r="T12" s="19">
        <v>0.13953488372093001</v>
      </c>
      <c r="U12" s="19">
        <v>0.16666666666666699</v>
      </c>
      <c r="V12" s="19">
        <v>0.12280701754386</v>
      </c>
      <c r="W12" s="19">
        <v>9.0909090909090898E-2</v>
      </c>
      <c r="X12" s="19">
        <v>0.3125</v>
      </c>
      <c r="Y12" s="19"/>
      <c r="Z12" s="19">
        <v>0.12637362637362601</v>
      </c>
      <c r="AA12" s="19">
        <v>0.11267605633802801</v>
      </c>
      <c r="AB12" s="19"/>
      <c r="AC12" s="19">
        <v>8.7378640776699004E-2</v>
      </c>
      <c r="AD12" s="19">
        <v>0.112781954887218</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1.97628458498024E-2</v>
      </c>
      <c r="D8" s="13">
        <v>1.6E-2</v>
      </c>
      <c r="E8" s="13">
        <v>2.34375E-2</v>
      </c>
      <c r="F8" s="13"/>
      <c r="G8" s="13">
        <v>0</v>
      </c>
      <c r="H8" s="13">
        <v>0.08</v>
      </c>
      <c r="I8" s="13">
        <v>5.7142857142857099E-2</v>
      </c>
      <c r="J8" s="13">
        <v>0</v>
      </c>
      <c r="K8" s="13">
        <v>0</v>
      </c>
      <c r="L8" s="13">
        <v>1.0752688172042999E-2</v>
      </c>
      <c r="M8" s="13"/>
      <c r="N8" s="13">
        <v>2.80373831775701E-2</v>
      </c>
      <c r="O8" s="13">
        <v>0</v>
      </c>
      <c r="P8" s="13">
        <v>0</v>
      </c>
      <c r="Q8" s="13">
        <v>3.3898305084745797E-2</v>
      </c>
      <c r="R8" s="13"/>
      <c r="S8" s="13">
        <v>6.6666666666666693E-2</v>
      </c>
      <c r="T8" s="13">
        <v>0</v>
      </c>
      <c r="U8" s="13">
        <v>0</v>
      </c>
      <c r="V8" s="13">
        <v>0</v>
      </c>
      <c r="W8" s="13">
        <v>0</v>
      </c>
      <c r="X8" s="13">
        <v>0</v>
      </c>
      <c r="Y8" s="13"/>
      <c r="Z8" s="13">
        <v>2.74725274725275E-2</v>
      </c>
      <c r="AA8" s="13">
        <v>0</v>
      </c>
      <c r="AB8" s="13"/>
      <c r="AC8" s="13">
        <v>1.94174757281553E-2</v>
      </c>
      <c r="AD8" s="13">
        <v>1.50375939849624E-2</v>
      </c>
    </row>
    <row r="9" spans="2:30" x14ac:dyDescent="0.3">
      <c r="B9" s="14" t="s">
        <v>212</v>
      </c>
      <c r="C9" s="13">
        <v>0.233201581027668</v>
      </c>
      <c r="D9" s="13">
        <v>0.224</v>
      </c>
      <c r="E9" s="13">
        <v>0.2421875</v>
      </c>
      <c r="F9" s="13"/>
      <c r="G9" s="13">
        <v>0.5</v>
      </c>
      <c r="H9" s="13">
        <v>0.4</v>
      </c>
      <c r="I9" s="13">
        <v>0.34285714285714303</v>
      </c>
      <c r="J9" s="13">
        <v>0.17948717948717899</v>
      </c>
      <c r="K9" s="13">
        <v>0.140350877192982</v>
      </c>
      <c r="L9" s="13">
        <v>0.21505376344086</v>
      </c>
      <c r="M9" s="13"/>
      <c r="N9" s="13">
        <v>0.22429906542056099</v>
      </c>
      <c r="O9" s="13">
        <v>0.26229508196721302</v>
      </c>
      <c r="P9" s="13">
        <v>0.19230769230769201</v>
      </c>
      <c r="Q9" s="13">
        <v>0.23728813559322001</v>
      </c>
      <c r="R9" s="13"/>
      <c r="S9" s="13">
        <v>0.4</v>
      </c>
      <c r="T9" s="13">
        <v>0.25581395348837199</v>
      </c>
      <c r="U9" s="13">
        <v>0.20833333333333301</v>
      </c>
      <c r="V9" s="13">
        <v>0.105263157894737</v>
      </c>
      <c r="W9" s="13">
        <v>0.13636363636363599</v>
      </c>
      <c r="X9" s="13">
        <v>0.125</v>
      </c>
      <c r="Y9" s="13"/>
      <c r="Z9" s="13">
        <v>0.25824175824175799</v>
      </c>
      <c r="AA9" s="13">
        <v>0.169014084507042</v>
      </c>
      <c r="AB9" s="13"/>
      <c r="AC9" s="13">
        <v>0.25242718446601897</v>
      </c>
      <c r="AD9" s="13">
        <v>0.233082706766917</v>
      </c>
    </row>
    <row r="10" spans="2:30" x14ac:dyDescent="0.3">
      <c r="B10" s="14" t="s">
        <v>213</v>
      </c>
      <c r="C10" s="13">
        <v>0.37154150197628499</v>
      </c>
      <c r="D10" s="13">
        <v>0.42399999999999999</v>
      </c>
      <c r="E10" s="13">
        <v>0.3203125</v>
      </c>
      <c r="F10" s="13"/>
      <c r="G10" s="13">
        <v>0.25</v>
      </c>
      <c r="H10" s="13">
        <v>0.24</v>
      </c>
      <c r="I10" s="13">
        <v>0.314285714285714</v>
      </c>
      <c r="J10" s="13">
        <v>0.43589743589743601</v>
      </c>
      <c r="K10" s="13">
        <v>0.33333333333333298</v>
      </c>
      <c r="L10" s="13">
        <v>0.43010752688171999</v>
      </c>
      <c r="M10" s="13"/>
      <c r="N10" s="13">
        <v>0.43925233644859801</v>
      </c>
      <c r="O10" s="13">
        <v>0.32786885245901598</v>
      </c>
      <c r="P10" s="13">
        <v>0.34615384615384598</v>
      </c>
      <c r="Q10" s="13">
        <v>0.305084745762712</v>
      </c>
      <c r="R10" s="13"/>
      <c r="S10" s="13">
        <v>0.37333333333333302</v>
      </c>
      <c r="T10" s="13">
        <v>0.39534883720930197</v>
      </c>
      <c r="U10" s="13">
        <v>0.33333333333333298</v>
      </c>
      <c r="V10" s="13">
        <v>0.26315789473684198</v>
      </c>
      <c r="W10" s="13">
        <v>0.45454545454545497</v>
      </c>
      <c r="X10" s="13">
        <v>0.5</v>
      </c>
      <c r="Y10" s="13"/>
      <c r="Z10" s="13">
        <v>0.34615384615384598</v>
      </c>
      <c r="AA10" s="13">
        <v>0.43661971830985902</v>
      </c>
      <c r="AB10" s="13"/>
      <c r="AC10" s="13">
        <v>0.33980582524271802</v>
      </c>
      <c r="AD10" s="13">
        <v>0.41353383458646598</v>
      </c>
    </row>
    <row r="11" spans="2:30" x14ac:dyDescent="0.3">
      <c r="B11" s="14" t="s">
        <v>214</v>
      </c>
      <c r="C11" s="13">
        <v>0.25296442687747001</v>
      </c>
      <c r="D11" s="13">
        <v>0.27200000000000002</v>
      </c>
      <c r="E11" s="13">
        <v>0.234375</v>
      </c>
      <c r="F11" s="13"/>
      <c r="G11" s="13">
        <v>0</v>
      </c>
      <c r="H11" s="13">
        <v>0.2</v>
      </c>
      <c r="I11" s="13">
        <v>0.17142857142857101</v>
      </c>
      <c r="J11" s="13">
        <v>0.20512820512820501</v>
      </c>
      <c r="K11" s="13">
        <v>0.42105263157894701</v>
      </c>
      <c r="L11" s="13">
        <v>0.225806451612903</v>
      </c>
      <c r="M11" s="13"/>
      <c r="N11" s="13">
        <v>0.233644859813084</v>
      </c>
      <c r="O11" s="13">
        <v>0.22950819672131101</v>
      </c>
      <c r="P11" s="13">
        <v>0.34615384615384598</v>
      </c>
      <c r="Q11" s="13">
        <v>0.27118644067796599</v>
      </c>
      <c r="R11" s="13"/>
      <c r="S11" s="13">
        <v>0.08</v>
      </c>
      <c r="T11" s="13">
        <v>0.232558139534884</v>
      </c>
      <c r="U11" s="13">
        <v>0.25</v>
      </c>
      <c r="V11" s="13">
        <v>0.49122807017543901</v>
      </c>
      <c r="W11" s="13">
        <v>0.31818181818181801</v>
      </c>
      <c r="X11" s="13">
        <v>0.125</v>
      </c>
      <c r="Y11" s="13"/>
      <c r="Z11" s="13">
        <v>0.23626373626373601</v>
      </c>
      <c r="AA11" s="13">
        <v>0.29577464788732399</v>
      </c>
      <c r="AB11" s="13"/>
      <c r="AC11" s="13">
        <v>0.28155339805825202</v>
      </c>
      <c r="AD11" s="13">
        <v>0.233082706766917</v>
      </c>
    </row>
    <row r="12" spans="2:30" x14ac:dyDescent="0.3">
      <c r="B12" s="14" t="s">
        <v>56</v>
      </c>
      <c r="C12" s="19">
        <v>0.122529644268775</v>
      </c>
      <c r="D12" s="19">
        <v>6.4000000000000001E-2</v>
      </c>
      <c r="E12" s="19">
        <v>0.1796875</v>
      </c>
      <c r="F12" s="19"/>
      <c r="G12" s="19">
        <v>0.25</v>
      </c>
      <c r="H12" s="19">
        <v>0.08</v>
      </c>
      <c r="I12" s="19">
        <v>0.114285714285714</v>
      </c>
      <c r="J12" s="19">
        <v>0.17948717948717899</v>
      </c>
      <c r="K12" s="19">
        <v>0.105263157894737</v>
      </c>
      <c r="L12" s="19">
        <v>0.118279569892473</v>
      </c>
      <c r="M12" s="19"/>
      <c r="N12" s="19">
        <v>7.4766355140186896E-2</v>
      </c>
      <c r="O12" s="19">
        <v>0.18032786885245899</v>
      </c>
      <c r="P12" s="19">
        <v>0.115384615384615</v>
      </c>
      <c r="Q12" s="19">
        <v>0.152542372881356</v>
      </c>
      <c r="R12" s="19"/>
      <c r="S12" s="19">
        <v>0.08</v>
      </c>
      <c r="T12" s="19">
        <v>0.116279069767442</v>
      </c>
      <c r="U12" s="19">
        <v>0.20833333333333301</v>
      </c>
      <c r="V12" s="19">
        <v>0.140350877192982</v>
      </c>
      <c r="W12" s="19">
        <v>9.0909090909090898E-2</v>
      </c>
      <c r="X12" s="19">
        <v>0.25</v>
      </c>
      <c r="Y12" s="19"/>
      <c r="Z12" s="19">
        <v>0.13186813186813201</v>
      </c>
      <c r="AA12" s="19">
        <v>9.85915492957746E-2</v>
      </c>
      <c r="AB12" s="19"/>
      <c r="AC12" s="19">
        <v>0.106796116504854</v>
      </c>
      <c r="AD12" s="19">
        <v>0.105263157894737</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229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226</v>
      </c>
      <c r="C8" s="13">
        <v>0.122529644268775</v>
      </c>
      <c r="D8" s="13">
        <v>7.1999999999999995E-2</v>
      </c>
      <c r="E8" s="13">
        <v>0.171875</v>
      </c>
      <c r="F8" s="13"/>
      <c r="G8" s="13">
        <v>0.25</v>
      </c>
      <c r="H8" s="13">
        <v>0.04</v>
      </c>
      <c r="I8" s="13">
        <v>0.14285714285714299</v>
      </c>
      <c r="J8" s="13">
        <v>0.128205128205128</v>
      </c>
      <c r="K8" s="13">
        <v>0.157894736842105</v>
      </c>
      <c r="L8" s="13">
        <v>0.10752688172043</v>
      </c>
      <c r="M8" s="13"/>
      <c r="N8" s="13">
        <v>0.177570093457944</v>
      </c>
      <c r="O8" s="13">
        <v>8.1967213114754106E-2</v>
      </c>
      <c r="P8" s="13">
        <v>0.15384615384615399</v>
      </c>
      <c r="Q8" s="13">
        <v>5.0847457627118599E-2</v>
      </c>
      <c r="R8" s="13"/>
      <c r="S8" s="13">
        <v>0.133333333333333</v>
      </c>
      <c r="T8" s="13">
        <v>0.116279069767442</v>
      </c>
      <c r="U8" s="13">
        <v>0.125</v>
      </c>
      <c r="V8" s="13">
        <v>0.140350877192982</v>
      </c>
      <c r="W8" s="13">
        <v>4.5454545454545497E-2</v>
      </c>
      <c r="X8" s="13">
        <v>0.25</v>
      </c>
      <c r="Y8" s="13"/>
      <c r="Z8" s="13">
        <v>0.13186813186813201</v>
      </c>
      <c r="AA8" s="13">
        <v>9.85915492957746E-2</v>
      </c>
      <c r="AB8" s="13"/>
      <c r="AC8" s="13">
        <v>0.30097087378640802</v>
      </c>
      <c r="AD8" s="13">
        <v>0</v>
      </c>
    </row>
    <row r="9" spans="2:30" ht="28.8" x14ac:dyDescent="0.3">
      <c r="B9" s="14" t="s">
        <v>227</v>
      </c>
      <c r="C9" s="13">
        <v>0.28458498023715401</v>
      </c>
      <c r="D9" s="13">
        <v>0.25600000000000001</v>
      </c>
      <c r="E9" s="13">
        <v>0.3125</v>
      </c>
      <c r="F9" s="13"/>
      <c r="G9" s="13">
        <v>0.25</v>
      </c>
      <c r="H9" s="13">
        <v>0.28000000000000003</v>
      </c>
      <c r="I9" s="13">
        <v>0.28571428571428598</v>
      </c>
      <c r="J9" s="13">
        <v>0.38461538461538503</v>
      </c>
      <c r="K9" s="13">
        <v>0.28070175438596501</v>
      </c>
      <c r="L9" s="13">
        <v>0.247311827956989</v>
      </c>
      <c r="M9" s="13"/>
      <c r="N9" s="13">
        <v>0.22429906542056099</v>
      </c>
      <c r="O9" s="13">
        <v>0.29508196721311503</v>
      </c>
      <c r="P9" s="13">
        <v>0.53846153846153799</v>
      </c>
      <c r="Q9" s="13">
        <v>0.27118644067796599</v>
      </c>
      <c r="R9" s="13"/>
      <c r="S9" s="13">
        <v>0.25333333333333302</v>
      </c>
      <c r="T9" s="13">
        <v>0.232558139534884</v>
      </c>
      <c r="U9" s="13">
        <v>0.41666666666666702</v>
      </c>
      <c r="V9" s="13">
        <v>0.29824561403508798</v>
      </c>
      <c r="W9" s="13">
        <v>0.27272727272727298</v>
      </c>
      <c r="X9" s="13">
        <v>0.25</v>
      </c>
      <c r="Y9" s="13"/>
      <c r="Z9" s="13">
        <v>0.35164835164835201</v>
      </c>
      <c r="AA9" s="13">
        <v>0.11267605633802801</v>
      </c>
      <c r="AB9" s="13"/>
      <c r="AC9" s="13">
        <v>0.69902912621359203</v>
      </c>
      <c r="AD9" s="13">
        <v>0</v>
      </c>
    </row>
    <row r="10" spans="2:30" ht="28.8" x14ac:dyDescent="0.3">
      <c r="B10" s="14" t="s">
        <v>228</v>
      </c>
      <c r="C10" s="13">
        <v>0.52569169960474305</v>
      </c>
      <c r="D10" s="13">
        <v>0.60799999999999998</v>
      </c>
      <c r="E10" s="13">
        <v>0.4453125</v>
      </c>
      <c r="F10" s="13"/>
      <c r="G10" s="13">
        <v>0.25</v>
      </c>
      <c r="H10" s="13">
        <v>0.52</v>
      </c>
      <c r="I10" s="13">
        <v>0.48571428571428599</v>
      </c>
      <c r="J10" s="13">
        <v>0.43589743589743601</v>
      </c>
      <c r="K10" s="13">
        <v>0.54385964912280704</v>
      </c>
      <c r="L10" s="13">
        <v>0.58064516129032295</v>
      </c>
      <c r="M10" s="13"/>
      <c r="N10" s="13">
        <v>0.57009345794392496</v>
      </c>
      <c r="O10" s="13">
        <v>0.55737704918032804</v>
      </c>
      <c r="P10" s="13">
        <v>0.269230769230769</v>
      </c>
      <c r="Q10" s="13">
        <v>0.52542372881355903</v>
      </c>
      <c r="R10" s="13"/>
      <c r="S10" s="13">
        <v>0.586666666666667</v>
      </c>
      <c r="T10" s="13">
        <v>0.62790697674418605</v>
      </c>
      <c r="U10" s="13">
        <v>0.41666666666666702</v>
      </c>
      <c r="V10" s="13">
        <v>0.49122807017543901</v>
      </c>
      <c r="W10" s="13">
        <v>0.5</v>
      </c>
      <c r="X10" s="13">
        <v>0.25</v>
      </c>
      <c r="Y10" s="13"/>
      <c r="Z10" s="13">
        <v>0.45604395604395598</v>
      </c>
      <c r="AA10" s="13">
        <v>0.70422535211267601</v>
      </c>
      <c r="AB10" s="13"/>
      <c r="AC10" s="13">
        <v>0</v>
      </c>
      <c r="AD10" s="13">
        <v>1</v>
      </c>
    </row>
    <row r="11" spans="2:30" x14ac:dyDescent="0.3">
      <c r="B11" s="14" t="s">
        <v>56</v>
      </c>
      <c r="C11" s="19">
        <v>6.7193675889328106E-2</v>
      </c>
      <c r="D11" s="19">
        <v>6.4000000000000001E-2</v>
      </c>
      <c r="E11" s="19">
        <v>7.03125E-2</v>
      </c>
      <c r="F11" s="19"/>
      <c r="G11" s="19">
        <v>0.25</v>
      </c>
      <c r="H11" s="19">
        <v>0.16</v>
      </c>
      <c r="I11" s="19">
        <v>8.5714285714285701E-2</v>
      </c>
      <c r="J11" s="19">
        <v>5.1282051282051301E-2</v>
      </c>
      <c r="K11" s="19">
        <v>1.7543859649122799E-2</v>
      </c>
      <c r="L11" s="19">
        <v>6.4516129032258104E-2</v>
      </c>
      <c r="M11" s="19"/>
      <c r="N11" s="19">
        <v>2.80373831775701E-2</v>
      </c>
      <c r="O11" s="19">
        <v>6.5573770491803296E-2</v>
      </c>
      <c r="P11" s="19">
        <v>3.8461538461538498E-2</v>
      </c>
      <c r="Q11" s="19">
        <v>0.152542372881356</v>
      </c>
      <c r="R11" s="19"/>
      <c r="S11" s="19">
        <v>2.66666666666667E-2</v>
      </c>
      <c r="T11" s="19">
        <v>2.32558139534884E-2</v>
      </c>
      <c r="U11" s="19">
        <v>4.1666666666666699E-2</v>
      </c>
      <c r="V11" s="19">
        <v>7.0175438596491196E-2</v>
      </c>
      <c r="W11" s="19">
        <v>0.18181818181818199</v>
      </c>
      <c r="X11" s="19">
        <v>0.25</v>
      </c>
      <c r="Y11" s="19"/>
      <c r="Z11" s="19">
        <v>6.0439560439560398E-2</v>
      </c>
      <c r="AA11" s="19">
        <v>8.4507042253521097E-2</v>
      </c>
      <c r="AB11" s="19"/>
      <c r="AC11" s="19">
        <v>0</v>
      </c>
      <c r="AD11" s="19">
        <v>0</v>
      </c>
    </row>
    <row r="12" spans="2:30" x14ac:dyDescent="0.3">
      <c r="B12" s="15"/>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233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230</v>
      </c>
      <c r="C8" s="13">
        <v>4.7430830039525702E-2</v>
      </c>
      <c r="D8" s="13">
        <v>3.2000000000000001E-2</v>
      </c>
      <c r="E8" s="13">
        <v>6.25E-2</v>
      </c>
      <c r="F8" s="13"/>
      <c r="G8" s="13">
        <v>0</v>
      </c>
      <c r="H8" s="13">
        <v>0.04</v>
      </c>
      <c r="I8" s="13">
        <v>5.7142857142857099E-2</v>
      </c>
      <c r="J8" s="13">
        <v>2.5641025641025599E-2</v>
      </c>
      <c r="K8" s="13">
        <v>8.7719298245614002E-2</v>
      </c>
      <c r="L8" s="13">
        <v>3.2258064516128997E-2</v>
      </c>
      <c r="M8" s="13"/>
      <c r="N8" s="13">
        <v>3.7383177570093497E-2</v>
      </c>
      <c r="O8" s="13">
        <v>6.5573770491803296E-2</v>
      </c>
      <c r="P8" s="13">
        <v>0.115384615384615</v>
      </c>
      <c r="Q8" s="13">
        <v>1.6949152542372899E-2</v>
      </c>
      <c r="R8" s="13"/>
      <c r="S8" s="13">
        <v>2.66666666666667E-2</v>
      </c>
      <c r="T8" s="13">
        <v>4.6511627906976702E-2</v>
      </c>
      <c r="U8" s="13">
        <v>8.3333333333333301E-2</v>
      </c>
      <c r="V8" s="13">
        <v>5.2631578947368397E-2</v>
      </c>
      <c r="W8" s="13">
        <v>0</v>
      </c>
      <c r="X8" s="13">
        <v>6.25E-2</v>
      </c>
      <c r="Y8" s="13"/>
      <c r="Z8" s="13">
        <v>6.0439560439560398E-2</v>
      </c>
      <c r="AA8" s="13">
        <v>1.4084507042253501E-2</v>
      </c>
      <c r="AB8" s="13"/>
      <c r="AC8" s="13">
        <v>0.106796116504854</v>
      </c>
      <c r="AD8" s="13">
        <v>7.5187969924812E-3</v>
      </c>
    </row>
    <row r="9" spans="2:30" ht="28.8" x14ac:dyDescent="0.3">
      <c r="B9" s="14" t="s">
        <v>231</v>
      </c>
      <c r="C9" s="13">
        <v>7.5098814229248995E-2</v>
      </c>
      <c r="D9" s="13">
        <v>4.8000000000000001E-2</v>
      </c>
      <c r="E9" s="13">
        <v>0.1015625</v>
      </c>
      <c r="F9" s="13"/>
      <c r="G9" s="13">
        <v>0</v>
      </c>
      <c r="H9" s="13">
        <v>0.08</v>
      </c>
      <c r="I9" s="13">
        <v>5.7142857142857099E-2</v>
      </c>
      <c r="J9" s="13">
        <v>0.128205128205128</v>
      </c>
      <c r="K9" s="13">
        <v>5.2631578947368397E-2</v>
      </c>
      <c r="L9" s="13">
        <v>7.5268817204301106E-2</v>
      </c>
      <c r="M9" s="13"/>
      <c r="N9" s="13">
        <v>6.5420560747663503E-2</v>
      </c>
      <c r="O9" s="13">
        <v>4.91803278688525E-2</v>
      </c>
      <c r="P9" s="13">
        <v>0.115384615384615</v>
      </c>
      <c r="Q9" s="13">
        <v>0.101694915254237</v>
      </c>
      <c r="R9" s="13"/>
      <c r="S9" s="13">
        <v>6.6666666666666693E-2</v>
      </c>
      <c r="T9" s="13">
        <v>9.3023255813953501E-2</v>
      </c>
      <c r="U9" s="13">
        <v>0.125</v>
      </c>
      <c r="V9" s="13">
        <v>7.0175438596491196E-2</v>
      </c>
      <c r="W9" s="13">
        <v>9.0909090909090898E-2</v>
      </c>
      <c r="X9" s="13">
        <v>6.25E-2</v>
      </c>
      <c r="Y9" s="13"/>
      <c r="Z9" s="13">
        <v>9.3406593406593394E-2</v>
      </c>
      <c r="AA9" s="13">
        <v>2.8169014084507001E-2</v>
      </c>
      <c r="AB9" s="13"/>
      <c r="AC9" s="13">
        <v>0.116504854368932</v>
      </c>
      <c r="AD9" s="13">
        <v>4.5112781954887202E-2</v>
      </c>
    </row>
    <row r="10" spans="2:30" ht="28.8" x14ac:dyDescent="0.3">
      <c r="B10" s="14" t="s">
        <v>232</v>
      </c>
      <c r="C10" s="13">
        <v>0.86561264822134398</v>
      </c>
      <c r="D10" s="13">
        <v>0.90400000000000003</v>
      </c>
      <c r="E10" s="13">
        <v>0.828125</v>
      </c>
      <c r="F10" s="13"/>
      <c r="G10" s="13">
        <v>0.75</v>
      </c>
      <c r="H10" s="13">
        <v>0.84</v>
      </c>
      <c r="I10" s="13">
        <v>0.85714285714285698</v>
      </c>
      <c r="J10" s="13">
        <v>0.84615384615384603</v>
      </c>
      <c r="K10" s="13">
        <v>0.859649122807018</v>
      </c>
      <c r="L10" s="13">
        <v>0.89247311827956999</v>
      </c>
      <c r="M10" s="13"/>
      <c r="N10" s="13">
        <v>0.88785046728971995</v>
      </c>
      <c r="O10" s="13">
        <v>0.88524590163934402</v>
      </c>
      <c r="P10" s="13">
        <v>0.76923076923076905</v>
      </c>
      <c r="Q10" s="13">
        <v>0.84745762711864403</v>
      </c>
      <c r="R10" s="13"/>
      <c r="S10" s="13">
        <v>0.89333333333333298</v>
      </c>
      <c r="T10" s="13">
        <v>0.86046511627906996</v>
      </c>
      <c r="U10" s="13">
        <v>0.79166666666666696</v>
      </c>
      <c r="V10" s="13">
        <v>0.87719298245613997</v>
      </c>
      <c r="W10" s="13">
        <v>0.81818181818181801</v>
      </c>
      <c r="X10" s="13">
        <v>0.875</v>
      </c>
      <c r="Y10" s="13"/>
      <c r="Z10" s="13">
        <v>0.82967032967033005</v>
      </c>
      <c r="AA10" s="13">
        <v>0.95774647887323905</v>
      </c>
      <c r="AB10" s="13"/>
      <c r="AC10" s="13">
        <v>0.77669902912621402</v>
      </c>
      <c r="AD10" s="13">
        <v>0.93984962406015005</v>
      </c>
    </row>
    <row r="11" spans="2:30" x14ac:dyDescent="0.3">
      <c r="B11" s="14" t="s">
        <v>56</v>
      </c>
      <c r="C11" s="19">
        <v>1.18577075098814E-2</v>
      </c>
      <c r="D11" s="19">
        <v>1.6E-2</v>
      </c>
      <c r="E11" s="19">
        <v>7.8125E-3</v>
      </c>
      <c r="F11" s="19"/>
      <c r="G11" s="19">
        <v>0.25</v>
      </c>
      <c r="H11" s="19">
        <v>0.04</v>
      </c>
      <c r="I11" s="19">
        <v>2.8571428571428598E-2</v>
      </c>
      <c r="J11" s="19">
        <v>0</v>
      </c>
      <c r="K11" s="19">
        <v>0</v>
      </c>
      <c r="L11" s="19">
        <v>0</v>
      </c>
      <c r="M11" s="19"/>
      <c r="N11" s="19">
        <v>9.3457943925233603E-3</v>
      </c>
      <c r="O11" s="19">
        <v>0</v>
      </c>
      <c r="P11" s="19">
        <v>0</v>
      </c>
      <c r="Q11" s="19">
        <v>3.3898305084745797E-2</v>
      </c>
      <c r="R11" s="19"/>
      <c r="S11" s="19">
        <v>1.3333333333333299E-2</v>
      </c>
      <c r="T11" s="19">
        <v>0</v>
      </c>
      <c r="U11" s="19">
        <v>0</v>
      </c>
      <c r="V11" s="19">
        <v>0</v>
      </c>
      <c r="W11" s="19">
        <v>9.0909090909090898E-2</v>
      </c>
      <c r="X11" s="19">
        <v>0</v>
      </c>
      <c r="Y11" s="19"/>
      <c r="Z11" s="19">
        <v>1.6483516483516501E-2</v>
      </c>
      <c r="AA11" s="19">
        <v>0</v>
      </c>
      <c r="AB11" s="19"/>
      <c r="AC11" s="19">
        <v>0</v>
      </c>
      <c r="AD11" s="19">
        <v>7.5187969924812E-3</v>
      </c>
    </row>
    <row r="12" spans="2:30" x14ac:dyDescent="0.3">
      <c r="B12" s="15"/>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239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v>
      </c>
      <c r="D7" s="10">
        <v>4</v>
      </c>
      <c r="E7" s="10">
        <v>8</v>
      </c>
      <c r="F7" s="10"/>
      <c r="G7" s="10" t="s">
        <v>237</v>
      </c>
      <c r="H7" s="10">
        <v>1</v>
      </c>
      <c r="I7" s="10">
        <v>2</v>
      </c>
      <c r="J7" s="10">
        <v>1</v>
      </c>
      <c r="K7" s="10">
        <v>5</v>
      </c>
      <c r="L7" s="10">
        <v>3</v>
      </c>
      <c r="M7" s="10"/>
      <c r="N7" s="10">
        <v>4</v>
      </c>
      <c r="O7" s="10">
        <v>4</v>
      </c>
      <c r="P7" s="10">
        <v>3</v>
      </c>
      <c r="Q7" s="10">
        <v>1</v>
      </c>
      <c r="R7" s="10"/>
      <c r="S7" s="10">
        <v>2</v>
      </c>
      <c r="T7" s="10">
        <v>2</v>
      </c>
      <c r="U7" s="10">
        <v>2</v>
      </c>
      <c r="V7" s="10">
        <v>3</v>
      </c>
      <c r="W7" s="10" t="s">
        <v>237</v>
      </c>
      <c r="X7" s="10">
        <v>1</v>
      </c>
      <c r="Y7" s="10"/>
      <c r="Z7" s="10">
        <v>11</v>
      </c>
      <c r="AA7" s="10">
        <v>1</v>
      </c>
      <c r="AB7" s="10"/>
      <c r="AC7" s="10">
        <v>11</v>
      </c>
      <c r="AD7" s="10">
        <v>1</v>
      </c>
    </row>
    <row r="8" spans="2:30" x14ac:dyDescent="0.3">
      <c r="B8" s="14" t="s">
        <v>234</v>
      </c>
      <c r="C8" s="13">
        <v>0.33333333333333298</v>
      </c>
      <c r="D8" s="13">
        <v>0.25</v>
      </c>
      <c r="E8" s="13">
        <v>0.375</v>
      </c>
      <c r="F8" s="13"/>
      <c r="G8" s="13" t="s">
        <v>238</v>
      </c>
      <c r="H8" s="13">
        <v>0</v>
      </c>
      <c r="I8" s="13">
        <v>0.5</v>
      </c>
      <c r="J8" s="13">
        <v>0</v>
      </c>
      <c r="K8" s="13">
        <v>0.6</v>
      </c>
      <c r="L8" s="13">
        <v>0</v>
      </c>
      <c r="M8" s="13"/>
      <c r="N8" s="13">
        <v>0.5</v>
      </c>
      <c r="O8" s="13">
        <v>0.5</v>
      </c>
      <c r="P8" s="13">
        <v>0</v>
      </c>
      <c r="Q8" s="13">
        <v>0</v>
      </c>
      <c r="R8" s="13"/>
      <c r="S8" s="13">
        <v>0.5</v>
      </c>
      <c r="T8" s="13">
        <v>0.5</v>
      </c>
      <c r="U8" s="13">
        <v>0</v>
      </c>
      <c r="V8" s="13">
        <v>0.33333333333333298</v>
      </c>
      <c r="W8" s="13" t="s">
        <v>238</v>
      </c>
      <c r="X8" s="13">
        <v>1</v>
      </c>
      <c r="Y8" s="13"/>
      <c r="Z8" s="13">
        <v>0.36363636363636398</v>
      </c>
      <c r="AA8" s="13">
        <v>0</v>
      </c>
      <c r="AB8" s="13"/>
      <c r="AC8" s="13">
        <v>0.36363636363636398</v>
      </c>
      <c r="AD8" s="13">
        <v>0</v>
      </c>
    </row>
    <row r="9" spans="2:30" x14ac:dyDescent="0.3">
      <c r="B9" s="14" t="s">
        <v>235</v>
      </c>
      <c r="C9" s="13">
        <v>8.3333333333333301E-2</v>
      </c>
      <c r="D9" s="13">
        <v>0</v>
      </c>
      <c r="E9" s="13">
        <v>0.125</v>
      </c>
      <c r="F9" s="13"/>
      <c r="G9" s="13" t="s">
        <v>238</v>
      </c>
      <c r="H9" s="13">
        <v>1</v>
      </c>
      <c r="I9" s="13">
        <v>0</v>
      </c>
      <c r="J9" s="13">
        <v>0</v>
      </c>
      <c r="K9" s="13">
        <v>0</v>
      </c>
      <c r="L9" s="13">
        <v>0</v>
      </c>
      <c r="M9" s="13"/>
      <c r="N9" s="13">
        <v>0.25</v>
      </c>
      <c r="O9" s="13">
        <v>0</v>
      </c>
      <c r="P9" s="13">
        <v>0</v>
      </c>
      <c r="Q9" s="13">
        <v>0</v>
      </c>
      <c r="R9" s="13"/>
      <c r="S9" s="13">
        <v>0</v>
      </c>
      <c r="T9" s="13">
        <v>0</v>
      </c>
      <c r="U9" s="13">
        <v>0</v>
      </c>
      <c r="V9" s="13">
        <v>0</v>
      </c>
      <c r="W9" s="13" t="s">
        <v>238</v>
      </c>
      <c r="X9" s="13">
        <v>0</v>
      </c>
      <c r="Y9" s="13"/>
      <c r="Z9" s="13">
        <v>0</v>
      </c>
      <c r="AA9" s="13">
        <v>1</v>
      </c>
      <c r="AB9" s="13"/>
      <c r="AC9" s="13">
        <v>9.0909090909090898E-2</v>
      </c>
      <c r="AD9" s="13">
        <v>0</v>
      </c>
    </row>
    <row r="10" spans="2:30" x14ac:dyDescent="0.3">
      <c r="B10" s="14" t="s">
        <v>236</v>
      </c>
      <c r="C10" s="13">
        <v>0.58333333333333304</v>
      </c>
      <c r="D10" s="13">
        <v>0.75</v>
      </c>
      <c r="E10" s="13">
        <v>0.5</v>
      </c>
      <c r="F10" s="13"/>
      <c r="G10" s="13" t="s">
        <v>238</v>
      </c>
      <c r="H10" s="13">
        <v>0</v>
      </c>
      <c r="I10" s="13">
        <v>0.5</v>
      </c>
      <c r="J10" s="13">
        <v>1</v>
      </c>
      <c r="K10" s="13">
        <v>0.4</v>
      </c>
      <c r="L10" s="13">
        <v>1</v>
      </c>
      <c r="M10" s="13"/>
      <c r="N10" s="13">
        <v>0.25</v>
      </c>
      <c r="O10" s="13">
        <v>0.5</v>
      </c>
      <c r="P10" s="13">
        <v>1</v>
      </c>
      <c r="Q10" s="13">
        <v>1</v>
      </c>
      <c r="R10" s="13"/>
      <c r="S10" s="13">
        <v>0.5</v>
      </c>
      <c r="T10" s="13">
        <v>0.5</v>
      </c>
      <c r="U10" s="13">
        <v>1</v>
      </c>
      <c r="V10" s="13">
        <v>0.66666666666666696</v>
      </c>
      <c r="W10" s="13" t="s">
        <v>238</v>
      </c>
      <c r="X10" s="13">
        <v>0</v>
      </c>
      <c r="Y10" s="13"/>
      <c r="Z10" s="13">
        <v>0.63636363636363602</v>
      </c>
      <c r="AA10" s="13">
        <v>0</v>
      </c>
      <c r="AB10" s="13"/>
      <c r="AC10" s="13">
        <v>0.54545454545454497</v>
      </c>
      <c r="AD10" s="13">
        <v>1</v>
      </c>
    </row>
    <row r="11" spans="2:30" x14ac:dyDescent="0.3">
      <c r="B11" s="14" t="s">
        <v>56</v>
      </c>
      <c r="C11" s="19">
        <v>0</v>
      </c>
      <c r="D11" s="19">
        <v>0</v>
      </c>
      <c r="E11" s="19">
        <v>0</v>
      </c>
      <c r="F11" s="19"/>
      <c r="G11" s="19" t="s">
        <v>238</v>
      </c>
      <c r="H11" s="19">
        <v>0</v>
      </c>
      <c r="I11" s="19">
        <v>0</v>
      </c>
      <c r="J11" s="19">
        <v>0</v>
      </c>
      <c r="K11" s="19">
        <v>0</v>
      </c>
      <c r="L11" s="19">
        <v>0</v>
      </c>
      <c r="M11" s="19"/>
      <c r="N11" s="19">
        <v>0</v>
      </c>
      <c r="O11" s="19">
        <v>0</v>
      </c>
      <c r="P11" s="19">
        <v>0</v>
      </c>
      <c r="Q11" s="19">
        <v>0</v>
      </c>
      <c r="R11" s="19"/>
      <c r="S11" s="19">
        <v>0</v>
      </c>
      <c r="T11" s="19">
        <v>0</v>
      </c>
      <c r="U11" s="19">
        <v>0</v>
      </c>
      <c r="V11" s="19">
        <v>0</v>
      </c>
      <c r="W11" s="19" t="s">
        <v>238</v>
      </c>
      <c r="X11" s="19">
        <v>0</v>
      </c>
      <c r="Y11" s="19"/>
      <c r="Z11" s="19">
        <v>0</v>
      </c>
      <c r="AA11" s="19">
        <v>0</v>
      </c>
      <c r="AB11" s="19"/>
      <c r="AC11" s="19">
        <v>0</v>
      </c>
      <c r="AD11" s="19">
        <v>0</v>
      </c>
    </row>
    <row r="12" spans="2:30" x14ac:dyDescent="0.3">
      <c r="B12" s="15" t="s">
        <v>240</v>
      </c>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245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v>
      </c>
      <c r="D7" s="10">
        <v>4</v>
      </c>
      <c r="E7" s="10">
        <v>8</v>
      </c>
      <c r="F7" s="10"/>
      <c r="G7" s="10" t="s">
        <v>237</v>
      </c>
      <c r="H7" s="10">
        <v>1</v>
      </c>
      <c r="I7" s="10">
        <v>2</v>
      </c>
      <c r="J7" s="10">
        <v>1</v>
      </c>
      <c r="K7" s="10">
        <v>5</v>
      </c>
      <c r="L7" s="10">
        <v>3</v>
      </c>
      <c r="M7" s="10"/>
      <c r="N7" s="10">
        <v>4</v>
      </c>
      <c r="O7" s="10">
        <v>4</v>
      </c>
      <c r="P7" s="10">
        <v>3</v>
      </c>
      <c r="Q7" s="10">
        <v>1</v>
      </c>
      <c r="R7" s="10"/>
      <c r="S7" s="10">
        <v>2</v>
      </c>
      <c r="T7" s="10">
        <v>2</v>
      </c>
      <c r="U7" s="10">
        <v>2</v>
      </c>
      <c r="V7" s="10">
        <v>3</v>
      </c>
      <c r="W7" s="10" t="s">
        <v>237</v>
      </c>
      <c r="X7" s="10">
        <v>1</v>
      </c>
      <c r="Y7" s="10"/>
      <c r="Z7" s="10">
        <v>11</v>
      </c>
      <c r="AA7" s="10">
        <v>1</v>
      </c>
      <c r="AB7" s="10"/>
      <c r="AC7" s="10">
        <v>11</v>
      </c>
      <c r="AD7" s="10">
        <v>1</v>
      </c>
    </row>
    <row r="8" spans="2:30" x14ac:dyDescent="0.3">
      <c r="B8" s="14" t="s">
        <v>241</v>
      </c>
      <c r="C8" s="13">
        <v>0.66666666666666696</v>
      </c>
      <c r="D8" s="13">
        <v>1</v>
      </c>
      <c r="E8" s="13">
        <v>0.5</v>
      </c>
      <c r="F8" s="13"/>
      <c r="G8" s="13" t="s">
        <v>238</v>
      </c>
      <c r="H8" s="13">
        <v>0</v>
      </c>
      <c r="I8" s="13">
        <v>0.5</v>
      </c>
      <c r="J8" s="13">
        <v>1</v>
      </c>
      <c r="K8" s="13">
        <v>0.6</v>
      </c>
      <c r="L8" s="13">
        <v>1</v>
      </c>
      <c r="M8" s="13"/>
      <c r="N8" s="13">
        <v>0.25</v>
      </c>
      <c r="O8" s="13">
        <v>0.75</v>
      </c>
      <c r="P8" s="13">
        <v>1</v>
      </c>
      <c r="Q8" s="13">
        <v>1</v>
      </c>
      <c r="R8" s="13"/>
      <c r="S8" s="13">
        <v>1</v>
      </c>
      <c r="T8" s="13">
        <v>0.5</v>
      </c>
      <c r="U8" s="13">
        <v>1</v>
      </c>
      <c r="V8" s="13">
        <v>0.66666666666666696</v>
      </c>
      <c r="W8" s="13" t="s">
        <v>238</v>
      </c>
      <c r="X8" s="13">
        <v>0</v>
      </c>
      <c r="Y8" s="13"/>
      <c r="Z8" s="13">
        <v>0.72727272727272696</v>
      </c>
      <c r="AA8" s="13">
        <v>0</v>
      </c>
      <c r="AB8" s="13"/>
      <c r="AC8" s="13">
        <v>0.63636363636363602</v>
      </c>
      <c r="AD8" s="13">
        <v>1</v>
      </c>
    </row>
    <row r="9" spans="2:30" x14ac:dyDescent="0.3">
      <c r="B9" s="14" t="s">
        <v>242</v>
      </c>
      <c r="C9" s="13">
        <v>0.16666666666666699</v>
      </c>
      <c r="D9" s="13">
        <v>0</v>
      </c>
      <c r="E9" s="13">
        <v>0.25</v>
      </c>
      <c r="F9" s="13"/>
      <c r="G9" s="13" t="s">
        <v>238</v>
      </c>
      <c r="H9" s="13">
        <v>1</v>
      </c>
      <c r="I9" s="13">
        <v>0</v>
      </c>
      <c r="J9" s="13">
        <v>0</v>
      </c>
      <c r="K9" s="13">
        <v>0.2</v>
      </c>
      <c r="L9" s="13">
        <v>0</v>
      </c>
      <c r="M9" s="13"/>
      <c r="N9" s="13">
        <v>0.5</v>
      </c>
      <c r="O9" s="13">
        <v>0</v>
      </c>
      <c r="P9" s="13">
        <v>0</v>
      </c>
      <c r="Q9" s="13">
        <v>0</v>
      </c>
      <c r="R9" s="13"/>
      <c r="S9" s="13">
        <v>0</v>
      </c>
      <c r="T9" s="13">
        <v>0.5</v>
      </c>
      <c r="U9" s="13">
        <v>0</v>
      </c>
      <c r="V9" s="13">
        <v>0</v>
      </c>
      <c r="W9" s="13" t="s">
        <v>238</v>
      </c>
      <c r="X9" s="13">
        <v>0</v>
      </c>
      <c r="Y9" s="13"/>
      <c r="Z9" s="13">
        <v>9.0909090909090898E-2</v>
      </c>
      <c r="AA9" s="13">
        <v>1</v>
      </c>
      <c r="AB9" s="13"/>
      <c r="AC9" s="13">
        <v>0.18181818181818199</v>
      </c>
      <c r="AD9" s="13">
        <v>0</v>
      </c>
    </row>
    <row r="10" spans="2:30" x14ac:dyDescent="0.3">
      <c r="B10" s="14" t="s">
        <v>243</v>
      </c>
      <c r="C10" s="13">
        <v>8.3333333333333301E-2</v>
      </c>
      <c r="D10" s="13">
        <v>0</v>
      </c>
      <c r="E10" s="13">
        <v>0.125</v>
      </c>
      <c r="F10" s="13"/>
      <c r="G10" s="13" t="s">
        <v>238</v>
      </c>
      <c r="H10" s="13">
        <v>0</v>
      </c>
      <c r="I10" s="13">
        <v>0</v>
      </c>
      <c r="J10" s="13">
        <v>0</v>
      </c>
      <c r="K10" s="13">
        <v>0.2</v>
      </c>
      <c r="L10" s="13">
        <v>0</v>
      </c>
      <c r="M10" s="13"/>
      <c r="N10" s="13">
        <v>0.25</v>
      </c>
      <c r="O10" s="13">
        <v>0</v>
      </c>
      <c r="P10" s="13">
        <v>0</v>
      </c>
      <c r="Q10" s="13">
        <v>0</v>
      </c>
      <c r="R10" s="13"/>
      <c r="S10" s="13">
        <v>0</v>
      </c>
      <c r="T10" s="13">
        <v>0</v>
      </c>
      <c r="U10" s="13">
        <v>0</v>
      </c>
      <c r="V10" s="13">
        <v>0</v>
      </c>
      <c r="W10" s="13" t="s">
        <v>238</v>
      </c>
      <c r="X10" s="13">
        <v>1</v>
      </c>
      <c r="Y10" s="13"/>
      <c r="Z10" s="13">
        <v>9.0909090909090898E-2</v>
      </c>
      <c r="AA10" s="13">
        <v>0</v>
      </c>
      <c r="AB10" s="13"/>
      <c r="AC10" s="13">
        <v>9.0909090909090898E-2</v>
      </c>
      <c r="AD10" s="13">
        <v>0</v>
      </c>
    </row>
    <row r="11" spans="2:30" x14ac:dyDescent="0.3">
      <c r="B11" s="14" t="s">
        <v>244</v>
      </c>
      <c r="C11" s="13">
        <v>0</v>
      </c>
      <c r="D11" s="13">
        <v>0</v>
      </c>
      <c r="E11" s="13">
        <v>0</v>
      </c>
      <c r="F11" s="13"/>
      <c r="G11" s="13" t="s">
        <v>238</v>
      </c>
      <c r="H11" s="13">
        <v>0</v>
      </c>
      <c r="I11" s="13">
        <v>0</v>
      </c>
      <c r="J11" s="13">
        <v>0</v>
      </c>
      <c r="K11" s="13">
        <v>0</v>
      </c>
      <c r="L11" s="13">
        <v>0</v>
      </c>
      <c r="M11" s="13"/>
      <c r="N11" s="13">
        <v>0</v>
      </c>
      <c r="O11" s="13">
        <v>0</v>
      </c>
      <c r="P11" s="13">
        <v>0</v>
      </c>
      <c r="Q11" s="13">
        <v>0</v>
      </c>
      <c r="R11" s="13"/>
      <c r="S11" s="13">
        <v>0</v>
      </c>
      <c r="T11" s="13">
        <v>0</v>
      </c>
      <c r="U11" s="13">
        <v>0</v>
      </c>
      <c r="V11" s="13">
        <v>0</v>
      </c>
      <c r="W11" s="13" t="s">
        <v>238</v>
      </c>
      <c r="X11" s="13">
        <v>0</v>
      </c>
      <c r="Y11" s="13"/>
      <c r="Z11" s="13">
        <v>0</v>
      </c>
      <c r="AA11" s="13">
        <v>0</v>
      </c>
      <c r="AB11" s="13"/>
      <c r="AC11" s="13">
        <v>0</v>
      </c>
      <c r="AD11" s="13">
        <v>0</v>
      </c>
    </row>
    <row r="12" spans="2:30" x14ac:dyDescent="0.3">
      <c r="B12" s="14" t="s">
        <v>56</v>
      </c>
      <c r="C12" s="19">
        <v>8.3333333333333301E-2</v>
      </c>
      <c r="D12" s="19">
        <v>0</v>
      </c>
      <c r="E12" s="19">
        <v>0.125</v>
      </c>
      <c r="F12" s="19"/>
      <c r="G12" s="19" t="s">
        <v>238</v>
      </c>
      <c r="H12" s="19">
        <v>0</v>
      </c>
      <c r="I12" s="19">
        <v>0.5</v>
      </c>
      <c r="J12" s="19">
        <v>0</v>
      </c>
      <c r="K12" s="19">
        <v>0</v>
      </c>
      <c r="L12" s="19">
        <v>0</v>
      </c>
      <c r="M12" s="19"/>
      <c r="N12" s="19">
        <v>0</v>
      </c>
      <c r="O12" s="19">
        <v>0.25</v>
      </c>
      <c r="P12" s="19">
        <v>0</v>
      </c>
      <c r="Q12" s="19">
        <v>0</v>
      </c>
      <c r="R12" s="19"/>
      <c r="S12" s="19">
        <v>0</v>
      </c>
      <c r="T12" s="19">
        <v>0</v>
      </c>
      <c r="U12" s="19">
        <v>0</v>
      </c>
      <c r="V12" s="19">
        <v>0.33333333333333298</v>
      </c>
      <c r="W12" s="19" t="s">
        <v>238</v>
      </c>
      <c r="X12" s="19">
        <v>0</v>
      </c>
      <c r="Y12" s="19"/>
      <c r="Z12" s="19">
        <v>9.0909090909090898E-2</v>
      </c>
      <c r="AA12" s="19">
        <v>0</v>
      </c>
      <c r="AB12" s="19"/>
      <c r="AC12" s="19">
        <v>9.0909090909090898E-2</v>
      </c>
      <c r="AD12" s="19">
        <v>0</v>
      </c>
    </row>
    <row r="13" spans="2:30" x14ac:dyDescent="0.3">
      <c r="B13" s="15" t="s">
        <v>240</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247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35</v>
      </c>
      <c r="C8" s="13">
        <v>0.110671936758893</v>
      </c>
      <c r="D8" s="13">
        <v>0.104</v>
      </c>
      <c r="E8" s="13">
        <v>0.1171875</v>
      </c>
      <c r="F8" s="13"/>
      <c r="G8" s="13">
        <v>0.5</v>
      </c>
      <c r="H8" s="13">
        <v>0.12</v>
      </c>
      <c r="I8" s="13">
        <v>2.8571428571428598E-2</v>
      </c>
      <c r="J8" s="13">
        <v>0.15384615384615399</v>
      </c>
      <c r="K8" s="13">
        <v>0.12280701754386</v>
      </c>
      <c r="L8" s="13">
        <v>9.6774193548387094E-2</v>
      </c>
      <c r="M8" s="13"/>
      <c r="N8" s="13">
        <v>0.10280373831775701</v>
      </c>
      <c r="O8" s="13">
        <v>9.8360655737704902E-2</v>
      </c>
      <c r="P8" s="13">
        <v>0.15384615384615399</v>
      </c>
      <c r="Q8" s="13">
        <v>0.11864406779661001</v>
      </c>
      <c r="R8" s="13"/>
      <c r="S8" s="13">
        <v>0.10666666666666701</v>
      </c>
      <c r="T8" s="13">
        <v>9.3023255813953501E-2</v>
      </c>
      <c r="U8" s="13">
        <v>0.125</v>
      </c>
      <c r="V8" s="13">
        <v>0.105263157894737</v>
      </c>
      <c r="W8" s="13">
        <v>9.0909090909090898E-2</v>
      </c>
      <c r="X8" s="13">
        <v>0.1875</v>
      </c>
      <c r="Y8" s="13"/>
      <c r="Z8" s="13">
        <v>0.115384615384615</v>
      </c>
      <c r="AA8" s="13">
        <v>9.85915492957746E-2</v>
      </c>
      <c r="AB8" s="13"/>
      <c r="AC8" s="13">
        <v>0.18446601941747601</v>
      </c>
      <c r="AD8" s="13">
        <v>5.2631578947368397E-2</v>
      </c>
    </row>
    <row r="9" spans="2:30" x14ac:dyDescent="0.3">
      <c r="B9" s="14" t="s">
        <v>36</v>
      </c>
      <c r="C9" s="13">
        <v>0.81818181818181801</v>
      </c>
      <c r="D9" s="13">
        <v>0.84799999999999998</v>
      </c>
      <c r="E9" s="13">
        <v>0.7890625</v>
      </c>
      <c r="F9" s="13"/>
      <c r="G9" s="13">
        <v>0.5</v>
      </c>
      <c r="H9" s="13">
        <v>0.68</v>
      </c>
      <c r="I9" s="13">
        <v>0.88571428571428601</v>
      </c>
      <c r="J9" s="13">
        <v>0.76923076923076905</v>
      </c>
      <c r="K9" s="13">
        <v>0.82456140350877205</v>
      </c>
      <c r="L9" s="13">
        <v>0.86021505376344098</v>
      </c>
      <c r="M9" s="13"/>
      <c r="N9" s="13">
        <v>0.85046728971962604</v>
      </c>
      <c r="O9" s="13">
        <v>0.80327868852458995</v>
      </c>
      <c r="P9" s="13">
        <v>0.80769230769230804</v>
      </c>
      <c r="Q9" s="13">
        <v>0.77966101694915302</v>
      </c>
      <c r="R9" s="13"/>
      <c r="S9" s="13">
        <v>0.88</v>
      </c>
      <c r="T9" s="13">
        <v>0.79069767441860495</v>
      </c>
      <c r="U9" s="13">
        <v>0.70833333333333304</v>
      </c>
      <c r="V9" s="13">
        <v>0.859649122807018</v>
      </c>
      <c r="W9" s="13">
        <v>0.77272727272727304</v>
      </c>
      <c r="X9" s="13">
        <v>0.75</v>
      </c>
      <c r="Y9" s="13"/>
      <c r="Z9" s="13">
        <v>0.80769230769230804</v>
      </c>
      <c r="AA9" s="13">
        <v>0.84507042253521103</v>
      </c>
      <c r="AB9" s="13"/>
      <c r="AC9" s="13">
        <v>0.74757281553398103</v>
      </c>
      <c r="AD9" s="13">
        <v>0.89473684210526305</v>
      </c>
    </row>
    <row r="10" spans="2:30" x14ac:dyDescent="0.3">
      <c r="B10" s="14" t="s">
        <v>56</v>
      </c>
      <c r="C10" s="13">
        <v>5.1383399209486202E-2</v>
      </c>
      <c r="D10" s="13">
        <v>0.04</v>
      </c>
      <c r="E10" s="13">
        <v>6.25E-2</v>
      </c>
      <c r="F10" s="13"/>
      <c r="G10" s="13">
        <v>0</v>
      </c>
      <c r="H10" s="13">
        <v>0.12</v>
      </c>
      <c r="I10" s="13">
        <v>5.7142857142857099E-2</v>
      </c>
      <c r="J10" s="13">
        <v>7.69230769230769E-2</v>
      </c>
      <c r="K10" s="13">
        <v>3.5087719298245598E-2</v>
      </c>
      <c r="L10" s="13">
        <v>3.2258064516128997E-2</v>
      </c>
      <c r="M10" s="13"/>
      <c r="N10" s="13">
        <v>2.80373831775701E-2</v>
      </c>
      <c r="O10" s="13">
        <v>8.1967213114754106E-2</v>
      </c>
      <c r="P10" s="13">
        <v>3.8461538461538498E-2</v>
      </c>
      <c r="Q10" s="13">
        <v>6.7796610169491497E-2</v>
      </c>
      <c r="R10" s="13"/>
      <c r="S10" s="13">
        <v>1.3333333333333299E-2</v>
      </c>
      <c r="T10" s="13">
        <v>4.6511627906976702E-2</v>
      </c>
      <c r="U10" s="13">
        <v>0.125</v>
      </c>
      <c r="V10" s="13">
        <v>3.5087719298245598E-2</v>
      </c>
      <c r="W10" s="13">
        <v>0.13636363636363599</v>
      </c>
      <c r="X10" s="13">
        <v>6.25E-2</v>
      </c>
      <c r="Y10" s="13"/>
      <c r="Z10" s="13">
        <v>5.4945054945054903E-2</v>
      </c>
      <c r="AA10" s="13">
        <v>4.2253521126760597E-2</v>
      </c>
      <c r="AB10" s="13"/>
      <c r="AC10" s="13">
        <v>6.7961165048543701E-2</v>
      </c>
      <c r="AD10" s="13">
        <v>3.00751879699248E-2</v>
      </c>
    </row>
    <row r="11" spans="2:30" ht="28.8" x14ac:dyDescent="0.3">
      <c r="B11" s="14" t="s">
        <v>246</v>
      </c>
      <c r="C11" s="19">
        <v>1.97628458498024E-2</v>
      </c>
      <c r="D11" s="19">
        <v>8.0000000000000002E-3</v>
      </c>
      <c r="E11" s="19">
        <v>3.125E-2</v>
      </c>
      <c r="F11" s="19"/>
      <c r="G11" s="19">
        <v>0</v>
      </c>
      <c r="H11" s="19">
        <v>0.08</v>
      </c>
      <c r="I11" s="19">
        <v>2.8571428571428598E-2</v>
      </c>
      <c r="J11" s="19">
        <v>0</v>
      </c>
      <c r="K11" s="19">
        <v>1.7543859649122799E-2</v>
      </c>
      <c r="L11" s="19">
        <v>1.0752688172042999E-2</v>
      </c>
      <c r="M11" s="19"/>
      <c r="N11" s="19">
        <v>1.86915887850467E-2</v>
      </c>
      <c r="O11" s="19">
        <v>1.63934426229508E-2</v>
      </c>
      <c r="P11" s="19">
        <v>0</v>
      </c>
      <c r="Q11" s="19">
        <v>3.3898305084745797E-2</v>
      </c>
      <c r="R11" s="19"/>
      <c r="S11" s="19">
        <v>0</v>
      </c>
      <c r="T11" s="19">
        <v>6.9767441860465101E-2</v>
      </c>
      <c r="U11" s="19">
        <v>4.1666666666666699E-2</v>
      </c>
      <c r="V11" s="19">
        <v>0</v>
      </c>
      <c r="W11" s="19">
        <v>0</v>
      </c>
      <c r="X11" s="19">
        <v>0</v>
      </c>
      <c r="Y11" s="19"/>
      <c r="Z11" s="19">
        <v>2.1978021978022001E-2</v>
      </c>
      <c r="AA11" s="19">
        <v>1.4084507042253501E-2</v>
      </c>
      <c r="AB11" s="19"/>
      <c r="AC11" s="19">
        <v>0</v>
      </c>
      <c r="AD11" s="19">
        <v>2.2556390977443601E-2</v>
      </c>
    </row>
    <row r="12" spans="2:30" x14ac:dyDescent="0.3">
      <c r="B12" s="15"/>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D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257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28.8" x14ac:dyDescent="0.3">
      <c r="B8" s="14" t="s">
        <v>248</v>
      </c>
      <c r="C8" s="13">
        <v>0.375494071146245</v>
      </c>
      <c r="D8" s="13">
        <v>0.34399999999999997</v>
      </c>
      <c r="E8" s="13">
        <v>0.40625</v>
      </c>
      <c r="F8" s="13"/>
      <c r="G8" s="13">
        <v>0</v>
      </c>
      <c r="H8" s="13">
        <v>0.36</v>
      </c>
      <c r="I8" s="13">
        <v>0.22857142857142901</v>
      </c>
      <c r="J8" s="13">
        <v>0.41025641025641002</v>
      </c>
      <c r="K8" s="13">
        <v>0.26315789473684198</v>
      </c>
      <c r="L8" s="13">
        <v>0.50537634408602194</v>
      </c>
      <c r="M8" s="13"/>
      <c r="N8" s="13">
        <v>0.31775700934579398</v>
      </c>
      <c r="O8" s="13">
        <v>0.47540983606557402</v>
      </c>
      <c r="P8" s="13">
        <v>7.69230769230769E-2</v>
      </c>
      <c r="Q8" s="13">
        <v>0.50847457627118597</v>
      </c>
      <c r="R8" s="13"/>
      <c r="S8" s="13">
        <v>0.34666666666666701</v>
      </c>
      <c r="T8" s="13">
        <v>0.372093023255814</v>
      </c>
      <c r="U8" s="13">
        <v>0.29166666666666702</v>
      </c>
      <c r="V8" s="13">
        <v>0.49122807017543901</v>
      </c>
      <c r="W8" s="13">
        <v>0.22727272727272699</v>
      </c>
      <c r="X8" s="13">
        <v>0.3125</v>
      </c>
      <c r="Y8" s="13"/>
      <c r="Z8" s="13">
        <v>0.31868131868131899</v>
      </c>
      <c r="AA8" s="13">
        <v>0.52112676056338003</v>
      </c>
      <c r="AB8" s="13"/>
      <c r="AC8" s="13">
        <v>0.223300970873786</v>
      </c>
      <c r="AD8" s="13">
        <v>0.49624060150375898</v>
      </c>
    </row>
    <row r="9" spans="2:30" ht="57.6" x14ac:dyDescent="0.3">
      <c r="B9" s="14" t="s">
        <v>249</v>
      </c>
      <c r="C9" s="13">
        <v>0.32806324110671897</v>
      </c>
      <c r="D9" s="13">
        <v>0.38400000000000001</v>
      </c>
      <c r="E9" s="13">
        <v>0.2734375</v>
      </c>
      <c r="F9" s="13"/>
      <c r="G9" s="13">
        <v>0.5</v>
      </c>
      <c r="H9" s="13">
        <v>0.2</v>
      </c>
      <c r="I9" s="13">
        <v>0.45714285714285702</v>
      </c>
      <c r="J9" s="13">
        <v>0.256410256410256</v>
      </c>
      <c r="K9" s="13">
        <v>0.38596491228070201</v>
      </c>
      <c r="L9" s="13">
        <v>0.30107526881720398</v>
      </c>
      <c r="M9" s="13"/>
      <c r="N9" s="13">
        <v>0.37383177570093501</v>
      </c>
      <c r="O9" s="13">
        <v>0.19672131147541</v>
      </c>
      <c r="P9" s="13">
        <v>0.46153846153846201</v>
      </c>
      <c r="Q9" s="13">
        <v>0.322033898305085</v>
      </c>
      <c r="R9" s="13"/>
      <c r="S9" s="13">
        <v>0.32</v>
      </c>
      <c r="T9" s="13">
        <v>0.27906976744186002</v>
      </c>
      <c r="U9" s="13">
        <v>0.45833333333333298</v>
      </c>
      <c r="V9" s="13">
        <v>0.24561403508771901</v>
      </c>
      <c r="W9" s="13">
        <v>0.40909090909090901</v>
      </c>
      <c r="X9" s="13">
        <v>0.5</v>
      </c>
      <c r="Y9" s="13"/>
      <c r="Z9" s="13">
        <v>0.340659340659341</v>
      </c>
      <c r="AA9" s="13">
        <v>0.29577464788732399</v>
      </c>
      <c r="AB9" s="13"/>
      <c r="AC9" s="13">
        <v>0.37864077669902901</v>
      </c>
      <c r="AD9" s="13">
        <v>0.278195488721804</v>
      </c>
    </row>
    <row r="10" spans="2:30" ht="57.6" x14ac:dyDescent="0.3">
      <c r="B10" s="14" t="s">
        <v>250</v>
      </c>
      <c r="C10" s="13">
        <v>0.26482213438735203</v>
      </c>
      <c r="D10" s="13">
        <v>0.30399999999999999</v>
      </c>
      <c r="E10" s="13">
        <v>0.2265625</v>
      </c>
      <c r="F10" s="13"/>
      <c r="G10" s="13">
        <v>0.75</v>
      </c>
      <c r="H10" s="13">
        <v>0.28000000000000003</v>
      </c>
      <c r="I10" s="13">
        <v>0.25714285714285701</v>
      </c>
      <c r="J10" s="13">
        <v>0.230769230769231</v>
      </c>
      <c r="K10" s="13">
        <v>0.29824561403508798</v>
      </c>
      <c r="L10" s="13">
        <v>0.236559139784946</v>
      </c>
      <c r="M10" s="13"/>
      <c r="N10" s="13">
        <v>0.30841121495327101</v>
      </c>
      <c r="O10" s="13">
        <v>0.213114754098361</v>
      </c>
      <c r="P10" s="13">
        <v>0.38461538461538503</v>
      </c>
      <c r="Q10" s="13">
        <v>0.186440677966102</v>
      </c>
      <c r="R10" s="13"/>
      <c r="S10" s="13">
        <v>0.25333333333333302</v>
      </c>
      <c r="T10" s="13">
        <v>0.39534883720930197</v>
      </c>
      <c r="U10" s="13">
        <v>0.29166666666666702</v>
      </c>
      <c r="V10" s="13">
        <v>0.157894736842105</v>
      </c>
      <c r="W10" s="13">
        <v>0.31818181818181801</v>
      </c>
      <c r="X10" s="13">
        <v>0.4375</v>
      </c>
      <c r="Y10" s="13"/>
      <c r="Z10" s="13">
        <v>0.27472527472527503</v>
      </c>
      <c r="AA10" s="13">
        <v>0.23943661971831001</v>
      </c>
      <c r="AB10" s="13"/>
      <c r="AC10" s="13">
        <v>0.33980582524271802</v>
      </c>
      <c r="AD10" s="13">
        <v>0.21052631578947401</v>
      </c>
    </row>
    <row r="11" spans="2:30" ht="57.6" x14ac:dyDescent="0.3">
      <c r="B11" s="14" t="s">
        <v>251</v>
      </c>
      <c r="C11" s="13">
        <v>0.26086956521739102</v>
      </c>
      <c r="D11" s="13">
        <v>0.248</v>
      </c>
      <c r="E11" s="13">
        <v>0.2734375</v>
      </c>
      <c r="F11" s="13"/>
      <c r="G11" s="13">
        <v>0.25</v>
      </c>
      <c r="H11" s="13">
        <v>0.4</v>
      </c>
      <c r="I11" s="13">
        <v>0.22857142857142901</v>
      </c>
      <c r="J11" s="13">
        <v>0.30769230769230799</v>
      </c>
      <c r="K11" s="13">
        <v>0.36842105263157898</v>
      </c>
      <c r="L11" s="13">
        <v>0.15053763440860199</v>
      </c>
      <c r="M11" s="13"/>
      <c r="N11" s="13">
        <v>0.32710280373831802</v>
      </c>
      <c r="O11" s="13">
        <v>0.13114754098360701</v>
      </c>
      <c r="P11" s="13">
        <v>0.42307692307692302</v>
      </c>
      <c r="Q11" s="13">
        <v>0.20338983050847501</v>
      </c>
      <c r="R11" s="13"/>
      <c r="S11" s="13">
        <v>0.25333333333333302</v>
      </c>
      <c r="T11" s="13">
        <v>0.25581395348837199</v>
      </c>
      <c r="U11" s="13">
        <v>0.5</v>
      </c>
      <c r="V11" s="13">
        <v>0.175438596491228</v>
      </c>
      <c r="W11" s="13">
        <v>0.27272727272727298</v>
      </c>
      <c r="X11" s="13">
        <v>0.5</v>
      </c>
      <c r="Y11" s="13"/>
      <c r="Z11" s="13">
        <v>0.28571428571428598</v>
      </c>
      <c r="AA11" s="13">
        <v>0.19718309859154901</v>
      </c>
      <c r="AB11" s="13"/>
      <c r="AC11" s="13">
        <v>0.36893203883495101</v>
      </c>
      <c r="AD11" s="13">
        <v>0.180451127819549</v>
      </c>
    </row>
    <row r="12" spans="2:30" ht="28.8" x14ac:dyDescent="0.3">
      <c r="B12" s="14" t="s">
        <v>252</v>
      </c>
      <c r="C12" s="13">
        <v>0.21343873517786599</v>
      </c>
      <c r="D12" s="13">
        <v>0.17599999999999999</v>
      </c>
      <c r="E12" s="13">
        <v>0.25</v>
      </c>
      <c r="F12" s="13"/>
      <c r="G12" s="13">
        <v>0.75</v>
      </c>
      <c r="H12" s="13">
        <v>0.16</v>
      </c>
      <c r="I12" s="13">
        <v>0.34285714285714303</v>
      </c>
      <c r="J12" s="13">
        <v>0.33333333333333298</v>
      </c>
      <c r="K12" s="13">
        <v>0.175438596491228</v>
      </c>
      <c r="L12" s="13">
        <v>0.12903225806451599</v>
      </c>
      <c r="M12" s="13"/>
      <c r="N12" s="13">
        <v>0.22429906542056099</v>
      </c>
      <c r="O12" s="13">
        <v>0.14754098360655701</v>
      </c>
      <c r="P12" s="13">
        <v>0.269230769230769</v>
      </c>
      <c r="Q12" s="13">
        <v>0.23728813559322001</v>
      </c>
      <c r="R12" s="13"/>
      <c r="S12" s="13">
        <v>0.17333333333333301</v>
      </c>
      <c r="T12" s="13">
        <v>0.162790697674419</v>
      </c>
      <c r="U12" s="13">
        <v>0.20833333333333301</v>
      </c>
      <c r="V12" s="13">
        <v>0.157894736842105</v>
      </c>
      <c r="W12" s="13">
        <v>0.5</v>
      </c>
      <c r="X12" s="13">
        <v>0.375</v>
      </c>
      <c r="Y12" s="13"/>
      <c r="Z12" s="13">
        <v>0.27472527472527503</v>
      </c>
      <c r="AA12" s="13">
        <v>5.63380281690141E-2</v>
      </c>
      <c r="AB12" s="13"/>
      <c r="AC12" s="13">
        <v>0.38834951456310701</v>
      </c>
      <c r="AD12" s="13">
        <v>7.5187969924811998E-2</v>
      </c>
    </row>
    <row r="13" spans="2:30" ht="43.2" x14ac:dyDescent="0.3">
      <c r="B13" s="14" t="s">
        <v>253</v>
      </c>
      <c r="C13" s="13">
        <v>0.201581027667984</v>
      </c>
      <c r="D13" s="13">
        <v>0.192</v>
      </c>
      <c r="E13" s="13">
        <v>0.2109375</v>
      </c>
      <c r="F13" s="13"/>
      <c r="G13" s="13">
        <v>0.25</v>
      </c>
      <c r="H13" s="13">
        <v>0.2</v>
      </c>
      <c r="I13" s="13">
        <v>0.314285714285714</v>
      </c>
      <c r="J13" s="13">
        <v>0.28205128205128199</v>
      </c>
      <c r="K13" s="13">
        <v>0.22807017543859601</v>
      </c>
      <c r="L13" s="13">
        <v>0.10752688172043</v>
      </c>
      <c r="M13" s="13"/>
      <c r="N13" s="13">
        <v>0.22429906542056099</v>
      </c>
      <c r="O13" s="13">
        <v>0.16393442622950799</v>
      </c>
      <c r="P13" s="13">
        <v>0.42307692307692302</v>
      </c>
      <c r="Q13" s="13">
        <v>0.101694915254237</v>
      </c>
      <c r="R13" s="13"/>
      <c r="S13" s="13">
        <v>0.21333333333333299</v>
      </c>
      <c r="T13" s="13">
        <v>0.209302325581395</v>
      </c>
      <c r="U13" s="13">
        <v>0.16666666666666699</v>
      </c>
      <c r="V13" s="13">
        <v>0.21052631578947401</v>
      </c>
      <c r="W13" s="13">
        <v>0.22727272727272699</v>
      </c>
      <c r="X13" s="13">
        <v>0.25</v>
      </c>
      <c r="Y13" s="13"/>
      <c r="Z13" s="13">
        <v>0.230769230769231</v>
      </c>
      <c r="AA13" s="13">
        <v>0.12676056338028199</v>
      </c>
      <c r="AB13" s="13"/>
      <c r="AC13" s="13">
        <v>0.32038834951456302</v>
      </c>
      <c r="AD13" s="13">
        <v>0.12781954887218</v>
      </c>
    </row>
    <row r="14" spans="2:30" ht="72" x14ac:dyDescent="0.3">
      <c r="B14" s="14" t="s">
        <v>254</v>
      </c>
      <c r="C14" s="13">
        <v>8.6956521739130405E-2</v>
      </c>
      <c r="D14" s="13">
        <v>0.128</v>
      </c>
      <c r="E14" s="13">
        <v>4.6875E-2</v>
      </c>
      <c r="F14" s="13"/>
      <c r="G14" s="13">
        <v>0.25</v>
      </c>
      <c r="H14" s="13">
        <v>0.12</v>
      </c>
      <c r="I14" s="13">
        <v>5.7142857142857099E-2</v>
      </c>
      <c r="J14" s="13">
        <v>0.102564102564103</v>
      </c>
      <c r="K14" s="13">
        <v>0.157894736842105</v>
      </c>
      <c r="L14" s="13">
        <v>3.2258064516128997E-2</v>
      </c>
      <c r="M14" s="13"/>
      <c r="N14" s="13">
        <v>0.121495327102804</v>
      </c>
      <c r="O14" s="13">
        <v>3.2786885245901599E-2</v>
      </c>
      <c r="P14" s="13">
        <v>0.19230769230769201</v>
      </c>
      <c r="Q14" s="13">
        <v>3.3898305084745797E-2</v>
      </c>
      <c r="R14" s="13"/>
      <c r="S14" s="13">
        <v>9.3333333333333296E-2</v>
      </c>
      <c r="T14" s="13">
        <v>9.3023255813953501E-2</v>
      </c>
      <c r="U14" s="13">
        <v>4.1666666666666699E-2</v>
      </c>
      <c r="V14" s="13">
        <v>8.7719298245614002E-2</v>
      </c>
      <c r="W14" s="13">
        <v>4.5454545454545497E-2</v>
      </c>
      <c r="X14" s="13">
        <v>0.125</v>
      </c>
      <c r="Y14" s="13"/>
      <c r="Z14" s="13">
        <v>9.8901098901098897E-2</v>
      </c>
      <c r="AA14" s="13">
        <v>5.63380281690141E-2</v>
      </c>
      <c r="AB14" s="13"/>
      <c r="AC14" s="13">
        <v>0.106796116504854</v>
      </c>
      <c r="AD14" s="13">
        <v>7.5187969924811998E-2</v>
      </c>
    </row>
    <row r="15" spans="2:30" ht="57.6" x14ac:dyDescent="0.3">
      <c r="B15" s="14" t="s">
        <v>255</v>
      </c>
      <c r="C15" s="13">
        <v>5.5335968379446598E-2</v>
      </c>
      <c r="D15" s="13">
        <v>0.04</v>
      </c>
      <c r="E15" s="13">
        <v>7.03125E-2</v>
      </c>
      <c r="F15" s="13"/>
      <c r="G15" s="13">
        <v>0.25</v>
      </c>
      <c r="H15" s="13">
        <v>0.12</v>
      </c>
      <c r="I15" s="13">
        <v>0</v>
      </c>
      <c r="J15" s="13">
        <v>5.1282051282051301E-2</v>
      </c>
      <c r="K15" s="13">
        <v>5.2631578947368397E-2</v>
      </c>
      <c r="L15" s="13">
        <v>5.3763440860215103E-2</v>
      </c>
      <c r="M15" s="13"/>
      <c r="N15" s="13">
        <v>5.60747663551402E-2</v>
      </c>
      <c r="O15" s="13">
        <v>4.91803278688525E-2</v>
      </c>
      <c r="P15" s="13">
        <v>3.8461538461538498E-2</v>
      </c>
      <c r="Q15" s="13">
        <v>6.7796610169491497E-2</v>
      </c>
      <c r="R15" s="13"/>
      <c r="S15" s="13">
        <v>0.04</v>
      </c>
      <c r="T15" s="13">
        <v>0.116279069767442</v>
      </c>
      <c r="U15" s="13">
        <v>8.3333333333333301E-2</v>
      </c>
      <c r="V15" s="13">
        <v>3.5087719298245598E-2</v>
      </c>
      <c r="W15" s="13">
        <v>4.5454545454545497E-2</v>
      </c>
      <c r="X15" s="13">
        <v>0</v>
      </c>
      <c r="Y15" s="13"/>
      <c r="Z15" s="13">
        <v>7.69230769230769E-2</v>
      </c>
      <c r="AA15" s="13">
        <v>0</v>
      </c>
      <c r="AB15" s="13"/>
      <c r="AC15" s="13">
        <v>9.7087378640776698E-2</v>
      </c>
      <c r="AD15" s="13">
        <v>3.00751879699248E-2</v>
      </c>
    </row>
    <row r="16" spans="2:30" ht="43.2" x14ac:dyDescent="0.3">
      <c r="B16" s="14" t="s">
        <v>256</v>
      </c>
      <c r="C16" s="13">
        <v>4.3478260869565202E-2</v>
      </c>
      <c r="D16" s="13">
        <v>3.2000000000000001E-2</v>
      </c>
      <c r="E16" s="13">
        <v>5.46875E-2</v>
      </c>
      <c r="F16" s="13"/>
      <c r="G16" s="13">
        <v>0.25</v>
      </c>
      <c r="H16" s="13">
        <v>0.24</v>
      </c>
      <c r="I16" s="13">
        <v>0</v>
      </c>
      <c r="J16" s="13">
        <v>2.5641025641025599E-2</v>
      </c>
      <c r="K16" s="13">
        <v>3.5087719298245598E-2</v>
      </c>
      <c r="L16" s="13">
        <v>1.0752688172042999E-2</v>
      </c>
      <c r="M16" s="13"/>
      <c r="N16" s="13">
        <v>6.5420560747663503E-2</v>
      </c>
      <c r="O16" s="13">
        <v>3.2786885245901599E-2</v>
      </c>
      <c r="P16" s="13">
        <v>0</v>
      </c>
      <c r="Q16" s="13">
        <v>3.3898305084745797E-2</v>
      </c>
      <c r="R16" s="13"/>
      <c r="S16" s="13">
        <v>2.66666666666667E-2</v>
      </c>
      <c r="T16" s="13">
        <v>2.32558139534884E-2</v>
      </c>
      <c r="U16" s="13">
        <v>8.3333333333333301E-2</v>
      </c>
      <c r="V16" s="13">
        <v>3.5087719298245598E-2</v>
      </c>
      <c r="W16" s="13">
        <v>0</v>
      </c>
      <c r="X16" s="13">
        <v>0.1875</v>
      </c>
      <c r="Y16" s="13"/>
      <c r="Z16" s="13">
        <v>4.3956043956044001E-2</v>
      </c>
      <c r="AA16" s="13">
        <v>4.2253521126760597E-2</v>
      </c>
      <c r="AB16" s="13"/>
      <c r="AC16" s="13">
        <v>8.7378640776699004E-2</v>
      </c>
      <c r="AD16" s="13">
        <v>7.5187969924812E-3</v>
      </c>
    </row>
    <row r="17" spans="2:30" x14ac:dyDescent="0.3">
      <c r="B17" s="14" t="s">
        <v>103</v>
      </c>
      <c r="C17" s="19">
        <v>1.97628458498024E-2</v>
      </c>
      <c r="D17" s="19">
        <v>1.6E-2</v>
      </c>
      <c r="E17" s="19">
        <v>2.34375E-2</v>
      </c>
      <c r="F17" s="19"/>
      <c r="G17" s="19">
        <v>0</v>
      </c>
      <c r="H17" s="19">
        <v>0.04</v>
      </c>
      <c r="I17" s="19">
        <v>0</v>
      </c>
      <c r="J17" s="19">
        <v>2.5641025641025599E-2</v>
      </c>
      <c r="K17" s="19">
        <v>1.7543859649122799E-2</v>
      </c>
      <c r="L17" s="19">
        <v>2.1505376344085999E-2</v>
      </c>
      <c r="M17" s="19"/>
      <c r="N17" s="19">
        <v>9.3457943925233603E-3</v>
      </c>
      <c r="O17" s="19">
        <v>3.2786885245901599E-2</v>
      </c>
      <c r="P17" s="19">
        <v>0</v>
      </c>
      <c r="Q17" s="19">
        <v>3.3898305084745797E-2</v>
      </c>
      <c r="R17" s="19"/>
      <c r="S17" s="19">
        <v>1.3333333333333299E-2</v>
      </c>
      <c r="T17" s="19">
        <v>0</v>
      </c>
      <c r="U17" s="19">
        <v>0</v>
      </c>
      <c r="V17" s="19">
        <v>1.7543859649122799E-2</v>
      </c>
      <c r="W17" s="19">
        <v>9.0909090909090898E-2</v>
      </c>
      <c r="X17" s="19">
        <v>6.25E-2</v>
      </c>
      <c r="Y17" s="19"/>
      <c r="Z17" s="19">
        <v>1.0989010989011E-2</v>
      </c>
      <c r="AA17" s="19">
        <v>4.2253521126760597E-2</v>
      </c>
      <c r="AB17" s="19"/>
      <c r="AC17" s="19">
        <v>9.7087378640776708E-3</v>
      </c>
      <c r="AD17" s="19">
        <v>7.5187969924812E-3</v>
      </c>
    </row>
    <row r="18" spans="2:30" x14ac:dyDescent="0.3">
      <c r="B18" s="15"/>
    </row>
    <row r="19" spans="2:30" x14ac:dyDescent="0.3">
      <c r="B19" t="s">
        <v>50</v>
      </c>
    </row>
    <row r="20" spans="2:30" x14ac:dyDescent="0.3">
      <c r="B20" t="s">
        <v>51</v>
      </c>
    </row>
    <row r="22" spans="2:30" x14ac:dyDescent="0.3">
      <c r="B22"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K18"/>
  <sheetViews>
    <sheetView showGridLines="0" workbookViewId="0">
      <pane xSplit="2" topLeftCell="C1" activePane="topRight" state="frozen"/>
      <selection pane="topRight" activeCell="C10" sqref="C10"/>
    </sheetView>
  </sheetViews>
  <sheetFormatPr defaultColWidth="11.5546875" defaultRowHeight="14.4" x14ac:dyDescent="0.3"/>
  <cols>
    <col min="2" max="2" width="25.6640625" customWidth="1"/>
    <col min="3" max="11" width="20.6640625" customWidth="1"/>
  </cols>
  <sheetData>
    <row r="2" spans="2:11" ht="40.049999999999997" customHeight="1" x14ac:dyDescent="0.3">
      <c r="D2" s="28" t="s">
        <v>285</v>
      </c>
      <c r="E2" s="25"/>
      <c r="F2" s="25"/>
      <c r="G2" s="25"/>
      <c r="H2" s="25"/>
      <c r="I2" s="25"/>
      <c r="J2" s="25"/>
      <c r="K2" s="25"/>
    </row>
    <row r="6" spans="2:11" ht="49.95" customHeight="1" x14ac:dyDescent="0.3">
      <c r="B6" s="16" t="s">
        <v>14</v>
      </c>
      <c r="C6" s="16" t="s">
        <v>258</v>
      </c>
      <c r="D6" s="16" t="s">
        <v>259</v>
      </c>
      <c r="E6" s="16" t="s">
        <v>260</v>
      </c>
      <c r="F6" s="16" t="s">
        <v>261</v>
      </c>
      <c r="G6" s="16" t="s">
        <v>262</v>
      </c>
      <c r="H6" s="16" t="s">
        <v>263</v>
      </c>
      <c r="I6" s="16" t="s">
        <v>264</v>
      </c>
      <c r="J6" s="16" t="s">
        <v>265</v>
      </c>
    </row>
    <row r="7" spans="2:11" ht="28.8" x14ac:dyDescent="0.3">
      <c r="B7" s="14" t="s">
        <v>266</v>
      </c>
      <c r="C7" s="13">
        <v>0.21212121212121199</v>
      </c>
      <c r="D7" s="13">
        <v>0.14925373134328401</v>
      </c>
      <c r="E7" s="13">
        <v>0.35294117647058798</v>
      </c>
      <c r="F7" s="13">
        <v>0.28571428571428598</v>
      </c>
      <c r="G7" s="13">
        <v>0.36363636363636398</v>
      </c>
      <c r="H7" s="13">
        <v>0.156626506024096</v>
      </c>
      <c r="I7" s="13">
        <v>0.11111111111111099</v>
      </c>
      <c r="J7" s="13">
        <v>0.27272727272727298</v>
      </c>
    </row>
    <row r="8" spans="2:11" ht="43.2" x14ac:dyDescent="0.3">
      <c r="B8" s="14" t="s">
        <v>267</v>
      </c>
      <c r="C8" s="13">
        <v>0.37878787878787901</v>
      </c>
      <c r="D8" s="13">
        <v>0.34328358208955201</v>
      </c>
      <c r="E8" s="13">
        <v>0.39215686274509798</v>
      </c>
      <c r="F8" s="13">
        <v>0.28571428571428598</v>
      </c>
      <c r="G8" s="13">
        <v>0.27272727272727298</v>
      </c>
      <c r="H8" s="13">
        <v>0.421686746987952</v>
      </c>
      <c r="I8" s="13">
        <v>0.22222222222222199</v>
      </c>
      <c r="J8" s="13">
        <v>0.31818181818181801</v>
      </c>
    </row>
    <row r="9" spans="2:11" ht="28.8" x14ac:dyDescent="0.3">
      <c r="B9" s="14" t="s">
        <v>268</v>
      </c>
      <c r="C9" s="13">
        <v>0.40909090909090901</v>
      </c>
      <c r="D9" s="13">
        <v>0.462686567164179</v>
      </c>
      <c r="E9" s="13">
        <v>0.23529411764705899</v>
      </c>
      <c r="F9" s="13">
        <v>0.42857142857142899</v>
      </c>
      <c r="G9" s="13">
        <v>0.27272727272727298</v>
      </c>
      <c r="H9" s="13">
        <v>0.421686746987952</v>
      </c>
      <c r="I9" s="13">
        <v>0.66666666666666696</v>
      </c>
      <c r="J9" s="13">
        <v>0.40909090909090901</v>
      </c>
    </row>
    <row r="10" spans="2:11" x14ac:dyDescent="0.3">
      <c r="B10" s="14" t="s">
        <v>269</v>
      </c>
      <c r="C10" s="13">
        <v>0</v>
      </c>
      <c r="D10" s="13">
        <v>4.47761194029851E-2</v>
      </c>
      <c r="E10" s="13">
        <v>1.9607843137254902E-2</v>
      </c>
      <c r="F10" s="13">
        <v>0</v>
      </c>
      <c r="G10" s="13">
        <v>9.0909090909090898E-2</v>
      </c>
      <c r="H10" s="13">
        <v>0</v>
      </c>
      <c r="I10" s="13">
        <v>0</v>
      </c>
      <c r="J10" s="13">
        <v>0</v>
      </c>
    </row>
    <row r="11" spans="2:11" x14ac:dyDescent="0.3">
      <c r="B11" s="14" t="s">
        <v>56</v>
      </c>
      <c r="C11" s="13">
        <v>0</v>
      </c>
      <c r="D11" s="13">
        <v>0</v>
      </c>
      <c r="E11" s="13">
        <v>0</v>
      </c>
      <c r="F11" s="13">
        <v>0</v>
      </c>
      <c r="G11" s="13">
        <v>0</v>
      </c>
      <c r="H11" s="13">
        <v>0</v>
      </c>
      <c r="I11" s="13">
        <v>0</v>
      </c>
      <c r="J11" s="13">
        <v>0</v>
      </c>
    </row>
    <row r="12" spans="2:11" x14ac:dyDescent="0.3">
      <c r="B12" s="15" t="s">
        <v>286</v>
      </c>
      <c r="C12" s="15"/>
      <c r="D12" s="15"/>
      <c r="E12" s="15"/>
      <c r="F12" s="15"/>
      <c r="G12" s="15"/>
      <c r="H12" s="15"/>
      <c r="I12" s="15"/>
      <c r="J12" s="15"/>
    </row>
    <row r="13" spans="2:11" x14ac:dyDescent="0.3">
      <c r="B13" t="s">
        <v>50</v>
      </c>
    </row>
    <row r="14" spans="2:11" x14ac:dyDescent="0.3">
      <c r="B14" t="s">
        <v>51</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287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66</v>
      </c>
      <c r="D7" s="10">
        <v>31</v>
      </c>
      <c r="E7" s="10">
        <v>35</v>
      </c>
      <c r="F7" s="10"/>
      <c r="G7" s="10">
        <v>1</v>
      </c>
      <c r="H7" s="10">
        <v>10</v>
      </c>
      <c r="I7" s="10">
        <v>8</v>
      </c>
      <c r="J7" s="10">
        <v>12</v>
      </c>
      <c r="K7" s="10">
        <v>21</v>
      </c>
      <c r="L7" s="10">
        <v>14</v>
      </c>
      <c r="M7" s="10"/>
      <c r="N7" s="10">
        <v>35</v>
      </c>
      <c r="O7" s="10">
        <v>8</v>
      </c>
      <c r="P7" s="10">
        <v>11</v>
      </c>
      <c r="Q7" s="10">
        <v>12</v>
      </c>
      <c r="R7" s="10"/>
      <c r="S7" s="10">
        <v>19</v>
      </c>
      <c r="T7" s="10">
        <v>11</v>
      </c>
      <c r="U7" s="10">
        <v>12</v>
      </c>
      <c r="V7" s="10">
        <v>10</v>
      </c>
      <c r="W7" s="10">
        <v>6</v>
      </c>
      <c r="X7" s="10">
        <v>8</v>
      </c>
      <c r="Y7" s="10"/>
      <c r="Z7" s="10">
        <v>52</v>
      </c>
      <c r="AA7" s="10">
        <v>14</v>
      </c>
      <c r="AB7" s="10"/>
      <c r="AC7" s="10">
        <v>38</v>
      </c>
      <c r="AD7" s="10">
        <v>24</v>
      </c>
    </row>
    <row r="8" spans="2:30" ht="28.8" x14ac:dyDescent="0.3">
      <c r="B8" s="14" t="s">
        <v>266</v>
      </c>
      <c r="C8" s="13">
        <v>0.21212121212121199</v>
      </c>
      <c r="D8" s="13">
        <v>0.25806451612903197</v>
      </c>
      <c r="E8" s="13">
        <v>0.17142857142857101</v>
      </c>
      <c r="F8" s="13"/>
      <c r="G8" s="13">
        <v>0</v>
      </c>
      <c r="H8" s="13">
        <v>0.5</v>
      </c>
      <c r="I8" s="13">
        <v>0</v>
      </c>
      <c r="J8" s="13">
        <v>0.16666666666666699</v>
      </c>
      <c r="K8" s="13">
        <v>0.19047619047618999</v>
      </c>
      <c r="L8" s="13">
        <v>0.214285714285714</v>
      </c>
      <c r="M8" s="13"/>
      <c r="N8" s="13">
        <v>0.2</v>
      </c>
      <c r="O8" s="13">
        <v>0.25</v>
      </c>
      <c r="P8" s="13">
        <v>0.18181818181818199</v>
      </c>
      <c r="Q8" s="13">
        <v>0.25</v>
      </c>
      <c r="R8" s="13"/>
      <c r="S8" s="13">
        <v>0.21052631578947401</v>
      </c>
      <c r="T8" s="13">
        <v>0.27272727272727298</v>
      </c>
      <c r="U8" s="13">
        <v>0.16666666666666699</v>
      </c>
      <c r="V8" s="13">
        <v>0.2</v>
      </c>
      <c r="W8" s="13">
        <v>0</v>
      </c>
      <c r="X8" s="13">
        <v>0.375</v>
      </c>
      <c r="Y8" s="13"/>
      <c r="Z8" s="13">
        <v>0.17307692307692299</v>
      </c>
      <c r="AA8" s="13">
        <v>0.35714285714285698</v>
      </c>
      <c r="AB8" s="13"/>
      <c r="AC8" s="13">
        <v>0.157894736842105</v>
      </c>
      <c r="AD8" s="13">
        <v>0.25</v>
      </c>
    </row>
    <row r="9" spans="2:30" ht="43.2" x14ac:dyDescent="0.3">
      <c r="B9" s="14" t="s">
        <v>267</v>
      </c>
      <c r="C9" s="13">
        <v>0.37878787878787901</v>
      </c>
      <c r="D9" s="13">
        <v>0.38709677419354799</v>
      </c>
      <c r="E9" s="13">
        <v>0.371428571428571</v>
      </c>
      <c r="F9" s="13"/>
      <c r="G9" s="13">
        <v>1</v>
      </c>
      <c r="H9" s="13">
        <v>0.4</v>
      </c>
      <c r="I9" s="13">
        <v>0.375</v>
      </c>
      <c r="J9" s="13">
        <v>0.33333333333333298</v>
      </c>
      <c r="K9" s="13">
        <v>0.33333333333333298</v>
      </c>
      <c r="L9" s="13">
        <v>0.42857142857142899</v>
      </c>
      <c r="M9" s="13"/>
      <c r="N9" s="13">
        <v>0.25714285714285701</v>
      </c>
      <c r="O9" s="13">
        <v>0.5</v>
      </c>
      <c r="P9" s="13">
        <v>0.45454545454545497</v>
      </c>
      <c r="Q9" s="13">
        <v>0.58333333333333304</v>
      </c>
      <c r="R9" s="13"/>
      <c r="S9" s="13">
        <v>0.52631578947368396</v>
      </c>
      <c r="T9" s="13">
        <v>0.45454545454545497</v>
      </c>
      <c r="U9" s="13">
        <v>0.16666666666666699</v>
      </c>
      <c r="V9" s="13">
        <v>0.4</v>
      </c>
      <c r="W9" s="13">
        <v>0.5</v>
      </c>
      <c r="X9" s="13">
        <v>0.125</v>
      </c>
      <c r="Y9" s="13"/>
      <c r="Z9" s="13">
        <v>0.42307692307692302</v>
      </c>
      <c r="AA9" s="13">
        <v>0.214285714285714</v>
      </c>
      <c r="AB9" s="13"/>
      <c r="AC9" s="13">
        <v>0.34210526315789502</v>
      </c>
      <c r="AD9" s="13">
        <v>0.41666666666666702</v>
      </c>
    </row>
    <row r="10" spans="2:30" ht="28.8" x14ac:dyDescent="0.3">
      <c r="B10" s="14" t="s">
        <v>268</v>
      </c>
      <c r="C10" s="13">
        <v>0.40909090909090901</v>
      </c>
      <c r="D10" s="13">
        <v>0.35483870967741898</v>
      </c>
      <c r="E10" s="13">
        <v>0.45714285714285702</v>
      </c>
      <c r="F10" s="13"/>
      <c r="G10" s="13">
        <v>0</v>
      </c>
      <c r="H10" s="13">
        <v>0.1</v>
      </c>
      <c r="I10" s="13">
        <v>0.625</v>
      </c>
      <c r="J10" s="13">
        <v>0.5</v>
      </c>
      <c r="K10" s="13">
        <v>0.476190476190476</v>
      </c>
      <c r="L10" s="13">
        <v>0.35714285714285698</v>
      </c>
      <c r="M10" s="13"/>
      <c r="N10" s="13">
        <v>0.54285714285714304</v>
      </c>
      <c r="O10" s="13">
        <v>0.25</v>
      </c>
      <c r="P10" s="13">
        <v>0.36363636363636398</v>
      </c>
      <c r="Q10" s="13">
        <v>0.16666666666666699</v>
      </c>
      <c r="R10" s="13"/>
      <c r="S10" s="13">
        <v>0.26315789473684198</v>
      </c>
      <c r="T10" s="13">
        <v>0.27272727272727298</v>
      </c>
      <c r="U10" s="13">
        <v>0.66666666666666696</v>
      </c>
      <c r="V10" s="13">
        <v>0.4</v>
      </c>
      <c r="W10" s="13">
        <v>0.5</v>
      </c>
      <c r="X10" s="13">
        <v>0.5</v>
      </c>
      <c r="Y10" s="13"/>
      <c r="Z10" s="13">
        <v>0.40384615384615402</v>
      </c>
      <c r="AA10" s="13">
        <v>0.42857142857142899</v>
      </c>
      <c r="AB10" s="13"/>
      <c r="AC10" s="13">
        <v>0.5</v>
      </c>
      <c r="AD10" s="13">
        <v>0.33333333333333298</v>
      </c>
    </row>
    <row r="11" spans="2:30" x14ac:dyDescent="0.3">
      <c r="B11" s="14" t="s">
        <v>269</v>
      </c>
      <c r="C11" s="13">
        <v>0</v>
      </c>
      <c r="D11" s="13">
        <v>0</v>
      </c>
      <c r="E11" s="13">
        <v>0</v>
      </c>
      <c r="F11" s="13"/>
      <c r="G11" s="13">
        <v>0</v>
      </c>
      <c r="H11" s="13">
        <v>0</v>
      </c>
      <c r="I11" s="13">
        <v>0</v>
      </c>
      <c r="J11" s="13">
        <v>0</v>
      </c>
      <c r="K11" s="13">
        <v>0</v>
      </c>
      <c r="L11" s="13">
        <v>0</v>
      </c>
      <c r="M11" s="13"/>
      <c r="N11" s="13">
        <v>0</v>
      </c>
      <c r="O11" s="13">
        <v>0</v>
      </c>
      <c r="P11" s="13">
        <v>0</v>
      </c>
      <c r="Q11" s="13">
        <v>0</v>
      </c>
      <c r="R11" s="13"/>
      <c r="S11" s="13">
        <v>0</v>
      </c>
      <c r="T11" s="13">
        <v>0</v>
      </c>
      <c r="U11" s="13">
        <v>0</v>
      </c>
      <c r="V11" s="13">
        <v>0</v>
      </c>
      <c r="W11" s="13">
        <v>0</v>
      </c>
      <c r="X11" s="13">
        <v>0</v>
      </c>
      <c r="Y11" s="13"/>
      <c r="Z11" s="13">
        <v>0</v>
      </c>
      <c r="AA11" s="13">
        <v>0</v>
      </c>
      <c r="AB11" s="13"/>
      <c r="AC11" s="13">
        <v>0</v>
      </c>
      <c r="AD11" s="13">
        <v>0</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288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67</v>
      </c>
      <c r="D7" s="10">
        <v>38</v>
      </c>
      <c r="E7" s="10">
        <v>29</v>
      </c>
      <c r="F7" s="10"/>
      <c r="G7" s="10">
        <v>3</v>
      </c>
      <c r="H7" s="10">
        <v>7</v>
      </c>
      <c r="I7" s="10">
        <v>9</v>
      </c>
      <c r="J7" s="10">
        <v>9</v>
      </c>
      <c r="K7" s="10">
        <v>17</v>
      </c>
      <c r="L7" s="10">
        <v>22</v>
      </c>
      <c r="M7" s="10"/>
      <c r="N7" s="10">
        <v>33</v>
      </c>
      <c r="O7" s="10">
        <v>13</v>
      </c>
      <c r="P7" s="10">
        <v>10</v>
      </c>
      <c r="Q7" s="10">
        <v>11</v>
      </c>
      <c r="R7" s="10"/>
      <c r="S7" s="10">
        <v>19</v>
      </c>
      <c r="T7" s="10">
        <v>17</v>
      </c>
      <c r="U7" s="10">
        <v>7</v>
      </c>
      <c r="V7" s="10">
        <v>9</v>
      </c>
      <c r="W7" s="10">
        <v>7</v>
      </c>
      <c r="X7" s="10">
        <v>7</v>
      </c>
      <c r="Y7" s="10"/>
      <c r="Z7" s="10">
        <v>50</v>
      </c>
      <c r="AA7" s="10">
        <v>17</v>
      </c>
      <c r="AB7" s="10"/>
      <c r="AC7" s="10">
        <v>35</v>
      </c>
      <c r="AD7" s="10">
        <v>28</v>
      </c>
    </row>
    <row r="8" spans="2:30" ht="28.8" x14ac:dyDescent="0.3">
      <c r="B8" s="14" t="s">
        <v>266</v>
      </c>
      <c r="C8" s="13">
        <v>0.14925373134328401</v>
      </c>
      <c r="D8" s="13">
        <v>0.18421052631578899</v>
      </c>
      <c r="E8" s="13">
        <v>0.10344827586206901</v>
      </c>
      <c r="F8" s="13"/>
      <c r="G8" s="13">
        <v>0</v>
      </c>
      <c r="H8" s="13">
        <v>0.14285714285714299</v>
      </c>
      <c r="I8" s="13">
        <v>0.22222222222222199</v>
      </c>
      <c r="J8" s="13">
        <v>0.22222222222222199</v>
      </c>
      <c r="K8" s="13">
        <v>0.11764705882352899</v>
      </c>
      <c r="L8" s="13">
        <v>0.13636363636363599</v>
      </c>
      <c r="M8" s="13"/>
      <c r="N8" s="13">
        <v>0.12121212121212099</v>
      </c>
      <c r="O8" s="13">
        <v>0.15384615384615399</v>
      </c>
      <c r="P8" s="13">
        <v>0.2</v>
      </c>
      <c r="Q8" s="13">
        <v>0.18181818181818199</v>
      </c>
      <c r="R8" s="13"/>
      <c r="S8" s="13">
        <v>0.157894736842105</v>
      </c>
      <c r="T8" s="13">
        <v>0.29411764705882398</v>
      </c>
      <c r="U8" s="13">
        <v>0.14285714285714299</v>
      </c>
      <c r="V8" s="13">
        <v>0.11111111111111099</v>
      </c>
      <c r="W8" s="13">
        <v>0</v>
      </c>
      <c r="X8" s="13">
        <v>0</v>
      </c>
      <c r="Y8" s="13"/>
      <c r="Z8" s="13">
        <v>0.2</v>
      </c>
      <c r="AA8" s="13">
        <v>0</v>
      </c>
      <c r="AB8" s="13"/>
      <c r="AC8" s="13">
        <v>0.14285714285714299</v>
      </c>
      <c r="AD8" s="13">
        <v>0.14285714285714299</v>
      </c>
    </row>
    <row r="9" spans="2:30" ht="43.2" x14ac:dyDescent="0.3">
      <c r="B9" s="14" t="s">
        <v>267</v>
      </c>
      <c r="C9" s="13">
        <v>0.34328358208955201</v>
      </c>
      <c r="D9" s="13">
        <v>0.394736842105263</v>
      </c>
      <c r="E9" s="13">
        <v>0.27586206896551702</v>
      </c>
      <c r="F9" s="13"/>
      <c r="G9" s="13">
        <v>0</v>
      </c>
      <c r="H9" s="13">
        <v>0.57142857142857095</v>
      </c>
      <c r="I9" s="13">
        <v>0.11111111111111099</v>
      </c>
      <c r="J9" s="13">
        <v>0.11111111111111099</v>
      </c>
      <c r="K9" s="13">
        <v>0.41176470588235298</v>
      </c>
      <c r="L9" s="13">
        <v>0.45454545454545497</v>
      </c>
      <c r="M9" s="13"/>
      <c r="N9" s="13">
        <v>0.27272727272727298</v>
      </c>
      <c r="O9" s="13">
        <v>0.38461538461538503</v>
      </c>
      <c r="P9" s="13">
        <v>0.3</v>
      </c>
      <c r="Q9" s="13">
        <v>0.54545454545454497</v>
      </c>
      <c r="R9" s="13"/>
      <c r="S9" s="13">
        <v>0.42105263157894701</v>
      </c>
      <c r="T9" s="13">
        <v>0.29411764705882398</v>
      </c>
      <c r="U9" s="13">
        <v>0.42857142857142899</v>
      </c>
      <c r="V9" s="13">
        <v>0.22222222222222199</v>
      </c>
      <c r="W9" s="13">
        <v>0.42857142857142899</v>
      </c>
      <c r="X9" s="13">
        <v>0.14285714285714299</v>
      </c>
      <c r="Y9" s="13"/>
      <c r="Z9" s="13">
        <v>0.3</v>
      </c>
      <c r="AA9" s="13">
        <v>0.47058823529411797</v>
      </c>
      <c r="AB9" s="13"/>
      <c r="AC9" s="13">
        <v>0.28571428571428598</v>
      </c>
      <c r="AD9" s="13">
        <v>0.46428571428571402</v>
      </c>
    </row>
    <row r="10" spans="2:30" ht="28.8" x14ac:dyDescent="0.3">
      <c r="B10" s="14" t="s">
        <v>268</v>
      </c>
      <c r="C10" s="13">
        <v>0.462686567164179</v>
      </c>
      <c r="D10" s="13">
        <v>0.36842105263157898</v>
      </c>
      <c r="E10" s="13">
        <v>0.58620689655172398</v>
      </c>
      <c r="F10" s="13"/>
      <c r="G10" s="13">
        <v>1</v>
      </c>
      <c r="H10" s="13">
        <v>0.28571428571428598</v>
      </c>
      <c r="I10" s="13">
        <v>0.66666666666666696</v>
      </c>
      <c r="J10" s="13">
        <v>0.55555555555555602</v>
      </c>
      <c r="K10" s="13">
        <v>0.35294117647058798</v>
      </c>
      <c r="L10" s="13">
        <v>0.40909090909090901</v>
      </c>
      <c r="M10" s="13"/>
      <c r="N10" s="13">
        <v>0.54545454545454497</v>
      </c>
      <c r="O10" s="13">
        <v>0.38461538461538503</v>
      </c>
      <c r="P10" s="13">
        <v>0.5</v>
      </c>
      <c r="Q10" s="13">
        <v>0.27272727272727298</v>
      </c>
      <c r="R10" s="13"/>
      <c r="S10" s="13">
        <v>0.42105263157894701</v>
      </c>
      <c r="T10" s="13">
        <v>0.35294117647058798</v>
      </c>
      <c r="U10" s="13">
        <v>0.42857142857142899</v>
      </c>
      <c r="V10" s="13">
        <v>0.55555555555555602</v>
      </c>
      <c r="W10" s="13">
        <v>0.57142857142857095</v>
      </c>
      <c r="X10" s="13">
        <v>0.71428571428571397</v>
      </c>
      <c r="Y10" s="13"/>
      <c r="Z10" s="13">
        <v>0.46</v>
      </c>
      <c r="AA10" s="13">
        <v>0.47058823529411797</v>
      </c>
      <c r="AB10" s="13"/>
      <c r="AC10" s="13">
        <v>0.54285714285714304</v>
      </c>
      <c r="AD10" s="13">
        <v>0.32142857142857101</v>
      </c>
    </row>
    <row r="11" spans="2:30" x14ac:dyDescent="0.3">
      <c r="B11" s="14" t="s">
        <v>269</v>
      </c>
      <c r="C11" s="13">
        <v>4.47761194029851E-2</v>
      </c>
      <c r="D11" s="13">
        <v>5.2631578947368397E-2</v>
      </c>
      <c r="E11" s="13">
        <v>3.4482758620689703E-2</v>
      </c>
      <c r="F11" s="13"/>
      <c r="G11" s="13">
        <v>0</v>
      </c>
      <c r="H11" s="13">
        <v>0</v>
      </c>
      <c r="I11" s="13">
        <v>0</v>
      </c>
      <c r="J11" s="13">
        <v>0.11111111111111099</v>
      </c>
      <c r="K11" s="13">
        <v>0.11764705882352899</v>
      </c>
      <c r="L11" s="13">
        <v>0</v>
      </c>
      <c r="M11" s="13"/>
      <c r="N11" s="13">
        <v>6.0606060606060601E-2</v>
      </c>
      <c r="O11" s="13">
        <v>7.69230769230769E-2</v>
      </c>
      <c r="P11" s="13">
        <v>0</v>
      </c>
      <c r="Q11" s="13">
        <v>0</v>
      </c>
      <c r="R11" s="13"/>
      <c r="S11" s="13">
        <v>0</v>
      </c>
      <c r="T11" s="13">
        <v>5.8823529411764698E-2</v>
      </c>
      <c r="U11" s="13">
        <v>0</v>
      </c>
      <c r="V11" s="13">
        <v>0.11111111111111099</v>
      </c>
      <c r="W11" s="13">
        <v>0</v>
      </c>
      <c r="X11" s="13">
        <v>0.14285714285714299</v>
      </c>
      <c r="Y11" s="13"/>
      <c r="Z11" s="13">
        <v>0.04</v>
      </c>
      <c r="AA11" s="13">
        <v>5.8823529411764698E-2</v>
      </c>
      <c r="AB11" s="13"/>
      <c r="AC11" s="13">
        <v>2.8571428571428598E-2</v>
      </c>
      <c r="AD11" s="13">
        <v>7.1428571428571397E-2</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289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51</v>
      </c>
      <c r="D7" s="10">
        <v>24</v>
      </c>
      <c r="E7" s="10">
        <v>27</v>
      </c>
      <c r="F7" s="10"/>
      <c r="G7" s="10">
        <v>1</v>
      </c>
      <c r="H7" s="10">
        <v>5</v>
      </c>
      <c r="I7" s="10">
        <v>11</v>
      </c>
      <c r="J7" s="10">
        <v>11</v>
      </c>
      <c r="K7" s="10">
        <v>13</v>
      </c>
      <c r="L7" s="10">
        <v>10</v>
      </c>
      <c r="M7" s="10"/>
      <c r="N7" s="10">
        <v>24</v>
      </c>
      <c r="O7" s="10">
        <v>10</v>
      </c>
      <c r="P7" s="10">
        <v>11</v>
      </c>
      <c r="Q7" s="10">
        <v>6</v>
      </c>
      <c r="R7" s="10"/>
      <c r="S7" s="10">
        <v>16</v>
      </c>
      <c r="T7" s="10">
        <v>9</v>
      </c>
      <c r="U7" s="10">
        <v>4</v>
      </c>
      <c r="V7" s="10">
        <v>12</v>
      </c>
      <c r="W7" s="10">
        <v>5</v>
      </c>
      <c r="X7" s="10">
        <v>4</v>
      </c>
      <c r="Y7" s="10"/>
      <c r="Z7" s="10">
        <v>42</v>
      </c>
      <c r="AA7" s="10">
        <v>9</v>
      </c>
      <c r="AB7" s="10"/>
      <c r="AC7" s="10">
        <v>33</v>
      </c>
      <c r="AD7" s="10">
        <v>17</v>
      </c>
    </row>
    <row r="8" spans="2:30" ht="28.8" x14ac:dyDescent="0.3">
      <c r="B8" s="14" t="s">
        <v>266</v>
      </c>
      <c r="C8" s="13">
        <v>0.35294117647058798</v>
      </c>
      <c r="D8" s="13">
        <v>0.29166666666666702</v>
      </c>
      <c r="E8" s="13">
        <v>0.407407407407407</v>
      </c>
      <c r="F8" s="13"/>
      <c r="G8" s="13">
        <v>0</v>
      </c>
      <c r="H8" s="13">
        <v>0</v>
      </c>
      <c r="I8" s="13">
        <v>0.27272727272727298</v>
      </c>
      <c r="J8" s="13">
        <v>0.63636363636363602</v>
      </c>
      <c r="K8" s="13">
        <v>0.38461538461538503</v>
      </c>
      <c r="L8" s="13">
        <v>0.3</v>
      </c>
      <c r="M8" s="13"/>
      <c r="N8" s="13">
        <v>0.16666666666666699</v>
      </c>
      <c r="O8" s="13">
        <v>0.5</v>
      </c>
      <c r="P8" s="13">
        <v>0.63636363636363602</v>
      </c>
      <c r="Q8" s="13">
        <v>0.33333333333333298</v>
      </c>
      <c r="R8" s="13"/>
      <c r="S8" s="13">
        <v>0.25</v>
      </c>
      <c r="T8" s="13">
        <v>0.44444444444444398</v>
      </c>
      <c r="U8" s="13">
        <v>0.5</v>
      </c>
      <c r="V8" s="13">
        <v>0.5</v>
      </c>
      <c r="W8" s="13">
        <v>0</v>
      </c>
      <c r="X8" s="13">
        <v>0.25</v>
      </c>
      <c r="Y8" s="13"/>
      <c r="Z8" s="13">
        <v>0.38095238095238099</v>
      </c>
      <c r="AA8" s="13">
        <v>0.22222222222222199</v>
      </c>
      <c r="AB8" s="13"/>
      <c r="AC8" s="13">
        <v>0.42424242424242398</v>
      </c>
      <c r="AD8" s="13">
        <v>0.23529411764705899</v>
      </c>
    </row>
    <row r="9" spans="2:30" ht="43.2" x14ac:dyDescent="0.3">
      <c r="B9" s="14" t="s">
        <v>267</v>
      </c>
      <c r="C9" s="13">
        <v>0.39215686274509798</v>
      </c>
      <c r="D9" s="13">
        <v>0.5</v>
      </c>
      <c r="E9" s="13">
        <v>0.296296296296296</v>
      </c>
      <c r="F9" s="13"/>
      <c r="G9" s="13">
        <v>0</v>
      </c>
      <c r="H9" s="13">
        <v>0.6</v>
      </c>
      <c r="I9" s="13">
        <v>0.45454545454545497</v>
      </c>
      <c r="J9" s="13">
        <v>0.27272727272727298</v>
      </c>
      <c r="K9" s="13">
        <v>0.38461538461538503</v>
      </c>
      <c r="L9" s="13">
        <v>0.4</v>
      </c>
      <c r="M9" s="13"/>
      <c r="N9" s="13">
        <v>0.41666666666666702</v>
      </c>
      <c r="O9" s="13">
        <v>0.3</v>
      </c>
      <c r="P9" s="13">
        <v>0.27272727272727298</v>
      </c>
      <c r="Q9" s="13">
        <v>0.66666666666666696</v>
      </c>
      <c r="R9" s="13"/>
      <c r="S9" s="13">
        <v>0.5625</v>
      </c>
      <c r="T9" s="13">
        <v>0.33333333333333298</v>
      </c>
      <c r="U9" s="13">
        <v>0.25</v>
      </c>
      <c r="V9" s="13">
        <v>0.33333333333333298</v>
      </c>
      <c r="W9" s="13">
        <v>0.4</v>
      </c>
      <c r="X9" s="13">
        <v>0.25</v>
      </c>
      <c r="Y9" s="13"/>
      <c r="Z9" s="13">
        <v>0.38095238095238099</v>
      </c>
      <c r="AA9" s="13">
        <v>0.44444444444444398</v>
      </c>
      <c r="AB9" s="13"/>
      <c r="AC9" s="13">
        <v>0.30303030303030298</v>
      </c>
      <c r="AD9" s="13">
        <v>0.52941176470588203</v>
      </c>
    </row>
    <row r="10" spans="2:30" ht="28.8" x14ac:dyDescent="0.3">
      <c r="B10" s="14" t="s">
        <v>268</v>
      </c>
      <c r="C10" s="13">
        <v>0.23529411764705899</v>
      </c>
      <c r="D10" s="13">
        <v>0.16666666666666699</v>
      </c>
      <c r="E10" s="13">
        <v>0.296296296296296</v>
      </c>
      <c r="F10" s="13"/>
      <c r="G10" s="13">
        <v>1</v>
      </c>
      <c r="H10" s="13">
        <v>0.4</v>
      </c>
      <c r="I10" s="13">
        <v>0.18181818181818199</v>
      </c>
      <c r="J10" s="13">
        <v>9.0909090909090898E-2</v>
      </c>
      <c r="K10" s="13">
        <v>0.230769230769231</v>
      </c>
      <c r="L10" s="13">
        <v>0.3</v>
      </c>
      <c r="M10" s="13"/>
      <c r="N10" s="13">
        <v>0.375</v>
      </c>
      <c r="O10" s="13">
        <v>0.2</v>
      </c>
      <c r="P10" s="13">
        <v>9.0909090909090898E-2</v>
      </c>
      <c r="Q10" s="13">
        <v>0</v>
      </c>
      <c r="R10" s="13"/>
      <c r="S10" s="13">
        <v>0.125</v>
      </c>
      <c r="T10" s="13">
        <v>0.22222222222222199</v>
      </c>
      <c r="U10" s="13">
        <v>0.25</v>
      </c>
      <c r="V10" s="13">
        <v>0.16666666666666699</v>
      </c>
      <c r="W10" s="13">
        <v>0.6</v>
      </c>
      <c r="X10" s="13">
        <v>0.5</v>
      </c>
      <c r="Y10" s="13"/>
      <c r="Z10" s="13">
        <v>0.238095238095238</v>
      </c>
      <c r="AA10" s="13">
        <v>0.22222222222222199</v>
      </c>
      <c r="AB10" s="13"/>
      <c r="AC10" s="13">
        <v>0.27272727272727298</v>
      </c>
      <c r="AD10" s="13">
        <v>0.17647058823529399</v>
      </c>
    </row>
    <row r="11" spans="2:30" x14ac:dyDescent="0.3">
      <c r="B11" s="14" t="s">
        <v>269</v>
      </c>
      <c r="C11" s="13">
        <v>1.9607843137254902E-2</v>
      </c>
      <c r="D11" s="13">
        <v>4.1666666666666699E-2</v>
      </c>
      <c r="E11" s="13">
        <v>0</v>
      </c>
      <c r="F11" s="13"/>
      <c r="G11" s="13">
        <v>0</v>
      </c>
      <c r="H11" s="13">
        <v>0</v>
      </c>
      <c r="I11" s="13">
        <v>9.0909090909090898E-2</v>
      </c>
      <c r="J11" s="13">
        <v>0</v>
      </c>
      <c r="K11" s="13">
        <v>0</v>
      </c>
      <c r="L11" s="13">
        <v>0</v>
      </c>
      <c r="M11" s="13"/>
      <c r="N11" s="13">
        <v>4.1666666666666699E-2</v>
      </c>
      <c r="O11" s="13">
        <v>0</v>
      </c>
      <c r="P11" s="13">
        <v>0</v>
      </c>
      <c r="Q11" s="13">
        <v>0</v>
      </c>
      <c r="R11" s="13"/>
      <c r="S11" s="13">
        <v>6.25E-2</v>
      </c>
      <c r="T11" s="13">
        <v>0</v>
      </c>
      <c r="U11" s="13">
        <v>0</v>
      </c>
      <c r="V11" s="13">
        <v>0</v>
      </c>
      <c r="W11" s="13">
        <v>0</v>
      </c>
      <c r="X11" s="13">
        <v>0</v>
      </c>
      <c r="Y11" s="13"/>
      <c r="Z11" s="13">
        <v>0</v>
      </c>
      <c r="AA11" s="13">
        <v>0.11111111111111099</v>
      </c>
      <c r="AB11" s="13"/>
      <c r="AC11" s="13">
        <v>0</v>
      </c>
      <c r="AD11" s="13">
        <v>5.8823529411764698E-2</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v>
      </c>
      <c r="D7" s="10">
        <v>5</v>
      </c>
      <c r="E7" s="10">
        <v>9</v>
      </c>
      <c r="F7" s="10"/>
      <c r="G7" s="10">
        <v>1</v>
      </c>
      <c r="H7" s="10">
        <v>3</v>
      </c>
      <c r="I7" s="10" t="s">
        <v>237</v>
      </c>
      <c r="J7" s="10">
        <v>2</v>
      </c>
      <c r="K7" s="10">
        <v>3</v>
      </c>
      <c r="L7" s="10">
        <v>5</v>
      </c>
      <c r="M7" s="10"/>
      <c r="N7" s="10">
        <v>6</v>
      </c>
      <c r="O7" s="10">
        <v>3</v>
      </c>
      <c r="P7" s="10">
        <v>1</v>
      </c>
      <c r="Q7" s="10">
        <v>4</v>
      </c>
      <c r="R7" s="10"/>
      <c r="S7" s="10">
        <v>3</v>
      </c>
      <c r="T7" s="10">
        <v>5</v>
      </c>
      <c r="U7" s="10">
        <v>2</v>
      </c>
      <c r="V7" s="10">
        <v>2</v>
      </c>
      <c r="W7" s="10">
        <v>1</v>
      </c>
      <c r="X7" s="10" t="s">
        <v>237</v>
      </c>
      <c r="Y7" s="10"/>
      <c r="Z7" s="10">
        <v>14</v>
      </c>
      <c r="AA7" s="10" t="s">
        <v>237</v>
      </c>
      <c r="AB7" s="10"/>
      <c r="AC7" s="10">
        <v>10</v>
      </c>
      <c r="AD7" s="10">
        <v>4</v>
      </c>
    </row>
    <row r="8" spans="2:30" ht="28.8" x14ac:dyDescent="0.3">
      <c r="B8" s="14" t="s">
        <v>266</v>
      </c>
      <c r="C8" s="13">
        <v>0.28571428571428598</v>
      </c>
      <c r="D8" s="13">
        <v>0.2</v>
      </c>
      <c r="E8" s="13">
        <v>0.33333333333333298</v>
      </c>
      <c r="F8" s="13"/>
      <c r="G8" s="13">
        <v>0</v>
      </c>
      <c r="H8" s="13">
        <v>0</v>
      </c>
      <c r="I8" s="13" t="s">
        <v>238</v>
      </c>
      <c r="J8" s="13">
        <v>0</v>
      </c>
      <c r="K8" s="13">
        <v>0.33333333333333298</v>
      </c>
      <c r="L8" s="13">
        <v>0.6</v>
      </c>
      <c r="M8" s="13"/>
      <c r="N8" s="13">
        <v>0.16666666666666699</v>
      </c>
      <c r="O8" s="13">
        <v>0.33333333333333298</v>
      </c>
      <c r="P8" s="13">
        <v>0</v>
      </c>
      <c r="Q8" s="13">
        <v>0.5</v>
      </c>
      <c r="R8" s="13"/>
      <c r="S8" s="13">
        <v>0</v>
      </c>
      <c r="T8" s="13">
        <v>0.2</v>
      </c>
      <c r="U8" s="13">
        <v>0</v>
      </c>
      <c r="V8" s="13">
        <v>1</v>
      </c>
      <c r="W8" s="13">
        <v>0</v>
      </c>
      <c r="X8" s="13" t="s">
        <v>238</v>
      </c>
      <c r="Y8" s="13"/>
      <c r="Z8" s="13">
        <v>0.28571428571428598</v>
      </c>
      <c r="AA8" s="13" t="s">
        <v>238</v>
      </c>
      <c r="AB8" s="13"/>
      <c r="AC8" s="13">
        <v>0.3</v>
      </c>
      <c r="AD8" s="13">
        <v>0.25</v>
      </c>
    </row>
    <row r="9" spans="2:30" ht="43.2" x14ac:dyDescent="0.3">
      <c r="B9" s="14" t="s">
        <v>267</v>
      </c>
      <c r="C9" s="13">
        <v>0.28571428571428598</v>
      </c>
      <c r="D9" s="13">
        <v>0.6</v>
      </c>
      <c r="E9" s="13">
        <v>0.11111111111111099</v>
      </c>
      <c r="F9" s="13"/>
      <c r="G9" s="13">
        <v>0</v>
      </c>
      <c r="H9" s="13">
        <v>0.33333333333333298</v>
      </c>
      <c r="I9" s="13" t="s">
        <v>238</v>
      </c>
      <c r="J9" s="13">
        <v>0.5</v>
      </c>
      <c r="K9" s="13">
        <v>0</v>
      </c>
      <c r="L9" s="13">
        <v>0.4</v>
      </c>
      <c r="M9" s="13"/>
      <c r="N9" s="13">
        <v>0.16666666666666699</v>
      </c>
      <c r="O9" s="13">
        <v>0.33333333333333298</v>
      </c>
      <c r="P9" s="13">
        <v>0</v>
      </c>
      <c r="Q9" s="13">
        <v>0.5</v>
      </c>
      <c r="R9" s="13"/>
      <c r="S9" s="13">
        <v>0</v>
      </c>
      <c r="T9" s="13">
        <v>0.4</v>
      </c>
      <c r="U9" s="13">
        <v>0.5</v>
      </c>
      <c r="V9" s="13">
        <v>0</v>
      </c>
      <c r="W9" s="13">
        <v>1</v>
      </c>
      <c r="X9" s="13" t="s">
        <v>238</v>
      </c>
      <c r="Y9" s="13"/>
      <c r="Z9" s="13">
        <v>0.28571428571428598</v>
      </c>
      <c r="AA9" s="13" t="s">
        <v>238</v>
      </c>
      <c r="AB9" s="13"/>
      <c r="AC9" s="13">
        <v>0.2</v>
      </c>
      <c r="AD9" s="13">
        <v>0.5</v>
      </c>
    </row>
    <row r="10" spans="2:30" ht="28.8" x14ac:dyDescent="0.3">
      <c r="B10" s="14" t="s">
        <v>268</v>
      </c>
      <c r="C10" s="13">
        <v>0.42857142857142899</v>
      </c>
      <c r="D10" s="13">
        <v>0.2</v>
      </c>
      <c r="E10" s="13">
        <v>0.55555555555555602</v>
      </c>
      <c r="F10" s="13"/>
      <c r="G10" s="13">
        <v>1</v>
      </c>
      <c r="H10" s="13">
        <v>0.66666666666666696</v>
      </c>
      <c r="I10" s="13" t="s">
        <v>238</v>
      </c>
      <c r="J10" s="13">
        <v>0.5</v>
      </c>
      <c r="K10" s="13">
        <v>0.66666666666666696</v>
      </c>
      <c r="L10" s="13">
        <v>0</v>
      </c>
      <c r="M10" s="13"/>
      <c r="N10" s="13">
        <v>0.66666666666666696</v>
      </c>
      <c r="O10" s="13">
        <v>0.33333333333333298</v>
      </c>
      <c r="P10" s="13">
        <v>1</v>
      </c>
      <c r="Q10" s="13">
        <v>0</v>
      </c>
      <c r="R10" s="13"/>
      <c r="S10" s="13">
        <v>1</v>
      </c>
      <c r="T10" s="13">
        <v>0.4</v>
      </c>
      <c r="U10" s="13">
        <v>0.5</v>
      </c>
      <c r="V10" s="13">
        <v>0</v>
      </c>
      <c r="W10" s="13">
        <v>0</v>
      </c>
      <c r="X10" s="13" t="s">
        <v>238</v>
      </c>
      <c r="Y10" s="13"/>
      <c r="Z10" s="13">
        <v>0.42857142857142899</v>
      </c>
      <c r="AA10" s="13" t="s">
        <v>238</v>
      </c>
      <c r="AB10" s="13"/>
      <c r="AC10" s="13">
        <v>0.5</v>
      </c>
      <c r="AD10" s="13">
        <v>0.25</v>
      </c>
    </row>
    <row r="11" spans="2:30" x14ac:dyDescent="0.3">
      <c r="B11" s="14" t="s">
        <v>269</v>
      </c>
      <c r="C11" s="13">
        <v>0</v>
      </c>
      <c r="D11" s="13">
        <v>0</v>
      </c>
      <c r="E11" s="13">
        <v>0</v>
      </c>
      <c r="F11" s="13"/>
      <c r="G11" s="13">
        <v>0</v>
      </c>
      <c r="H11" s="13">
        <v>0</v>
      </c>
      <c r="I11" s="13" t="s">
        <v>238</v>
      </c>
      <c r="J11" s="13">
        <v>0</v>
      </c>
      <c r="K11" s="13">
        <v>0</v>
      </c>
      <c r="L11" s="13">
        <v>0</v>
      </c>
      <c r="M11" s="13"/>
      <c r="N11" s="13">
        <v>0</v>
      </c>
      <c r="O11" s="13">
        <v>0</v>
      </c>
      <c r="P11" s="13">
        <v>0</v>
      </c>
      <c r="Q11" s="13">
        <v>0</v>
      </c>
      <c r="R11" s="13"/>
      <c r="S11" s="13">
        <v>0</v>
      </c>
      <c r="T11" s="13">
        <v>0</v>
      </c>
      <c r="U11" s="13">
        <v>0</v>
      </c>
      <c r="V11" s="13">
        <v>0</v>
      </c>
      <c r="W11" s="13">
        <v>0</v>
      </c>
      <c r="X11" s="13" t="s">
        <v>238</v>
      </c>
      <c r="Y11" s="13"/>
      <c r="Z11" s="13">
        <v>0</v>
      </c>
      <c r="AA11" s="13" t="s">
        <v>238</v>
      </c>
      <c r="AB11" s="13"/>
      <c r="AC11" s="13">
        <v>0</v>
      </c>
      <c r="AD11" s="13">
        <v>0</v>
      </c>
    </row>
    <row r="12" spans="2:30" x14ac:dyDescent="0.3">
      <c r="B12" s="31" t="s">
        <v>56</v>
      </c>
      <c r="C12" s="32">
        <v>0</v>
      </c>
      <c r="D12" s="32">
        <v>0</v>
      </c>
      <c r="E12" s="32">
        <v>0</v>
      </c>
      <c r="F12" s="32"/>
      <c r="G12" s="32">
        <v>0</v>
      </c>
      <c r="H12" s="32">
        <v>0</v>
      </c>
      <c r="I12" s="32" t="s">
        <v>238</v>
      </c>
      <c r="J12" s="32">
        <v>0</v>
      </c>
      <c r="K12" s="32">
        <v>0</v>
      </c>
      <c r="L12" s="32">
        <v>0</v>
      </c>
      <c r="M12" s="32"/>
      <c r="N12" s="32">
        <v>0</v>
      </c>
      <c r="O12" s="32">
        <v>0</v>
      </c>
      <c r="P12" s="32">
        <v>0</v>
      </c>
      <c r="Q12" s="32">
        <v>0</v>
      </c>
      <c r="R12" s="32"/>
      <c r="S12" s="32">
        <v>0</v>
      </c>
      <c r="T12" s="32">
        <v>0</v>
      </c>
      <c r="U12" s="32">
        <v>0</v>
      </c>
      <c r="V12" s="32">
        <v>0</v>
      </c>
      <c r="W12" s="32">
        <v>0</v>
      </c>
      <c r="X12" s="32" t="s">
        <v>238</v>
      </c>
      <c r="Y12" s="32"/>
      <c r="Z12" s="32">
        <v>0</v>
      </c>
      <c r="AA12" s="32" t="s">
        <v>238</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v>
      </c>
      <c r="D7" s="10">
        <v>4</v>
      </c>
      <c r="E7" s="10">
        <v>7</v>
      </c>
      <c r="F7" s="10"/>
      <c r="G7" s="10">
        <v>1</v>
      </c>
      <c r="H7" s="10">
        <v>6</v>
      </c>
      <c r="I7" s="10" t="s">
        <v>237</v>
      </c>
      <c r="J7" s="10">
        <v>1</v>
      </c>
      <c r="K7" s="10">
        <v>2</v>
      </c>
      <c r="L7" s="10">
        <v>1</v>
      </c>
      <c r="M7" s="10"/>
      <c r="N7" s="10">
        <v>7</v>
      </c>
      <c r="O7" s="10">
        <v>2</v>
      </c>
      <c r="P7" s="10" t="s">
        <v>237</v>
      </c>
      <c r="Q7" s="10">
        <v>2</v>
      </c>
      <c r="R7" s="10"/>
      <c r="S7" s="10">
        <v>2</v>
      </c>
      <c r="T7" s="10">
        <v>1</v>
      </c>
      <c r="U7" s="10">
        <v>2</v>
      </c>
      <c r="V7" s="10">
        <v>2</v>
      </c>
      <c r="W7" s="10" t="s">
        <v>237</v>
      </c>
      <c r="X7" s="10">
        <v>3</v>
      </c>
      <c r="Y7" s="10"/>
      <c r="Z7" s="10">
        <v>8</v>
      </c>
      <c r="AA7" s="10">
        <v>3</v>
      </c>
      <c r="AB7" s="10"/>
      <c r="AC7" s="10">
        <v>9</v>
      </c>
      <c r="AD7" s="10">
        <v>1</v>
      </c>
    </row>
    <row r="8" spans="2:30" ht="28.8" x14ac:dyDescent="0.3">
      <c r="B8" s="14" t="s">
        <v>266</v>
      </c>
      <c r="C8" s="13">
        <v>0.36363636363636398</v>
      </c>
      <c r="D8" s="13">
        <v>0.25</v>
      </c>
      <c r="E8" s="13">
        <v>0.42857142857142899</v>
      </c>
      <c r="F8" s="13"/>
      <c r="G8" s="13">
        <v>0</v>
      </c>
      <c r="H8" s="13">
        <v>0.16666666666666699</v>
      </c>
      <c r="I8" s="13" t="s">
        <v>238</v>
      </c>
      <c r="J8" s="13">
        <v>1</v>
      </c>
      <c r="K8" s="13">
        <v>0.5</v>
      </c>
      <c r="L8" s="13">
        <v>1</v>
      </c>
      <c r="M8" s="13"/>
      <c r="N8" s="13">
        <v>0.42857142857142899</v>
      </c>
      <c r="O8" s="13">
        <v>0</v>
      </c>
      <c r="P8" s="13" t="s">
        <v>238</v>
      </c>
      <c r="Q8" s="13">
        <v>0.5</v>
      </c>
      <c r="R8" s="13"/>
      <c r="S8" s="13">
        <v>0</v>
      </c>
      <c r="T8" s="13">
        <v>1</v>
      </c>
      <c r="U8" s="13">
        <v>0</v>
      </c>
      <c r="V8" s="13">
        <v>0.5</v>
      </c>
      <c r="W8" s="13" t="s">
        <v>238</v>
      </c>
      <c r="X8" s="13">
        <v>0.33333333333333298</v>
      </c>
      <c r="Y8" s="13"/>
      <c r="Z8" s="13">
        <v>0.25</v>
      </c>
      <c r="AA8" s="13">
        <v>0.66666666666666696</v>
      </c>
      <c r="AB8" s="13"/>
      <c r="AC8" s="13">
        <v>0.44444444444444398</v>
      </c>
      <c r="AD8" s="13">
        <v>0</v>
      </c>
    </row>
    <row r="9" spans="2:30" ht="43.2" x14ac:dyDescent="0.3">
      <c r="B9" s="14" t="s">
        <v>267</v>
      </c>
      <c r="C9" s="13">
        <v>0.27272727272727298</v>
      </c>
      <c r="D9" s="13">
        <v>0.25</v>
      </c>
      <c r="E9" s="13">
        <v>0.28571428571428598</v>
      </c>
      <c r="F9" s="13"/>
      <c r="G9" s="13">
        <v>1</v>
      </c>
      <c r="H9" s="13">
        <v>0.16666666666666699</v>
      </c>
      <c r="I9" s="13" t="s">
        <v>238</v>
      </c>
      <c r="J9" s="13">
        <v>0</v>
      </c>
      <c r="K9" s="13">
        <v>0.5</v>
      </c>
      <c r="L9" s="13">
        <v>0</v>
      </c>
      <c r="M9" s="13"/>
      <c r="N9" s="13">
        <v>0.14285714285714299</v>
      </c>
      <c r="O9" s="13">
        <v>1</v>
      </c>
      <c r="P9" s="13" t="s">
        <v>238</v>
      </c>
      <c r="Q9" s="13">
        <v>0</v>
      </c>
      <c r="R9" s="13"/>
      <c r="S9" s="13">
        <v>0.5</v>
      </c>
      <c r="T9" s="13">
        <v>0</v>
      </c>
      <c r="U9" s="13">
        <v>0</v>
      </c>
      <c r="V9" s="13">
        <v>0.5</v>
      </c>
      <c r="W9" s="13" t="s">
        <v>238</v>
      </c>
      <c r="X9" s="13">
        <v>0.33333333333333298</v>
      </c>
      <c r="Y9" s="13"/>
      <c r="Z9" s="13">
        <v>0.375</v>
      </c>
      <c r="AA9" s="13">
        <v>0</v>
      </c>
      <c r="AB9" s="13"/>
      <c r="AC9" s="13">
        <v>0.22222222222222199</v>
      </c>
      <c r="AD9" s="13">
        <v>1</v>
      </c>
    </row>
    <row r="10" spans="2:30" ht="28.8" x14ac:dyDescent="0.3">
      <c r="B10" s="14" t="s">
        <v>268</v>
      </c>
      <c r="C10" s="13">
        <v>0.27272727272727298</v>
      </c>
      <c r="D10" s="13">
        <v>0.25</v>
      </c>
      <c r="E10" s="13">
        <v>0.28571428571428598</v>
      </c>
      <c r="F10" s="13"/>
      <c r="G10" s="13">
        <v>0</v>
      </c>
      <c r="H10" s="13">
        <v>0.5</v>
      </c>
      <c r="I10" s="13" t="s">
        <v>238</v>
      </c>
      <c r="J10" s="13">
        <v>0</v>
      </c>
      <c r="K10" s="13">
        <v>0</v>
      </c>
      <c r="L10" s="13">
        <v>0</v>
      </c>
      <c r="M10" s="13"/>
      <c r="N10" s="13">
        <v>0.28571428571428598</v>
      </c>
      <c r="O10" s="13">
        <v>0</v>
      </c>
      <c r="P10" s="13" t="s">
        <v>238</v>
      </c>
      <c r="Q10" s="13">
        <v>0.5</v>
      </c>
      <c r="R10" s="13"/>
      <c r="S10" s="13">
        <v>0.5</v>
      </c>
      <c r="T10" s="13">
        <v>0</v>
      </c>
      <c r="U10" s="13">
        <v>0.5</v>
      </c>
      <c r="V10" s="13">
        <v>0</v>
      </c>
      <c r="W10" s="13" t="s">
        <v>238</v>
      </c>
      <c r="X10" s="13">
        <v>0.33333333333333298</v>
      </c>
      <c r="Y10" s="13"/>
      <c r="Z10" s="13">
        <v>0.375</v>
      </c>
      <c r="AA10" s="13">
        <v>0</v>
      </c>
      <c r="AB10" s="13"/>
      <c r="AC10" s="13">
        <v>0.22222222222222199</v>
      </c>
      <c r="AD10" s="13">
        <v>0</v>
      </c>
    </row>
    <row r="11" spans="2:30" x14ac:dyDescent="0.3">
      <c r="B11" s="14" t="s">
        <v>269</v>
      </c>
      <c r="C11" s="13">
        <v>9.0909090909090898E-2</v>
      </c>
      <c r="D11" s="13">
        <v>0.25</v>
      </c>
      <c r="E11" s="13">
        <v>0</v>
      </c>
      <c r="F11" s="13"/>
      <c r="G11" s="13">
        <v>0</v>
      </c>
      <c r="H11" s="13">
        <v>0.16666666666666699</v>
      </c>
      <c r="I11" s="13" t="s">
        <v>238</v>
      </c>
      <c r="J11" s="13">
        <v>0</v>
      </c>
      <c r="K11" s="13">
        <v>0</v>
      </c>
      <c r="L11" s="13">
        <v>0</v>
      </c>
      <c r="M11" s="13"/>
      <c r="N11" s="13">
        <v>0.14285714285714299</v>
      </c>
      <c r="O11" s="13">
        <v>0</v>
      </c>
      <c r="P11" s="13" t="s">
        <v>238</v>
      </c>
      <c r="Q11" s="13">
        <v>0</v>
      </c>
      <c r="R11" s="13"/>
      <c r="S11" s="13">
        <v>0</v>
      </c>
      <c r="T11" s="13">
        <v>0</v>
      </c>
      <c r="U11" s="13">
        <v>0.5</v>
      </c>
      <c r="V11" s="13">
        <v>0</v>
      </c>
      <c r="W11" s="13" t="s">
        <v>238</v>
      </c>
      <c r="X11" s="13">
        <v>0</v>
      </c>
      <c r="Y11" s="13"/>
      <c r="Z11" s="13">
        <v>0</v>
      </c>
      <c r="AA11" s="13">
        <v>0.33333333333333298</v>
      </c>
      <c r="AB11" s="13"/>
      <c r="AC11" s="13">
        <v>0.11111111111111099</v>
      </c>
      <c r="AD11" s="13">
        <v>0</v>
      </c>
    </row>
    <row r="12" spans="2:30" x14ac:dyDescent="0.3">
      <c r="B12" s="31" t="s">
        <v>56</v>
      </c>
      <c r="C12" s="32">
        <v>0</v>
      </c>
      <c r="D12" s="32">
        <v>0</v>
      </c>
      <c r="E12" s="32">
        <v>0</v>
      </c>
      <c r="F12" s="32"/>
      <c r="G12" s="32">
        <v>0</v>
      </c>
      <c r="H12" s="32">
        <v>0</v>
      </c>
      <c r="I12" s="32" t="s">
        <v>238</v>
      </c>
      <c r="J12" s="32">
        <v>0</v>
      </c>
      <c r="K12" s="32">
        <v>0</v>
      </c>
      <c r="L12" s="32">
        <v>0</v>
      </c>
      <c r="M12" s="32"/>
      <c r="N12" s="32">
        <v>0</v>
      </c>
      <c r="O12" s="32">
        <v>0</v>
      </c>
      <c r="P12" s="32" t="s">
        <v>238</v>
      </c>
      <c r="Q12" s="32">
        <v>0</v>
      </c>
      <c r="R12" s="32"/>
      <c r="S12" s="32">
        <v>0</v>
      </c>
      <c r="T12" s="32">
        <v>0</v>
      </c>
      <c r="U12" s="32">
        <v>0</v>
      </c>
      <c r="V12" s="32">
        <v>0</v>
      </c>
      <c r="W12" s="32" t="s">
        <v>238</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83</v>
      </c>
      <c r="D7" s="10">
        <v>48</v>
      </c>
      <c r="E7" s="10">
        <v>35</v>
      </c>
      <c r="F7" s="10"/>
      <c r="G7" s="10">
        <v>2</v>
      </c>
      <c r="H7" s="10">
        <v>5</v>
      </c>
      <c r="I7" s="10">
        <v>16</v>
      </c>
      <c r="J7" s="10">
        <v>10</v>
      </c>
      <c r="K7" s="10">
        <v>22</v>
      </c>
      <c r="L7" s="10">
        <v>28</v>
      </c>
      <c r="M7" s="10"/>
      <c r="N7" s="10">
        <v>40</v>
      </c>
      <c r="O7" s="10">
        <v>12</v>
      </c>
      <c r="P7" s="10">
        <v>12</v>
      </c>
      <c r="Q7" s="10">
        <v>19</v>
      </c>
      <c r="R7" s="10"/>
      <c r="S7" s="10">
        <v>24</v>
      </c>
      <c r="T7" s="10">
        <v>12</v>
      </c>
      <c r="U7" s="10">
        <v>11</v>
      </c>
      <c r="V7" s="10">
        <v>14</v>
      </c>
      <c r="W7" s="10">
        <v>9</v>
      </c>
      <c r="X7" s="10">
        <v>8</v>
      </c>
      <c r="Y7" s="10"/>
      <c r="Z7" s="10">
        <v>62</v>
      </c>
      <c r="AA7" s="10">
        <v>21</v>
      </c>
      <c r="AB7" s="10"/>
      <c r="AC7" s="10">
        <v>39</v>
      </c>
      <c r="AD7" s="10">
        <v>37</v>
      </c>
    </row>
    <row r="8" spans="2:30" ht="28.8" x14ac:dyDescent="0.3">
      <c r="B8" s="14" t="s">
        <v>266</v>
      </c>
      <c r="C8" s="13">
        <v>0.156626506024096</v>
      </c>
      <c r="D8" s="13">
        <v>0.20833333333333301</v>
      </c>
      <c r="E8" s="13">
        <v>8.5714285714285701E-2</v>
      </c>
      <c r="F8" s="13"/>
      <c r="G8" s="13">
        <v>0</v>
      </c>
      <c r="H8" s="13">
        <v>0.2</v>
      </c>
      <c r="I8" s="13">
        <v>0.25</v>
      </c>
      <c r="J8" s="13">
        <v>0.1</v>
      </c>
      <c r="K8" s="13">
        <v>0.18181818181818199</v>
      </c>
      <c r="L8" s="13">
        <v>0.107142857142857</v>
      </c>
      <c r="M8" s="13"/>
      <c r="N8" s="13">
        <v>0.125</v>
      </c>
      <c r="O8" s="13">
        <v>0.16666666666666699</v>
      </c>
      <c r="P8" s="13">
        <v>0.25</v>
      </c>
      <c r="Q8" s="13">
        <v>0.157894736842105</v>
      </c>
      <c r="R8" s="13"/>
      <c r="S8" s="13">
        <v>0.125</v>
      </c>
      <c r="T8" s="13">
        <v>0.25</v>
      </c>
      <c r="U8" s="13">
        <v>0.27272727272727298</v>
      </c>
      <c r="V8" s="13">
        <v>0.14285714285714299</v>
      </c>
      <c r="W8" s="13">
        <v>0.11111111111111099</v>
      </c>
      <c r="X8" s="13">
        <v>0</v>
      </c>
      <c r="Y8" s="13"/>
      <c r="Z8" s="13">
        <v>0.19354838709677399</v>
      </c>
      <c r="AA8" s="13">
        <v>4.7619047619047603E-2</v>
      </c>
      <c r="AB8" s="13"/>
      <c r="AC8" s="13">
        <v>0.15384615384615399</v>
      </c>
      <c r="AD8" s="13">
        <v>0.162162162162162</v>
      </c>
    </row>
    <row r="9" spans="2:30" ht="43.2" x14ac:dyDescent="0.3">
      <c r="B9" s="14" t="s">
        <v>267</v>
      </c>
      <c r="C9" s="13">
        <v>0.421686746987952</v>
      </c>
      <c r="D9" s="13">
        <v>0.52083333333333304</v>
      </c>
      <c r="E9" s="13">
        <v>0.28571428571428598</v>
      </c>
      <c r="F9" s="13"/>
      <c r="G9" s="13">
        <v>0</v>
      </c>
      <c r="H9" s="13">
        <v>0.4</v>
      </c>
      <c r="I9" s="13">
        <v>0.25</v>
      </c>
      <c r="J9" s="13">
        <v>0.2</v>
      </c>
      <c r="K9" s="13">
        <v>0.40909090909090901</v>
      </c>
      <c r="L9" s="13">
        <v>0.64285714285714302</v>
      </c>
      <c r="M9" s="13"/>
      <c r="N9" s="13">
        <v>0.375</v>
      </c>
      <c r="O9" s="13">
        <v>0.5</v>
      </c>
      <c r="P9" s="13">
        <v>0.33333333333333298</v>
      </c>
      <c r="Q9" s="13">
        <v>0.52631578947368396</v>
      </c>
      <c r="R9" s="13"/>
      <c r="S9" s="13">
        <v>0.54166666666666696</v>
      </c>
      <c r="T9" s="13">
        <v>0.25</v>
      </c>
      <c r="U9" s="13">
        <v>0.27272727272727298</v>
      </c>
      <c r="V9" s="13">
        <v>0.5</v>
      </c>
      <c r="W9" s="13">
        <v>0.44444444444444398</v>
      </c>
      <c r="X9" s="13">
        <v>0.25</v>
      </c>
      <c r="Y9" s="13"/>
      <c r="Z9" s="13">
        <v>0.37096774193548399</v>
      </c>
      <c r="AA9" s="13">
        <v>0.57142857142857095</v>
      </c>
      <c r="AB9" s="13"/>
      <c r="AC9" s="13">
        <v>0.38461538461538503</v>
      </c>
      <c r="AD9" s="13">
        <v>0.45945945945945899</v>
      </c>
    </row>
    <row r="10" spans="2:30" ht="28.8" x14ac:dyDescent="0.3">
      <c r="B10" s="14" t="s">
        <v>268</v>
      </c>
      <c r="C10" s="13">
        <v>0.421686746987952</v>
      </c>
      <c r="D10" s="13">
        <v>0.27083333333333298</v>
      </c>
      <c r="E10" s="13">
        <v>0.628571428571429</v>
      </c>
      <c r="F10" s="13"/>
      <c r="G10" s="13">
        <v>1</v>
      </c>
      <c r="H10" s="13">
        <v>0.4</v>
      </c>
      <c r="I10" s="13">
        <v>0.5</v>
      </c>
      <c r="J10" s="13">
        <v>0.7</v>
      </c>
      <c r="K10" s="13">
        <v>0.40909090909090901</v>
      </c>
      <c r="L10" s="13">
        <v>0.25</v>
      </c>
      <c r="M10" s="13"/>
      <c r="N10" s="13">
        <v>0.5</v>
      </c>
      <c r="O10" s="13">
        <v>0.33333333333333298</v>
      </c>
      <c r="P10" s="13">
        <v>0.41666666666666702</v>
      </c>
      <c r="Q10" s="13">
        <v>0.31578947368421101</v>
      </c>
      <c r="R10" s="13"/>
      <c r="S10" s="13">
        <v>0.33333333333333298</v>
      </c>
      <c r="T10" s="13">
        <v>0.5</v>
      </c>
      <c r="U10" s="13">
        <v>0.45454545454545497</v>
      </c>
      <c r="V10" s="13">
        <v>0.35714285714285698</v>
      </c>
      <c r="W10" s="13">
        <v>0.44444444444444398</v>
      </c>
      <c r="X10" s="13">
        <v>0.75</v>
      </c>
      <c r="Y10" s="13"/>
      <c r="Z10" s="13">
        <v>0.43548387096774199</v>
      </c>
      <c r="AA10" s="13">
        <v>0.38095238095238099</v>
      </c>
      <c r="AB10" s="13"/>
      <c r="AC10" s="13">
        <v>0.46153846153846201</v>
      </c>
      <c r="AD10" s="13">
        <v>0.37837837837837801</v>
      </c>
    </row>
    <row r="11" spans="2:30" x14ac:dyDescent="0.3">
      <c r="B11" s="14" t="s">
        <v>269</v>
      </c>
      <c r="C11" s="13">
        <v>0</v>
      </c>
      <c r="D11" s="13">
        <v>0</v>
      </c>
      <c r="E11" s="13">
        <v>0</v>
      </c>
      <c r="F11" s="13"/>
      <c r="G11" s="13">
        <v>0</v>
      </c>
      <c r="H11" s="13">
        <v>0</v>
      </c>
      <c r="I11" s="13">
        <v>0</v>
      </c>
      <c r="J11" s="13">
        <v>0</v>
      </c>
      <c r="K11" s="13">
        <v>0</v>
      </c>
      <c r="L11" s="13">
        <v>0</v>
      </c>
      <c r="M11" s="13"/>
      <c r="N11" s="13">
        <v>0</v>
      </c>
      <c r="O11" s="13">
        <v>0</v>
      </c>
      <c r="P11" s="13">
        <v>0</v>
      </c>
      <c r="Q11" s="13">
        <v>0</v>
      </c>
      <c r="R11" s="13"/>
      <c r="S11" s="13">
        <v>0</v>
      </c>
      <c r="T11" s="13">
        <v>0</v>
      </c>
      <c r="U11" s="13">
        <v>0</v>
      </c>
      <c r="V11" s="13">
        <v>0</v>
      </c>
      <c r="W11" s="13">
        <v>0</v>
      </c>
      <c r="X11" s="13">
        <v>0</v>
      </c>
      <c r="Y11" s="13"/>
      <c r="Z11" s="13">
        <v>0</v>
      </c>
      <c r="AA11" s="13">
        <v>0</v>
      </c>
      <c r="AB11" s="13"/>
      <c r="AC11" s="13">
        <v>0</v>
      </c>
      <c r="AD11" s="13">
        <v>0</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54</v>
      </c>
      <c r="D7" s="10">
        <v>22</v>
      </c>
      <c r="E7" s="10">
        <v>32</v>
      </c>
      <c r="F7" s="10"/>
      <c r="G7" s="10">
        <v>3</v>
      </c>
      <c r="H7" s="10">
        <v>4</v>
      </c>
      <c r="I7" s="10">
        <v>12</v>
      </c>
      <c r="J7" s="10">
        <v>13</v>
      </c>
      <c r="K7" s="10">
        <v>10</v>
      </c>
      <c r="L7" s="10">
        <v>12</v>
      </c>
      <c r="M7" s="10"/>
      <c r="N7" s="10">
        <v>24</v>
      </c>
      <c r="O7" s="10">
        <v>9</v>
      </c>
      <c r="P7" s="10">
        <v>7</v>
      </c>
      <c r="Q7" s="10">
        <v>14</v>
      </c>
      <c r="R7" s="10"/>
      <c r="S7" s="10">
        <v>13</v>
      </c>
      <c r="T7" s="10">
        <v>7</v>
      </c>
      <c r="U7" s="10">
        <v>5</v>
      </c>
      <c r="V7" s="10">
        <v>9</v>
      </c>
      <c r="W7" s="10">
        <v>11</v>
      </c>
      <c r="X7" s="10">
        <v>6</v>
      </c>
      <c r="Y7" s="10"/>
      <c r="Z7" s="10">
        <v>50</v>
      </c>
      <c r="AA7" s="10">
        <v>4</v>
      </c>
      <c r="AB7" s="10"/>
      <c r="AC7" s="10">
        <v>40</v>
      </c>
      <c r="AD7" s="10">
        <v>10</v>
      </c>
    </row>
    <row r="8" spans="2:30" ht="28.8" x14ac:dyDescent="0.3">
      <c r="B8" s="14" t="s">
        <v>266</v>
      </c>
      <c r="C8" s="13">
        <v>0.11111111111111099</v>
      </c>
      <c r="D8" s="13">
        <v>4.5454545454545497E-2</v>
      </c>
      <c r="E8" s="13">
        <v>0.15625</v>
      </c>
      <c r="F8" s="13"/>
      <c r="G8" s="13">
        <v>0</v>
      </c>
      <c r="H8" s="13">
        <v>0</v>
      </c>
      <c r="I8" s="13">
        <v>8.3333333333333301E-2</v>
      </c>
      <c r="J8" s="13">
        <v>0.15384615384615399</v>
      </c>
      <c r="K8" s="13">
        <v>0.2</v>
      </c>
      <c r="L8" s="13">
        <v>8.3333333333333301E-2</v>
      </c>
      <c r="M8" s="13"/>
      <c r="N8" s="13">
        <v>0.125</v>
      </c>
      <c r="O8" s="13">
        <v>0.11111111111111099</v>
      </c>
      <c r="P8" s="13">
        <v>0</v>
      </c>
      <c r="Q8" s="13">
        <v>0.14285714285714299</v>
      </c>
      <c r="R8" s="13"/>
      <c r="S8" s="13">
        <v>7.69230769230769E-2</v>
      </c>
      <c r="T8" s="13">
        <v>0.28571428571428598</v>
      </c>
      <c r="U8" s="13">
        <v>0</v>
      </c>
      <c r="V8" s="13">
        <v>0.22222222222222199</v>
      </c>
      <c r="W8" s="13">
        <v>0</v>
      </c>
      <c r="X8" s="13">
        <v>0.16666666666666699</v>
      </c>
      <c r="Y8" s="13"/>
      <c r="Z8" s="13">
        <v>0.12</v>
      </c>
      <c r="AA8" s="13">
        <v>0</v>
      </c>
      <c r="AB8" s="13"/>
      <c r="AC8" s="13">
        <v>0.125</v>
      </c>
      <c r="AD8" s="13">
        <v>0.1</v>
      </c>
    </row>
    <row r="9" spans="2:30" ht="43.2" x14ac:dyDescent="0.3">
      <c r="B9" s="14" t="s">
        <v>267</v>
      </c>
      <c r="C9" s="13">
        <v>0.22222222222222199</v>
      </c>
      <c r="D9" s="13">
        <v>0.36363636363636398</v>
      </c>
      <c r="E9" s="13">
        <v>0.125</v>
      </c>
      <c r="F9" s="13"/>
      <c r="G9" s="13">
        <v>0.33333333333333298</v>
      </c>
      <c r="H9" s="13">
        <v>0.25</v>
      </c>
      <c r="I9" s="13">
        <v>8.3333333333333301E-2</v>
      </c>
      <c r="J9" s="13">
        <v>0.230769230769231</v>
      </c>
      <c r="K9" s="13">
        <v>0.3</v>
      </c>
      <c r="L9" s="13">
        <v>0.25</v>
      </c>
      <c r="M9" s="13"/>
      <c r="N9" s="13">
        <v>8.3333333333333301E-2</v>
      </c>
      <c r="O9" s="13">
        <v>0.22222222222222199</v>
      </c>
      <c r="P9" s="13">
        <v>0.28571428571428598</v>
      </c>
      <c r="Q9" s="13">
        <v>0.42857142857142899</v>
      </c>
      <c r="R9" s="13"/>
      <c r="S9" s="13">
        <v>0.15384615384615399</v>
      </c>
      <c r="T9" s="13">
        <v>0.42857142857142899</v>
      </c>
      <c r="U9" s="13">
        <v>0</v>
      </c>
      <c r="V9" s="13">
        <v>0.22222222222222199</v>
      </c>
      <c r="W9" s="13">
        <v>0.36363636363636398</v>
      </c>
      <c r="X9" s="13">
        <v>0</v>
      </c>
      <c r="Y9" s="13"/>
      <c r="Z9" s="13">
        <v>0.22</v>
      </c>
      <c r="AA9" s="13">
        <v>0.25</v>
      </c>
      <c r="AB9" s="13"/>
      <c r="AC9" s="13">
        <v>0.15</v>
      </c>
      <c r="AD9" s="13">
        <v>0.4</v>
      </c>
    </row>
    <row r="10" spans="2:30" ht="28.8" x14ac:dyDescent="0.3">
      <c r="B10" s="14" t="s">
        <v>268</v>
      </c>
      <c r="C10" s="13">
        <v>0.66666666666666696</v>
      </c>
      <c r="D10" s="13">
        <v>0.59090909090909105</v>
      </c>
      <c r="E10" s="13">
        <v>0.71875</v>
      </c>
      <c r="F10" s="13"/>
      <c r="G10" s="13">
        <v>0.66666666666666696</v>
      </c>
      <c r="H10" s="13">
        <v>0.75</v>
      </c>
      <c r="I10" s="13">
        <v>0.83333333333333304</v>
      </c>
      <c r="J10" s="13">
        <v>0.61538461538461497</v>
      </c>
      <c r="K10" s="13">
        <v>0.5</v>
      </c>
      <c r="L10" s="13">
        <v>0.66666666666666696</v>
      </c>
      <c r="M10" s="13"/>
      <c r="N10" s="13">
        <v>0.79166666666666696</v>
      </c>
      <c r="O10" s="13">
        <v>0.66666666666666696</v>
      </c>
      <c r="P10" s="13">
        <v>0.71428571428571397</v>
      </c>
      <c r="Q10" s="13">
        <v>0.42857142857142899</v>
      </c>
      <c r="R10" s="13"/>
      <c r="S10" s="13">
        <v>0.76923076923076905</v>
      </c>
      <c r="T10" s="13">
        <v>0.28571428571428598</v>
      </c>
      <c r="U10" s="13">
        <v>1</v>
      </c>
      <c r="V10" s="13">
        <v>0.55555555555555602</v>
      </c>
      <c r="W10" s="13">
        <v>0.63636363636363602</v>
      </c>
      <c r="X10" s="13">
        <v>0.83333333333333304</v>
      </c>
      <c r="Y10" s="13"/>
      <c r="Z10" s="13">
        <v>0.66</v>
      </c>
      <c r="AA10" s="13">
        <v>0.75</v>
      </c>
      <c r="AB10" s="13"/>
      <c r="AC10" s="13">
        <v>0.72499999999999998</v>
      </c>
      <c r="AD10" s="13">
        <v>0.5</v>
      </c>
    </row>
    <row r="11" spans="2:30" x14ac:dyDescent="0.3">
      <c r="B11" s="14" t="s">
        <v>269</v>
      </c>
      <c r="C11" s="13">
        <v>0</v>
      </c>
      <c r="D11" s="13">
        <v>0</v>
      </c>
      <c r="E11" s="13">
        <v>0</v>
      </c>
      <c r="F11" s="13"/>
      <c r="G11" s="13">
        <v>0</v>
      </c>
      <c r="H11" s="13">
        <v>0</v>
      </c>
      <c r="I11" s="13">
        <v>0</v>
      </c>
      <c r="J11" s="13">
        <v>0</v>
      </c>
      <c r="K11" s="13">
        <v>0</v>
      </c>
      <c r="L11" s="13">
        <v>0</v>
      </c>
      <c r="M11" s="13"/>
      <c r="N11" s="13">
        <v>0</v>
      </c>
      <c r="O11" s="13">
        <v>0</v>
      </c>
      <c r="P11" s="13">
        <v>0</v>
      </c>
      <c r="Q11" s="13">
        <v>0</v>
      </c>
      <c r="R11" s="13"/>
      <c r="S11" s="13">
        <v>0</v>
      </c>
      <c r="T11" s="13">
        <v>0</v>
      </c>
      <c r="U11" s="13">
        <v>0</v>
      </c>
      <c r="V11" s="13">
        <v>0</v>
      </c>
      <c r="W11" s="13">
        <v>0</v>
      </c>
      <c r="X11" s="13">
        <v>0</v>
      </c>
      <c r="Y11" s="13"/>
      <c r="Z11" s="13">
        <v>0</v>
      </c>
      <c r="AA11" s="13">
        <v>0</v>
      </c>
      <c r="AB11" s="13"/>
      <c r="AC11" s="13">
        <v>0</v>
      </c>
      <c r="AD11" s="13">
        <v>0</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D17"/>
  <sheetViews>
    <sheetView showGridLines="0" workbookViewId="0">
      <pane xSplit="2" topLeftCell="C1" activePane="topRight" state="frozen"/>
      <selection activeCell="AF22" sqref="AF22"/>
      <selection pane="topRight" activeCell="AF22" sqref="AF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22</v>
      </c>
      <c r="D7" s="10">
        <v>16</v>
      </c>
      <c r="E7" s="10">
        <v>6</v>
      </c>
      <c r="F7" s="10"/>
      <c r="G7" s="10">
        <v>1</v>
      </c>
      <c r="H7" s="10">
        <v>3</v>
      </c>
      <c r="I7" s="10">
        <v>2</v>
      </c>
      <c r="J7" s="10">
        <v>4</v>
      </c>
      <c r="K7" s="10">
        <v>9</v>
      </c>
      <c r="L7" s="10">
        <v>3</v>
      </c>
      <c r="M7" s="10"/>
      <c r="N7" s="10">
        <v>13</v>
      </c>
      <c r="O7" s="10">
        <v>2</v>
      </c>
      <c r="P7" s="10">
        <v>5</v>
      </c>
      <c r="Q7" s="10">
        <v>2</v>
      </c>
      <c r="R7" s="10"/>
      <c r="S7" s="10">
        <v>7</v>
      </c>
      <c r="T7" s="10">
        <v>4</v>
      </c>
      <c r="U7" s="10">
        <v>1</v>
      </c>
      <c r="V7" s="10">
        <v>5</v>
      </c>
      <c r="W7" s="10">
        <v>1</v>
      </c>
      <c r="X7" s="10">
        <v>2</v>
      </c>
      <c r="Y7" s="10"/>
      <c r="Z7" s="10">
        <v>18</v>
      </c>
      <c r="AA7" s="10">
        <v>4</v>
      </c>
      <c r="AB7" s="10"/>
      <c r="AC7" s="10">
        <v>11</v>
      </c>
      <c r="AD7" s="10">
        <v>10</v>
      </c>
    </row>
    <row r="8" spans="2:30" ht="28.8" x14ac:dyDescent="0.3">
      <c r="B8" s="14" t="s">
        <v>266</v>
      </c>
      <c r="C8" s="13">
        <v>0.27272727272727298</v>
      </c>
      <c r="D8" s="13">
        <v>0.3125</v>
      </c>
      <c r="E8" s="13">
        <v>0.16666666666666699</v>
      </c>
      <c r="F8" s="13"/>
      <c r="G8" s="13">
        <v>1</v>
      </c>
      <c r="H8" s="13">
        <v>0.33333333333333298</v>
      </c>
      <c r="I8" s="13">
        <v>0.5</v>
      </c>
      <c r="J8" s="13">
        <v>0</v>
      </c>
      <c r="K8" s="13">
        <v>0.33333333333333298</v>
      </c>
      <c r="L8" s="13">
        <v>0</v>
      </c>
      <c r="M8" s="13"/>
      <c r="N8" s="13">
        <v>0.230769230769231</v>
      </c>
      <c r="O8" s="13">
        <v>1</v>
      </c>
      <c r="P8" s="13">
        <v>0.2</v>
      </c>
      <c r="Q8" s="13">
        <v>0</v>
      </c>
      <c r="R8" s="13"/>
      <c r="S8" s="13">
        <v>0.28571428571428598</v>
      </c>
      <c r="T8" s="13">
        <v>0.25</v>
      </c>
      <c r="U8" s="13">
        <v>0</v>
      </c>
      <c r="V8" s="13">
        <v>0.2</v>
      </c>
      <c r="W8" s="13">
        <v>1</v>
      </c>
      <c r="X8" s="13">
        <v>0</v>
      </c>
      <c r="Y8" s="13"/>
      <c r="Z8" s="13">
        <v>0.33333333333333298</v>
      </c>
      <c r="AA8" s="13">
        <v>0</v>
      </c>
      <c r="AB8" s="13"/>
      <c r="AC8" s="13">
        <v>9.0909090909090898E-2</v>
      </c>
      <c r="AD8" s="13">
        <v>0.4</v>
      </c>
    </row>
    <row r="9" spans="2:30" ht="43.2" x14ac:dyDescent="0.3">
      <c r="B9" s="14" t="s">
        <v>267</v>
      </c>
      <c r="C9" s="13">
        <v>0.31818181818181801</v>
      </c>
      <c r="D9" s="13">
        <v>0.375</v>
      </c>
      <c r="E9" s="13">
        <v>0.16666666666666699</v>
      </c>
      <c r="F9" s="13"/>
      <c r="G9" s="13">
        <v>0</v>
      </c>
      <c r="H9" s="13">
        <v>0.33333333333333298</v>
      </c>
      <c r="I9" s="13">
        <v>0.5</v>
      </c>
      <c r="J9" s="13">
        <v>0.25</v>
      </c>
      <c r="K9" s="13">
        <v>0.33333333333333298</v>
      </c>
      <c r="L9" s="13">
        <v>0.33333333333333298</v>
      </c>
      <c r="M9" s="13"/>
      <c r="N9" s="13">
        <v>0.30769230769230799</v>
      </c>
      <c r="O9" s="13">
        <v>0</v>
      </c>
      <c r="P9" s="13">
        <v>0.4</v>
      </c>
      <c r="Q9" s="13">
        <v>0.5</v>
      </c>
      <c r="R9" s="13"/>
      <c r="S9" s="13">
        <v>0.28571428571428598</v>
      </c>
      <c r="T9" s="13">
        <v>0.25</v>
      </c>
      <c r="U9" s="13">
        <v>0</v>
      </c>
      <c r="V9" s="13">
        <v>0.6</v>
      </c>
      <c r="W9" s="13">
        <v>0</v>
      </c>
      <c r="X9" s="13">
        <v>0</v>
      </c>
      <c r="Y9" s="13"/>
      <c r="Z9" s="13">
        <v>0.33333333333333298</v>
      </c>
      <c r="AA9" s="13">
        <v>0.25</v>
      </c>
      <c r="AB9" s="13"/>
      <c r="AC9" s="13">
        <v>0.45454545454545497</v>
      </c>
      <c r="AD9" s="13">
        <v>0.2</v>
      </c>
    </row>
    <row r="10" spans="2:30" ht="28.8" x14ac:dyDescent="0.3">
      <c r="B10" s="14" t="s">
        <v>268</v>
      </c>
      <c r="C10" s="13">
        <v>0.40909090909090901</v>
      </c>
      <c r="D10" s="13">
        <v>0.3125</v>
      </c>
      <c r="E10" s="13">
        <v>0.66666666666666696</v>
      </c>
      <c r="F10" s="13"/>
      <c r="G10" s="13">
        <v>0</v>
      </c>
      <c r="H10" s="13">
        <v>0.33333333333333298</v>
      </c>
      <c r="I10" s="13">
        <v>0</v>
      </c>
      <c r="J10" s="13">
        <v>0.75</v>
      </c>
      <c r="K10" s="13">
        <v>0.33333333333333298</v>
      </c>
      <c r="L10" s="13">
        <v>0.66666666666666696</v>
      </c>
      <c r="M10" s="13"/>
      <c r="N10" s="13">
        <v>0.46153846153846201</v>
      </c>
      <c r="O10" s="13">
        <v>0</v>
      </c>
      <c r="P10" s="13">
        <v>0.4</v>
      </c>
      <c r="Q10" s="13">
        <v>0.5</v>
      </c>
      <c r="R10" s="13"/>
      <c r="S10" s="13">
        <v>0.42857142857142899</v>
      </c>
      <c r="T10" s="13">
        <v>0.5</v>
      </c>
      <c r="U10" s="13">
        <v>1</v>
      </c>
      <c r="V10" s="13">
        <v>0.2</v>
      </c>
      <c r="W10" s="13">
        <v>0</v>
      </c>
      <c r="X10" s="13">
        <v>1</v>
      </c>
      <c r="Y10" s="13"/>
      <c r="Z10" s="13">
        <v>0.33333333333333298</v>
      </c>
      <c r="AA10" s="13">
        <v>0.75</v>
      </c>
      <c r="AB10" s="13"/>
      <c r="AC10" s="13">
        <v>0.45454545454545497</v>
      </c>
      <c r="AD10" s="13">
        <v>0.4</v>
      </c>
    </row>
    <row r="11" spans="2:30" x14ac:dyDescent="0.3">
      <c r="B11" s="14" t="s">
        <v>269</v>
      </c>
      <c r="C11" s="13">
        <v>0</v>
      </c>
      <c r="D11" s="13">
        <v>0</v>
      </c>
      <c r="E11" s="13">
        <v>0</v>
      </c>
      <c r="F11" s="13"/>
      <c r="G11" s="13">
        <v>0</v>
      </c>
      <c r="H11" s="13">
        <v>0</v>
      </c>
      <c r="I11" s="13">
        <v>0</v>
      </c>
      <c r="J11" s="13">
        <v>0</v>
      </c>
      <c r="K11" s="13">
        <v>0</v>
      </c>
      <c r="L11" s="13">
        <v>0</v>
      </c>
      <c r="M11" s="13"/>
      <c r="N11" s="13">
        <v>0</v>
      </c>
      <c r="O11" s="13">
        <v>0</v>
      </c>
      <c r="P11" s="13">
        <v>0</v>
      </c>
      <c r="Q11" s="13">
        <v>0</v>
      </c>
      <c r="R11" s="13"/>
      <c r="S11" s="13">
        <v>0</v>
      </c>
      <c r="T11" s="13">
        <v>0</v>
      </c>
      <c r="U11" s="13">
        <v>0</v>
      </c>
      <c r="V11" s="13">
        <v>0</v>
      </c>
      <c r="W11" s="13">
        <v>0</v>
      </c>
      <c r="X11" s="13">
        <v>0</v>
      </c>
      <c r="Y11" s="13"/>
      <c r="Z11" s="13">
        <v>0</v>
      </c>
      <c r="AA11" s="13">
        <v>0</v>
      </c>
      <c r="AB11" s="13"/>
      <c r="AC11" s="13">
        <v>0</v>
      </c>
      <c r="AD11" s="13">
        <v>0</v>
      </c>
    </row>
    <row r="12" spans="2:30" x14ac:dyDescent="0.3">
      <c r="B12" s="31" t="s">
        <v>56</v>
      </c>
      <c r="C12" s="32">
        <v>0</v>
      </c>
      <c r="D12" s="32">
        <v>0</v>
      </c>
      <c r="E12" s="32">
        <v>0</v>
      </c>
      <c r="F12" s="32"/>
      <c r="G12" s="32">
        <v>0</v>
      </c>
      <c r="H12" s="32">
        <v>0</v>
      </c>
      <c r="I12" s="32">
        <v>0</v>
      </c>
      <c r="J12" s="32">
        <v>0</v>
      </c>
      <c r="K12" s="32">
        <v>0</v>
      </c>
      <c r="L12" s="32">
        <v>0</v>
      </c>
      <c r="M12" s="32"/>
      <c r="N12" s="32">
        <v>0</v>
      </c>
      <c r="O12" s="32">
        <v>0</v>
      </c>
      <c r="P12" s="32">
        <v>0</v>
      </c>
      <c r="Q12" s="32">
        <v>0</v>
      </c>
      <c r="R12" s="32"/>
      <c r="S12" s="32">
        <v>0</v>
      </c>
      <c r="T12" s="32">
        <v>0</v>
      </c>
      <c r="U12" s="32">
        <v>0</v>
      </c>
      <c r="V12" s="32">
        <v>0</v>
      </c>
      <c r="W12" s="32">
        <v>0</v>
      </c>
      <c r="X12" s="32">
        <v>0</v>
      </c>
      <c r="Y12" s="32"/>
      <c r="Z12" s="32">
        <v>0</v>
      </c>
      <c r="AA12" s="32">
        <v>0</v>
      </c>
      <c r="AB12" s="32"/>
      <c r="AC12" s="32">
        <v>0</v>
      </c>
      <c r="AD12" s="32">
        <v>0</v>
      </c>
    </row>
    <row r="13" spans="2:30" x14ac:dyDescent="0.3">
      <c r="B13" s="30" t="s">
        <v>286</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D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43.2" x14ac:dyDescent="0.3">
      <c r="B8" s="14" t="s">
        <v>280</v>
      </c>
      <c r="C8" s="13">
        <v>0.52964426877470405</v>
      </c>
      <c r="D8" s="13">
        <v>0.57599999999999996</v>
      </c>
      <c r="E8" s="13">
        <v>0.484375</v>
      </c>
      <c r="F8" s="13"/>
      <c r="G8" s="13">
        <v>0.25</v>
      </c>
      <c r="H8" s="13">
        <v>0.4</v>
      </c>
      <c r="I8" s="13">
        <v>0.45714285714285702</v>
      </c>
      <c r="J8" s="13">
        <v>0.58974358974358998</v>
      </c>
      <c r="K8" s="13">
        <v>0.64912280701754399</v>
      </c>
      <c r="L8" s="13">
        <v>0.50537634408602194</v>
      </c>
      <c r="M8" s="13"/>
      <c r="N8" s="13">
        <v>0.57009345794392496</v>
      </c>
      <c r="O8" s="13">
        <v>0.45901639344262302</v>
      </c>
      <c r="P8" s="13">
        <v>0.61538461538461497</v>
      </c>
      <c r="Q8" s="13">
        <v>0.49152542372881403</v>
      </c>
      <c r="R8" s="13"/>
      <c r="S8" s="13">
        <v>0.53333333333333299</v>
      </c>
      <c r="T8" s="13">
        <v>0.51162790697674398</v>
      </c>
      <c r="U8" s="13">
        <v>0.54166666666666696</v>
      </c>
      <c r="V8" s="13">
        <v>0.54385964912280704</v>
      </c>
      <c r="W8" s="13">
        <v>0.5</v>
      </c>
      <c r="X8" s="13">
        <v>0.625</v>
      </c>
      <c r="Y8" s="13"/>
      <c r="Z8" s="13">
        <v>0.53846153846153799</v>
      </c>
      <c r="AA8" s="13">
        <v>0.50704225352112697</v>
      </c>
      <c r="AB8" s="13"/>
      <c r="AC8" s="13">
        <v>0.63106796116504904</v>
      </c>
      <c r="AD8" s="13">
        <v>0.47368421052631599</v>
      </c>
    </row>
    <row r="9" spans="2:30" ht="28.8" x14ac:dyDescent="0.3">
      <c r="B9" s="14" t="s">
        <v>279</v>
      </c>
      <c r="C9" s="13">
        <v>0.50988142292490102</v>
      </c>
      <c r="D9" s="13">
        <v>0.52800000000000002</v>
      </c>
      <c r="E9" s="13">
        <v>0.4921875</v>
      </c>
      <c r="F9" s="13"/>
      <c r="G9" s="13">
        <v>0.25</v>
      </c>
      <c r="H9" s="13">
        <v>0.36</v>
      </c>
      <c r="I9" s="13">
        <v>0.25714285714285701</v>
      </c>
      <c r="J9" s="13">
        <v>0.58974358974358998</v>
      </c>
      <c r="K9" s="13">
        <v>0.64912280701754399</v>
      </c>
      <c r="L9" s="13">
        <v>0.53763440860215095</v>
      </c>
      <c r="M9" s="13"/>
      <c r="N9" s="13">
        <v>0.52336448598130803</v>
      </c>
      <c r="O9" s="13">
        <v>0.49180327868852503</v>
      </c>
      <c r="P9" s="13">
        <v>0.65384615384615397</v>
      </c>
      <c r="Q9" s="13">
        <v>0.44067796610169502</v>
      </c>
      <c r="R9" s="13"/>
      <c r="S9" s="13">
        <v>0.46666666666666701</v>
      </c>
      <c r="T9" s="13">
        <v>0.46511627906976699</v>
      </c>
      <c r="U9" s="13">
        <v>0.66666666666666696</v>
      </c>
      <c r="V9" s="13">
        <v>0.59649122807017496</v>
      </c>
      <c r="W9" s="13">
        <v>0.31818181818181801</v>
      </c>
      <c r="X9" s="13">
        <v>0.5625</v>
      </c>
      <c r="Y9" s="13"/>
      <c r="Z9" s="13">
        <v>0.50549450549450503</v>
      </c>
      <c r="AA9" s="13">
        <v>0.52112676056338003</v>
      </c>
      <c r="AB9" s="13"/>
      <c r="AC9" s="13">
        <v>0.56310679611650505</v>
      </c>
      <c r="AD9" s="13">
        <v>0.488721804511278</v>
      </c>
    </row>
    <row r="10" spans="2:30" ht="43.2" x14ac:dyDescent="0.3">
      <c r="B10" s="14" t="s">
        <v>273</v>
      </c>
      <c r="C10" s="13">
        <v>0.45059288537549402</v>
      </c>
      <c r="D10" s="13">
        <v>0.45600000000000002</v>
      </c>
      <c r="E10" s="13">
        <v>0.4453125</v>
      </c>
      <c r="F10" s="13"/>
      <c r="G10" s="13">
        <v>0.5</v>
      </c>
      <c r="H10" s="13">
        <v>0.28000000000000003</v>
      </c>
      <c r="I10" s="13">
        <v>0.4</v>
      </c>
      <c r="J10" s="13">
        <v>0.38461538461538503</v>
      </c>
      <c r="K10" s="13">
        <v>0.45614035087719301</v>
      </c>
      <c r="L10" s="13">
        <v>0.53763440860215095</v>
      </c>
      <c r="M10" s="13"/>
      <c r="N10" s="13">
        <v>0.52336448598130803</v>
      </c>
      <c r="O10" s="13">
        <v>0.44262295081967201</v>
      </c>
      <c r="P10" s="13">
        <v>0.53846153846153799</v>
      </c>
      <c r="Q10" s="13">
        <v>0.28813559322033899</v>
      </c>
      <c r="R10" s="13"/>
      <c r="S10" s="13">
        <v>0.52</v>
      </c>
      <c r="T10" s="13">
        <v>0.372093023255814</v>
      </c>
      <c r="U10" s="13">
        <v>0.66666666666666696</v>
      </c>
      <c r="V10" s="13">
        <v>0.33333333333333298</v>
      </c>
      <c r="W10" s="13">
        <v>0.63636363636363602</v>
      </c>
      <c r="X10" s="13">
        <v>0.3125</v>
      </c>
      <c r="Y10" s="13"/>
      <c r="Z10" s="13">
        <v>0.43406593406593402</v>
      </c>
      <c r="AA10" s="13">
        <v>0.49295774647887303</v>
      </c>
      <c r="AB10" s="13"/>
      <c r="AC10" s="13">
        <v>0.43689320388349501</v>
      </c>
      <c r="AD10" s="13">
        <v>0.466165413533835</v>
      </c>
    </row>
    <row r="11" spans="2:30" ht="43.2" x14ac:dyDescent="0.3">
      <c r="B11" s="14" t="s">
        <v>274</v>
      </c>
      <c r="C11" s="13">
        <v>0.45059288537549402</v>
      </c>
      <c r="D11" s="13">
        <v>0.48</v>
      </c>
      <c r="E11" s="13">
        <v>0.421875</v>
      </c>
      <c r="F11" s="13"/>
      <c r="G11" s="13">
        <v>0.75</v>
      </c>
      <c r="H11" s="13">
        <v>0.36</v>
      </c>
      <c r="I11" s="13">
        <v>0.371428571428571</v>
      </c>
      <c r="J11" s="13">
        <v>0.41025641025641002</v>
      </c>
      <c r="K11" s="13">
        <v>0.43859649122806998</v>
      </c>
      <c r="L11" s="13">
        <v>0.51612903225806495</v>
      </c>
      <c r="M11" s="13"/>
      <c r="N11" s="13">
        <v>0.44859813084112099</v>
      </c>
      <c r="O11" s="13">
        <v>0.47540983606557402</v>
      </c>
      <c r="P11" s="13">
        <v>0.53846153846153799</v>
      </c>
      <c r="Q11" s="13">
        <v>0.38983050847457601</v>
      </c>
      <c r="R11" s="13"/>
      <c r="S11" s="13">
        <v>0.50666666666666704</v>
      </c>
      <c r="T11" s="13">
        <v>0.372093023255814</v>
      </c>
      <c r="U11" s="13">
        <v>0.5</v>
      </c>
      <c r="V11" s="13">
        <v>0.31578947368421101</v>
      </c>
      <c r="W11" s="13">
        <v>0.72727272727272696</v>
      </c>
      <c r="X11" s="13">
        <v>0.4375</v>
      </c>
      <c r="Y11" s="13"/>
      <c r="Z11" s="13">
        <v>0.43956043956044</v>
      </c>
      <c r="AA11" s="13">
        <v>0.47887323943662002</v>
      </c>
      <c r="AB11" s="13"/>
      <c r="AC11" s="13">
        <v>0.44660194174757301</v>
      </c>
      <c r="AD11" s="13">
        <v>0.45112781954887199</v>
      </c>
    </row>
    <row r="12" spans="2:30" ht="57.6" x14ac:dyDescent="0.3">
      <c r="B12" s="14" t="s">
        <v>278</v>
      </c>
      <c r="C12" s="13">
        <v>0.45059288537549402</v>
      </c>
      <c r="D12" s="13">
        <v>0.47199999999999998</v>
      </c>
      <c r="E12" s="13">
        <v>0.4296875</v>
      </c>
      <c r="F12" s="13"/>
      <c r="G12" s="13">
        <v>0.25</v>
      </c>
      <c r="H12" s="13">
        <v>0.2</v>
      </c>
      <c r="I12" s="13">
        <v>0.371428571428571</v>
      </c>
      <c r="J12" s="13">
        <v>0.53846153846153799</v>
      </c>
      <c r="K12" s="13">
        <v>0.40350877192982498</v>
      </c>
      <c r="L12" s="13">
        <v>0.54838709677419395</v>
      </c>
      <c r="M12" s="13"/>
      <c r="N12" s="13">
        <v>0.48598130841121501</v>
      </c>
      <c r="O12" s="13">
        <v>0.45901639344262302</v>
      </c>
      <c r="P12" s="13">
        <v>0.38461538461538503</v>
      </c>
      <c r="Q12" s="13">
        <v>0.40677966101694901</v>
      </c>
      <c r="R12" s="13"/>
      <c r="S12" s="13">
        <v>0.45333333333333298</v>
      </c>
      <c r="T12" s="13">
        <v>0.39534883720930197</v>
      </c>
      <c r="U12" s="13">
        <v>0.5</v>
      </c>
      <c r="V12" s="13">
        <v>0.45614035087719301</v>
      </c>
      <c r="W12" s="13">
        <v>0.5</v>
      </c>
      <c r="X12" s="13">
        <v>0.4375</v>
      </c>
      <c r="Y12" s="13"/>
      <c r="Z12" s="13">
        <v>0.46153846153846201</v>
      </c>
      <c r="AA12" s="13">
        <v>0.42253521126760601</v>
      </c>
      <c r="AB12" s="13"/>
      <c r="AC12" s="13">
        <v>0.485436893203884</v>
      </c>
      <c r="AD12" s="13">
        <v>0.42105263157894701</v>
      </c>
    </row>
    <row r="13" spans="2:30" ht="28.8" x14ac:dyDescent="0.3">
      <c r="B13" s="14" t="s">
        <v>281</v>
      </c>
      <c r="C13" s="13">
        <v>0.42292490118577097</v>
      </c>
      <c r="D13" s="13">
        <v>0.4</v>
      </c>
      <c r="E13" s="13">
        <v>0.4453125</v>
      </c>
      <c r="F13" s="13"/>
      <c r="G13" s="13">
        <v>0.25</v>
      </c>
      <c r="H13" s="13">
        <v>0.32</v>
      </c>
      <c r="I13" s="13">
        <v>0.314285714285714</v>
      </c>
      <c r="J13" s="13">
        <v>0.512820512820513</v>
      </c>
      <c r="K13" s="13">
        <v>0.50877192982456099</v>
      </c>
      <c r="L13" s="13">
        <v>0.40860215053763399</v>
      </c>
      <c r="M13" s="13"/>
      <c r="N13" s="13">
        <v>0.41121495327102803</v>
      </c>
      <c r="O13" s="13">
        <v>0.39344262295082</v>
      </c>
      <c r="P13" s="13">
        <v>0.65384615384615397</v>
      </c>
      <c r="Q13" s="13">
        <v>0.37288135593220301</v>
      </c>
      <c r="R13" s="13"/>
      <c r="S13" s="13">
        <v>0.38666666666666699</v>
      </c>
      <c r="T13" s="13">
        <v>0.46511627906976699</v>
      </c>
      <c r="U13" s="13">
        <v>0.5</v>
      </c>
      <c r="V13" s="13">
        <v>0.47368421052631599</v>
      </c>
      <c r="W13" s="13">
        <v>0.31818181818181801</v>
      </c>
      <c r="X13" s="13">
        <v>0.5</v>
      </c>
      <c r="Y13" s="13"/>
      <c r="Z13" s="13">
        <v>0.45604395604395598</v>
      </c>
      <c r="AA13" s="13">
        <v>0.338028169014085</v>
      </c>
      <c r="AB13" s="13"/>
      <c r="AC13" s="13">
        <v>0.51456310679611605</v>
      </c>
      <c r="AD13" s="13">
        <v>0.36842105263157898</v>
      </c>
    </row>
    <row r="14" spans="2:30" ht="57.6" x14ac:dyDescent="0.3">
      <c r="B14" s="14" t="s">
        <v>277</v>
      </c>
      <c r="C14" s="13">
        <v>0.375494071146245</v>
      </c>
      <c r="D14" s="13">
        <v>0.39200000000000002</v>
      </c>
      <c r="E14" s="13">
        <v>0.359375</v>
      </c>
      <c r="F14" s="13"/>
      <c r="G14" s="13">
        <v>0.5</v>
      </c>
      <c r="H14" s="13">
        <v>0.24</v>
      </c>
      <c r="I14" s="13">
        <v>0.4</v>
      </c>
      <c r="J14" s="13">
        <v>0.41025641025641002</v>
      </c>
      <c r="K14" s="13">
        <v>0.33333333333333298</v>
      </c>
      <c r="L14" s="13">
        <v>0.40860215053763399</v>
      </c>
      <c r="M14" s="13"/>
      <c r="N14" s="13">
        <v>0.36448598130841098</v>
      </c>
      <c r="O14" s="13">
        <v>0.36065573770491799</v>
      </c>
      <c r="P14" s="13">
        <v>0.46153846153846201</v>
      </c>
      <c r="Q14" s="13">
        <v>0.37288135593220301</v>
      </c>
      <c r="R14" s="13"/>
      <c r="S14" s="13">
        <v>0.37333333333333302</v>
      </c>
      <c r="T14" s="13">
        <v>0.34883720930232598</v>
      </c>
      <c r="U14" s="13">
        <v>0.5</v>
      </c>
      <c r="V14" s="13">
        <v>0.42105263157894701</v>
      </c>
      <c r="W14" s="13">
        <v>0.27272727272727298</v>
      </c>
      <c r="X14" s="13">
        <v>0.3125</v>
      </c>
      <c r="Y14" s="13"/>
      <c r="Z14" s="13">
        <v>0.41208791208791201</v>
      </c>
      <c r="AA14" s="13">
        <v>0.28169014084506999</v>
      </c>
      <c r="AB14" s="13"/>
      <c r="AC14" s="13">
        <v>0.475728155339806</v>
      </c>
      <c r="AD14" s="13">
        <v>0.30827067669172897</v>
      </c>
    </row>
    <row r="15" spans="2:30" ht="72" x14ac:dyDescent="0.3">
      <c r="B15" s="14" t="s">
        <v>276</v>
      </c>
      <c r="C15" s="13">
        <v>0.36758893280632399</v>
      </c>
      <c r="D15" s="13">
        <v>0.39200000000000002</v>
      </c>
      <c r="E15" s="13">
        <v>0.34375</v>
      </c>
      <c r="F15" s="13"/>
      <c r="G15" s="13">
        <v>0.75</v>
      </c>
      <c r="H15" s="13">
        <v>0.24</v>
      </c>
      <c r="I15" s="13">
        <v>0.371428571428571</v>
      </c>
      <c r="J15" s="13">
        <v>0.35897435897435898</v>
      </c>
      <c r="K15" s="13">
        <v>0.29824561403508798</v>
      </c>
      <c r="L15" s="13">
        <v>0.43010752688171999</v>
      </c>
      <c r="M15" s="13"/>
      <c r="N15" s="13">
        <v>0.401869158878505</v>
      </c>
      <c r="O15" s="13">
        <v>0.34426229508196698</v>
      </c>
      <c r="P15" s="13">
        <v>0.46153846153846201</v>
      </c>
      <c r="Q15" s="13">
        <v>0.28813559322033899</v>
      </c>
      <c r="R15" s="13"/>
      <c r="S15" s="13">
        <v>0.44</v>
      </c>
      <c r="T15" s="13">
        <v>0.30232558139534899</v>
      </c>
      <c r="U15" s="13">
        <v>0.375</v>
      </c>
      <c r="V15" s="13">
        <v>0.31578947368421101</v>
      </c>
      <c r="W15" s="13">
        <v>0.40909090909090901</v>
      </c>
      <c r="X15" s="13">
        <v>0.3125</v>
      </c>
      <c r="Y15" s="13"/>
      <c r="Z15" s="13">
        <v>0.37362637362637402</v>
      </c>
      <c r="AA15" s="13">
        <v>0.352112676056338</v>
      </c>
      <c r="AB15" s="13"/>
      <c r="AC15" s="13">
        <v>0.43689320388349501</v>
      </c>
      <c r="AD15" s="13">
        <v>0.33834586466165401</v>
      </c>
    </row>
    <row r="16" spans="2:30" ht="57.6" x14ac:dyDescent="0.3">
      <c r="B16" s="14" t="s">
        <v>271</v>
      </c>
      <c r="C16" s="13">
        <v>0.35968379446640297</v>
      </c>
      <c r="D16" s="13">
        <v>0.38400000000000001</v>
      </c>
      <c r="E16" s="13">
        <v>0.3359375</v>
      </c>
      <c r="F16" s="13"/>
      <c r="G16" s="13">
        <v>0.25</v>
      </c>
      <c r="H16" s="13">
        <v>0.36</v>
      </c>
      <c r="I16" s="13">
        <v>0.34285714285714303</v>
      </c>
      <c r="J16" s="13">
        <v>0.43589743589743601</v>
      </c>
      <c r="K16" s="13">
        <v>0.31578947368421101</v>
      </c>
      <c r="L16" s="13">
        <v>0.36559139784946199</v>
      </c>
      <c r="M16" s="13"/>
      <c r="N16" s="13">
        <v>0.34579439252336402</v>
      </c>
      <c r="O16" s="13">
        <v>0.36065573770491799</v>
      </c>
      <c r="P16" s="13">
        <v>0.42307692307692302</v>
      </c>
      <c r="Q16" s="13">
        <v>0.355932203389831</v>
      </c>
      <c r="R16" s="13"/>
      <c r="S16" s="13">
        <v>0.28000000000000003</v>
      </c>
      <c r="T16" s="13">
        <v>0.39534883720930197</v>
      </c>
      <c r="U16" s="13">
        <v>0.375</v>
      </c>
      <c r="V16" s="13">
        <v>0.36842105263157898</v>
      </c>
      <c r="W16" s="13">
        <v>0.59090909090909105</v>
      </c>
      <c r="X16" s="13">
        <v>0.25</v>
      </c>
      <c r="Y16" s="13"/>
      <c r="Z16" s="13">
        <v>0.34615384615384598</v>
      </c>
      <c r="AA16" s="13">
        <v>0.39436619718309901</v>
      </c>
      <c r="AB16" s="13"/>
      <c r="AC16" s="13">
        <v>0.37864077669902901</v>
      </c>
      <c r="AD16" s="13">
        <v>0.33834586466165401</v>
      </c>
    </row>
    <row r="17" spans="2:30" ht="43.2" x14ac:dyDescent="0.3">
      <c r="B17" s="14" t="s">
        <v>272</v>
      </c>
      <c r="C17" s="13">
        <v>0.32806324110671897</v>
      </c>
      <c r="D17" s="13">
        <v>0.35199999999999998</v>
      </c>
      <c r="E17" s="13">
        <v>0.3046875</v>
      </c>
      <c r="F17" s="13"/>
      <c r="G17" s="13">
        <v>0.25</v>
      </c>
      <c r="H17" s="13">
        <v>0.28000000000000003</v>
      </c>
      <c r="I17" s="13">
        <v>0.28571428571428598</v>
      </c>
      <c r="J17" s="13">
        <v>0.35897435897435898</v>
      </c>
      <c r="K17" s="13">
        <v>0.38596491228070201</v>
      </c>
      <c r="L17" s="13">
        <v>0.31182795698924698</v>
      </c>
      <c r="M17" s="13"/>
      <c r="N17" s="13">
        <v>0.31775700934579398</v>
      </c>
      <c r="O17" s="13">
        <v>0.29508196721311503</v>
      </c>
      <c r="P17" s="13">
        <v>0.42307692307692302</v>
      </c>
      <c r="Q17" s="13">
        <v>0.338983050847458</v>
      </c>
      <c r="R17" s="13"/>
      <c r="S17" s="13">
        <v>0.22666666666666699</v>
      </c>
      <c r="T17" s="13">
        <v>0.44186046511627902</v>
      </c>
      <c r="U17" s="13">
        <v>0.25</v>
      </c>
      <c r="V17" s="13">
        <v>0.38596491228070201</v>
      </c>
      <c r="W17" s="13">
        <v>0.45454545454545497</v>
      </c>
      <c r="X17" s="13">
        <v>0.25</v>
      </c>
      <c r="Y17" s="13"/>
      <c r="Z17" s="13">
        <v>0.33516483516483497</v>
      </c>
      <c r="AA17" s="13">
        <v>0.309859154929577</v>
      </c>
      <c r="AB17" s="13"/>
      <c r="AC17" s="13">
        <v>0.39805825242718401</v>
      </c>
      <c r="AD17" s="13">
        <v>0.27067669172932302</v>
      </c>
    </row>
    <row r="18" spans="2:30" ht="28.8" x14ac:dyDescent="0.3">
      <c r="B18" s="14" t="s">
        <v>275</v>
      </c>
      <c r="C18" s="13">
        <v>0.32806324110671897</v>
      </c>
      <c r="D18" s="13">
        <v>0.34399999999999997</v>
      </c>
      <c r="E18" s="13">
        <v>0.3125</v>
      </c>
      <c r="F18" s="13"/>
      <c r="G18" s="13">
        <v>0.5</v>
      </c>
      <c r="H18" s="13">
        <v>0.28000000000000003</v>
      </c>
      <c r="I18" s="13">
        <v>0.28571428571428598</v>
      </c>
      <c r="J18" s="13">
        <v>0.20512820512820501</v>
      </c>
      <c r="K18" s="13">
        <v>0.31578947368421101</v>
      </c>
      <c r="L18" s="13">
        <v>0.40860215053763399</v>
      </c>
      <c r="M18" s="13"/>
      <c r="N18" s="13">
        <v>0.25233644859813098</v>
      </c>
      <c r="O18" s="13">
        <v>0.37704918032786899</v>
      </c>
      <c r="P18" s="13">
        <v>0.5</v>
      </c>
      <c r="Q18" s="13">
        <v>0.338983050847458</v>
      </c>
      <c r="R18" s="13"/>
      <c r="S18" s="13">
        <v>0.37333333333333302</v>
      </c>
      <c r="T18" s="13">
        <v>0.209302325581395</v>
      </c>
      <c r="U18" s="13">
        <v>0.41666666666666702</v>
      </c>
      <c r="V18" s="13">
        <v>0.33333333333333298</v>
      </c>
      <c r="W18" s="13">
        <v>0.5</v>
      </c>
      <c r="X18" s="13">
        <v>0.125</v>
      </c>
      <c r="Y18" s="13"/>
      <c r="Z18" s="13">
        <v>0.340659340659341</v>
      </c>
      <c r="AA18" s="13">
        <v>0.29577464788732399</v>
      </c>
      <c r="AB18" s="13"/>
      <c r="AC18" s="13">
        <v>0.33980582524271802</v>
      </c>
      <c r="AD18" s="13">
        <v>0.32330827067669199</v>
      </c>
    </row>
    <row r="19" spans="2:30" ht="28.8" x14ac:dyDescent="0.3">
      <c r="B19" s="14" t="s">
        <v>282</v>
      </c>
      <c r="C19" s="13">
        <v>0.27272727272727298</v>
      </c>
      <c r="D19" s="13">
        <v>0.27200000000000002</v>
      </c>
      <c r="E19" s="13">
        <v>0.2734375</v>
      </c>
      <c r="F19" s="13"/>
      <c r="G19" s="13">
        <v>0</v>
      </c>
      <c r="H19" s="13">
        <v>0.08</v>
      </c>
      <c r="I19" s="13">
        <v>0.2</v>
      </c>
      <c r="J19" s="13">
        <v>0.38461538461538503</v>
      </c>
      <c r="K19" s="13">
        <v>0.36842105263157898</v>
      </c>
      <c r="L19" s="13">
        <v>0.25806451612903197</v>
      </c>
      <c r="M19" s="13"/>
      <c r="N19" s="13">
        <v>0.25233644859813098</v>
      </c>
      <c r="O19" s="13">
        <v>0.32786885245901598</v>
      </c>
      <c r="P19" s="13">
        <v>0.34615384615384598</v>
      </c>
      <c r="Q19" s="13">
        <v>0.22033898305084701</v>
      </c>
      <c r="R19" s="13"/>
      <c r="S19" s="13">
        <v>0.24</v>
      </c>
      <c r="T19" s="13">
        <v>0.30232558139534899</v>
      </c>
      <c r="U19" s="13">
        <v>0.20833333333333301</v>
      </c>
      <c r="V19" s="13">
        <v>0.33333333333333298</v>
      </c>
      <c r="W19" s="13">
        <v>0.31818181818181801</v>
      </c>
      <c r="X19" s="13">
        <v>0.1875</v>
      </c>
      <c r="Y19" s="13"/>
      <c r="Z19" s="13">
        <v>0.29670329670329698</v>
      </c>
      <c r="AA19" s="13">
        <v>0.21126760563380301</v>
      </c>
      <c r="AB19" s="13"/>
      <c r="AC19" s="13">
        <v>0.35922330097087402</v>
      </c>
      <c r="AD19" s="13">
        <v>0.21804511278195499</v>
      </c>
    </row>
    <row r="20" spans="2:30" ht="43.2" x14ac:dyDescent="0.3">
      <c r="B20" s="14" t="s">
        <v>270</v>
      </c>
      <c r="C20" s="13">
        <v>0.26086956521739102</v>
      </c>
      <c r="D20" s="13">
        <v>0.26400000000000001</v>
      </c>
      <c r="E20" s="13">
        <v>0.2578125</v>
      </c>
      <c r="F20" s="13"/>
      <c r="G20" s="13">
        <v>0</v>
      </c>
      <c r="H20" s="13">
        <v>0.16</v>
      </c>
      <c r="I20" s="13">
        <v>0.17142857142857101</v>
      </c>
      <c r="J20" s="13">
        <v>0.35897435897435898</v>
      </c>
      <c r="K20" s="13">
        <v>0.29824561403508798</v>
      </c>
      <c r="L20" s="13">
        <v>0.26881720430107497</v>
      </c>
      <c r="M20" s="13"/>
      <c r="N20" s="13">
        <v>0.233644859813084</v>
      </c>
      <c r="O20" s="13">
        <v>0.22950819672131101</v>
      </c>
      <c r="P20" s="13">
        <v>0.38461538461538503</v>
      </c>
      <c r="Q20" s="13">
        <v>0.28813559322033899</v>
      </c>
      <c r="R20" s="13"/>
      <c r="S20" s="13">
        <v>0.21333333333333299</v>
      </c>
      <c r="T20" s="13">
        <v>0.232558139534884</v>
      </c>
      <c r="U20" s="13">
        <v>0.16666666666666699</v>
      </c>
      <c r="V20" s="13">
        <v>0.33333333333333298</v>
      </c>
      <c r="W20" s="13">
        <v>0.40909090909090901</v>
      </c>
      <c r="X20" s="13">
        <v>0.1875</v>
      </c>
      <c r="Y20" s="13"/>
      <c r="Z20" s="13">
        <v>0.269230769230769</v>
      </c>
      <c r="AA20" s="13">
        <v>0.23943661971831001</v>
      </c>
      <c r="AB20" s="13"/>
      <c r="AC20" s="13">
        <v>0.31067961165048502</v>
      </c>
      <c r="AD20" s="13">
        <v>0.21804511278195499</v>
      </c>
    </row>
    <row r="21" spans="2:30" ht="43.2" x14ac:dyDescent="0.3">
      <c r="B21" s="14" t="s">
        <v>284</v>
      </c>
      <c r="C21" s="13">
        <v>5.5335968379446598E-2</v>
      </c>
      <c r="D21" s="13">
        <v>5.6000000000000001E-2</v>
      </c>
      <c r="E21" s="13">
        <v>5.46875E-2</v>
      </c>
      <c r="F21" s="13"/>
      <c r="G21" s="13">
        <v>0.25</v>
      </c>
      <c r="H21" s="13">
        <v>0</v>
      </c>
      <c r="I21" s="13">
        <v>2.8571428571428598E-2</v>
      </c>
      <c r="J21" s="13">
        <v>5.1282051282051301E-2</v>
      </c>
      <c r="K21" s="13">
        <v>5.2631578947368397E-2</v>
      </c>
      <c r="L21" s="13">
        <v>7.5268817204301106E-2</v>
      </c>
      <c r="M21" s="13"/>
      <c r="N21" s="13">
        <v>5.60747663551402E-2</v>
      </c>
      <c r="O21" s="13">
        <v>4.91803278688525E-2</v>
      </c>
      <c r="P21" s="13">
        <v>0</v>
      </c>
      <c r="Q21" s="13">
        <v>8.4745762711864403E-2</v>
      </c>
      <c r="R21" s="13"/>
      <c r="S21" s="13">
        <v>0.08</v>
      </c>
      <c r="T21" s="13">
        <v>6.9767441860465101E-2</v>
      </c>
      <c r="U21" s="13">
        <v>0</v>
      </c>
      <c r="V21" s="13">
        <v>7.0175438596491196E-2</v>
      </c>
      <c r="W21" s="13">
        <v>4.5454545454545497E-2</v>
      </c>
      <c r="X21" s="13">
        <v>0</v>
      </c>
      <c r="Y21" s="13"/>
      <c r="Z21" s="13">
        <v>3.2967032967033003E-2</v>
      </c>
      <c r="AA21" s="13">
        <v>0.11267605633802801</v>
      </c>
      <c r="AB21" s="13"/>
      <c r="AC21" s="13">
        <v>1.94174757281553E-2</v>
      </c>
      <c r="AD21" s="13">
        <v>9.0225563909774403E-2</v>
      </c>
    </row>
    <row r="22" spans="2:30" x14ac:dyDescent="0.3">
      <c r="B22" s="14" t="s">
        <v>56</v>
      </c>
      <c r="C22" s="13">
        <v>5.5335968379446598E-2</v>
      </c>
      <c r="D22" s="13">
        <v>0.04</v>
      </c>
      <c r="E22" s="13">
        <v>7.03125E-2</v>
      </c>
      <c r="F22" s="13"/>
      <c r="G22" s="13">
        <v>0</v>
      </c>
      <c r="H22" s="13">
        <v>0</v>
      </c>
      <c r="I22" s="13">
        <v>5.7142857142857099E-2</v>
      </c>
      <c r="J22" s="13">
        <v>2.5641025641025599E-2</v>
      </c>
      <c r="K22" s="13">
        <v>1.7543859649122799E-2</v>
      </c>
      <c r="L22" s="13">
        <v>0.10752688172043</v>
      </c>
      <c r="M22" s="13"/>
      <c r="N22" s="13">
        <v>2.80373831775701E-2</v>
      </c>
      <c r="O22" s="13">
        <v>8.1967213114754106E-2</v>
      </c>
      <c r="P22" s="13">
        <v>3.8461538461538498E-2</v>
      </c>
      <c r="Q22" s="13">
        <v>8.4745762711864403E-2</v>
      </c>
      <c r="R22" s="13"/>
      <c r="S22" s="13">
        <v>0.10666666666666701</v>
      </c>
      <c r="T22" s="13">
        <v>4.6511627906976702E-2</v>
      </c>
      <c r="U22" s="13">
        <v>0</v>
      </c>
      <c r="V22" s="13">
        <v>1.7543859649122799E-2</v>
      </c>
      <c r="W22" s="13">
        <v>4.5454545454545497E-2</v>
      </c>
      <c r="X22" s="13">
        <v>6.25E-2</v>
      </c>
      <c r="Y22" s="13"/>
      <c r="Z22" s="13">
        <v>4.94505494505494E-2</v>
      </c>
      <c r="AA22" s="13">
        <v>7.0422535211267595E-2</v>
      </c>
      <c r="AB22" s="13"/>
      <c r="AC22" s="13">
        <v>1.94174757281553E-2</v>
      </c>
      <c r="AD22" s="13">
        <v>8.2706766917293201E-2</v>
      </c>
    </row>
    <row r="23" spans="2:30" x14ac:dyDescent="0.3">
      <c r="B23" s="14" t="s">
        <v>283</v>
      </c>
      <c r="C23" s="19">
        <v>1.97628458498024E-2</v>
      </c>
      <c r="D23" s="19">
        <v>3.2000000000000001E-2</v>
      </c>
      <c r="E23" s="19">
        <v>7.8125E-3</v>
      </c>
      <c r="F23" s="19"/>
      <c r="G23" s="19">
        <v>0</v>
      </c>
      <c r="H23" s="19">
        <v>0</v>
      </c>
      <c r="I23" s="19">
        <v>2.8571428571428598E-2</v>
      </c>
      <c r="J23" s="19">
        <v>5.1282051282051301E-2</v>
      </c>
      <c r="K23" s="19">
        <v>3.5087719298245598E-2</v>
      </c>
      <c r="L23" s="19">
        <v>0</v>
      </c>
      <c r="M23" s="19"/>
      <c r="N23" s="19">
        <v>1.86915887850467E-2</v>
      </c>
      <c r="O23" s="19">
        <v>1.63934426229508E-2</v>
      </c>
      <c r="P23" s="19">
        <v>0</v>
      </c>
      <c r="Q23" s="19">
        <v>3.3898305084745797E-2</v>
      </c>
      <c r="R23" s="19"/>
      <c r="S23" s="19">
        <v>0</v>
      </c>
      <c r="T23" s="19">
        <v>0</v>
      </c>
      <c r="U23" s="19">
        <v>0</v>
      </c>
      <c r="V23" s="19">
        <v>7.0175438596491196E-2</v>
      </c>
      <c r="W23" s="19">
        <v>0</v>
      </c>
      <c r="X23" s="19">
        <v>6.25E-2</v>
      </c>
      <c r="Y23" s="19"/>
      <c r="Z23" s="19">
        <v>1.0989010989011E-2</v>
      </c>
      <c r="AA23" s="19">
        <v>4.2253521126760597E-2</v>
      </c>
      <c r="AB23" s="19"/>
      <c r="AC23" s="19">
        <v>1.94174757281553E-2</v>
      </c>
      <c r="AD23" s="19">
        <v>1.50375939849624E-2</v>
      </c>
    </row>
    <row r="24" spans="2:30" x14ac:dyDescent="0.3">
      <c r="B24" s="15"/>
    </row>
    <row r="25" spans="2:30" x14ac:dyDescent="0.3">
      <c r="B25" t="s">
        <v>50</v>
      </c>
    </row>
    <row r="26" spans="2:30" x14ac:dyDescent="0.3">
      <c r="B26" t="s">
        <v>51</v>
      </c>
    </row>
    <row r="28" spans="2:30" x14ac:dyDescent="0.3">
      <c r="B2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D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299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43.2" x14ac:dyDescent="0.3">
      <c r="B8" s="14" t="s">
        <v>270</v>
      </c>
      <c r="C8" s="13">
        <v>2.7667984189723299E-2</v>
      </c>
      <c r="D8" s="13">
        <v>2.4E-2</v>
      </c>
      <c r="E8" s="13">
        <v>3.125E-2</v>
      </c>
      <c r="F8" s="13"/>
      <c r="G8" s="13">
        <v>0</v>
      </c>
      <c r="H8" s="13">
        <v>0.04</v>
      </c>
      <c r="I8" s="13">
        <v>2.8571428571428598E-2</v>
      </c>
      <c r="J8" s="13">
        <v>0</v>
      </c>
      <c r="K8" s="13">
        <v>3.5087719298245598E-2</v>
      </c>
      <c r="L8" s="13">
        <v>3.2258064516128997E-2</v>
      </c>
      <c r="M8" s="13"/>
      <c r="N8" s="13">
        <v>2.80373831775701E-2</v>
      </c>
      <c r="O8" s="13">
        <v>1.63934426229508E-2</v>
      </c>
      <c r="P8" s="13">
        <v>7.69230769230769E-2</v>
      </c>
      <c r="Q8" s="13">
        <v>1.6949152542372899E-2</v>
      </c>
      <c r="R8" s="13"/>
      <c r="S8" s="13">
        <v>5.3333333333333302E-2</v>
      </c>
      <c r="T8" s="13">
        <v>2.32558139534884E-2</v>
      </c>
      <c r="U8" s="13">
        <v>4.1666666666666699E-2</v>
      </c>
      <c r="V8" s="13">
        <v>1.7543859649122799E-2</v>
      </c>
      <c r="W8" s="13">
        <v>0</v>
      </c>
      <c r="X8" s="13">
        <v>0</v>
      </c>
      <c r="Y8" s="13"/>
      <c r="Z8" s="13">
        <v>2.1978021978022001E-2</v>
      </c>
      <c r="AA8" s="13">
        <v>4.2253521126760597E-2</v>
      </c>
      <c r="AB8" s="13"/>
      <c r="AC8" s="13">
        <v>3.8834951456310697E-2</v>
      </c>
      <c r="AD8" s="13">
        <v>2.2556390977443601E-2</v>
      </c>
    </row>
    <row r="9" spans="2:30" ht="57.6" x14ac:dyDescent="0.3">
      <c r="B9" s="14" t="s">
        <v>271</v>
      </c>
      <c r="C9" s="13">
        <v>5.9288537549407098E-2</v>
      </c>
      <c r="D9" s="13">
        <v>6.4000000000000001E-2</v>
      </c>
      <c r="E9" s="13">
        <v>5.46875E-2</v>
      </c>
      <c r="F9" s="13"/>
      <c r="G9" s="13">
        <v>0</v>
      </c>
      <c r="H9" s="13">
        <v>0.08</v>
      </c>
      <c r="I9" s="13">
        <v>2.8571428571428598E-2</v>
      </c>
      <c r="J9" s="13">
        <v>5.1282051282051301E-2</v>
      </c>
      <c r="K9" s="13">
        <v>8.7719298245614002E-2</v>
      </c>
      <c r="L9" s="13">
        <v>5.3763440860215103E-2</v>
      </c>
      <c r="M9" s="13"/>
      <c r="N9" s="13">
        <v>7.4766355140186896E-2</v>
      </c>
      <c r="O9" s="13">
        <v>1.63934426229508E-2</v>
      </c>
      <c r="P9" s="13">
        <v>7.69230769230769E-2</v>
      </c>
      <c r="Q9" s="13">
        <v>6.7796610169491497E-2</v>
      </c>
      <c r="R9" s="13"/>
      <c r="S9" s="13">
        <v>0.04</v>
      </c>
      <c r="T9" s="13">
        <v>0.116279069767442</v>
      </c>
      <c r="U9" s="13">
        <v>4.1666666666666699E-2</v>
      </c>
      <c r="V9" s="13">
        <v>7.0175438596491196E-2</v>
      </c>
      <c r="W9" s="13">
        <v>4.5454545454545497E-2</v>
      </c>
      <c r="X9" s="13">
        <v>0</v>
      </c>
      <c r="Y9" s="13"/>
      <c r="Z9" s="13">
        <v>6.5934065934065894E-2</v>
      </c>
      <c r="AA9" s="13">
        <v>4.2253521126760597E-2</v>
      </c>
      <c r="AB9" s="13"/>
      <c r="AC9" s="13">
        <v>6.7961165048543701E-2</v>
      </c>
      <c r="AD9" s="13">
        <v>4.5112781954887202E-2</v>
      </c>
    </row>
    <row r="10" spans="2:30" ht="43.2" x14ac:dyDescent="0.3">
      <c r="B10" s="14" t="s">
        <v>272</v>
      </c>
      <c r="C10" s="13">
        <v>4.7430830039525702E-2</v>
      </c>
      <c r="D10" s="13">
        <v>4.8000000000000001E-2</v>
      </c>
      <c r="E10" s="13">
        <v>4.6875E-2</v>
      </c>
      <c r="F10" s="13"/>
      <c r="G10" s="13">
        <v>0</v>
      </c>
      <c r="H10" s="13">
        <v>0.12</v>
      </c>
      <c r="I10" s="13">
        <v>0</v>
      </c>
      <c r="J10" s="13">
        <v>7.69230769230769E-2</v>
      </c>
      <c r="K10" s="13">
        <v>7.0175438596491196E-2</v>
      </c>
      <c r="L10" s="13">
        <v>2.1505376344085999E-2</v>
      </c>
      <c r="M10" s="13"/>
      <c r="N10" s="13">
        <v>3.7383177570093497E-2</v>
      </c>
      <c r="O10" s="13">
        <v>4.91803278688525E-2</v>
      </c>
      <c r="P10" s="13">
        <v>7.69230769230769E-2</v>
      </c>
      <c r="Q10" s="13">
        <v>5.0847457627118599E-2</v>
      </c>
      <c r="R10" s="13"/>
      <c r="S10" s="13">
        <v>5.3333333333333302E-2</v>
      </c>
      <c r="T10" s="13">
        <v>9.3023255813953501E-2</v>
      </c>
      <c r="U10" s="13">
        <v>4.1666666666666699E-2</v>
      </c>
      <c r="V10" s="13">
        <v>3.5087719298245598E-2</v>
      </c>
      <c r="W10" s="13">
        <v>0</v>
      </c>
      <c r="X10" s="13">
        <v>6.25E-2</v>
      </c>
      <c r="Y10" s="13"/>
      <c r="Z10" s="13">
        <v>4.94505494505494E-2</v>
      </c>
      <c r="AA10" s="13">
        <v>4.2253521126760597E-2</v>
      </c>
      <c r="AB10" s="13"/>
      <c r="AC10" s="13">
        <v>8.7378640776699004E-2</v>
      </c>
      <c r="AD10" s="13">
        <v>2.2556390977443601E-2</v>
      </c>
    </row>
    <row r="11" spans="2:30" ht="43.2" x14ac:dyDescent="0.3">
      <c r="B11" s="14" t="s">
        <v>273</v>
      </c>
      <c r="C11" s="13">
        <v>9.4861660079051405E-2</v>
      </c>
      <c r="D11" s="13">
        <v>0.08</v>
      </c>
      <c r="E11" s="13">
        <v>0.109375</v>
      </c>
      <c r="F11" s="13"/>
      <c r="G11" s="13">
        <v>0.5</v>
      </c>
      <c r="H11" s="13">
        <v>0.08</v>
      </c>
      <c r="I11" s="13">
        <v>5.7142857142857099E-2</v>
      </c>
      <c r="J11" s="13">
        <v>7.69230769230769E-2</v>
      </c>
      <c r="K11" s="13">
        <v>8.7719298245614002E-2</v>
      </c>
      <c r="L11" s="13">
        <v>0.10752688172043</v>
      </c>
      <c r="M11" s="13"/>
      <c r="N11" s="13">
        <v>0.11214953271028</v>
      </c>
      <c r="O11" s="13">
        <v>3.2786885245901599E-2</v>
      </c>
      <c r="P11" s="13">
        <v>7.69230769230769E-2</v>
      </c>
      <c r="Q11" s="13">
        <v>0.13559322033898299</v>
      </c>
      <c r="R11" s="13"/>
      <c r="S11" s="13">
        <v>0.08</v>
      </c>
      <c r="T11" s="13">
        <v>9.3023255813953501E-2</v>
      </c>
      <c r="U11" s="13">
        <v>0.16666666666666699</v>
      </c>
      <c r="V11" s="13">
        <v>7.0175438596491196E-2</v>
      </c>
      <c r="W11" s="13">
        <v>0.13636363636363599</v>
      </c>
      <c r="X11" s="13">
        <v>0.125</v>
      </c>
      <c r="Y11" s="13"/>
      <c r="Z11" s="13">
        <v>8.7912087912087905E-2</v>
      </c>
      <c r="AA11" s="13">
        <v>0.11267605633802801</v>
      </c>
      <c r="AB11" s="13"/>
      <c r="AC11" s="13">
        <v>5.8252427184466E-2</v>
      </c>
      <c r="AD11" s="13">
        <v>0.112781954887218</v>
      </c>
    </row>
    <row r="12" spans="2:30" ht="43.2" x14ac:dyDescent="0.3">
      <c r="B12" s="14" t="s">
        <v>274</v>
      </c>
      <c r="C12" s="13">
        <v>0.142292490118577</v>
      </c>
      <c r="D12" s="13">
        <v>0.2</v>
      </c>
      <c r="E12" s="13">
        <v>8.59375E-2</v>
      </c>
      <c r="F12" s="13"/>
      <c r="G12" s="13">
        <v>0</v>
      </c>
      <c r="H12" s="13">
        <v>0.24</v>
      </c>
      <c r="I12" s="13">
        <v>0.14285714285714299</v>
      </c>
      <c r="J12" s="13">
        <v>0.128205128205128</v>
      </c>
      <c r="K12" s="13">
        <v>8.7719298245614002E-2</v>
      </c>
      <c r="L12" s="13">
        <v>0.16129032258064499</v>
      </c>
      <c r="M12" s="13"/>
      <c r="N12" s="13">
        <v>0.13084112149532701</v>
      </c>
      <c r="O12" s="13">
        <v>0.19672131147541</v>
      </c>
      <c r="P12" s="13">
        <v>7.69230769230769E-2</v>
      </c>
      <c r="Q12" s="13">
        <v>0.13559322033898299</v>
      </c>
      <c r="R12" s="13"/>
      <c r="S12" s="13">
        <v>0.22666666666666699</v>
      </c>
      <c r="T12" s="13">
        <v>2.32558139534884E-2</v>
      </c>
      <c r="U12" s="13">
        <v>0.125</v>
      </c>
      <c r="V12" s="13">
        <v>3.5087719298245598E-2</v>
      </c>
      <c r="W12" s="13">
        <v>0.27272727272727298</v>
      </c>
      <c r="X12" s="13">
        <v>0.1875</v>
      </c>
      <c r="Y12" s="13"/>
      <c r="Z12" s="13">
        <v>0.14835164835164799</v>
      </c>
      <c r="AA12" s="13">
        <v>0.12676056338028199</v>
      </c>
      <c r="AB12" s="13"/>
      <c r="AC12" s="13">
        <v>0.13592233009708701</v>
      </c>
      <c r="AD12" s="13">
        <v>0.13533834586466201</v>
      </c>
    </row>
    <row r="13" spans="2:30" ht="28.8" x14ac:dyDescent="0.3">
      <c r="B13" s="14" t="s">
        <v>275</v>
      </c>
      <c r="C13" s="13">
        <v>3.9525691699604702E-2</v>
      </c>
      <c r="D13" s="13">
        <v>5.6000000000000001E-2</v>
      </c>
      <c r="E13" s="13">
        <v>2.34375E-2</v>
      </c>
      <c r="F13" s="13"/>
      <c r="G13" s="13">
        <v>0</v>
      </c>
      <c r="H13" s="13">
        <v>0</v>
      </c>
      <c r="I13" s="13">
        <v>5.7142857142857099E-2</v>
      </c>
      <c r="J13" s="13">
        <v>7.69230769230769E-2</v>
      </c>
      <c r="K13" s="13">
        <v>3.5087719298245598E-2</v>
      </c>
      <c r="L13" s="13">
        <v>3.2258064516128997E-2</v>
      </c>
      <c r="M13" s="13"/>
      <c r="N13" s="13">
        <v>3.7383177570093497E-2</v>
      </c>
      <c r="O13" s="13">
        <v>3.2786885245901599E-2</v>
      </c>
      <c r="P13" s="13">
        <v>3.8461538461538498E-2</v>
      </c>
      <c r="Q13" s="13">
        <v>5.0847457627118599E-2</v>
      </c>
      <c r="R13" s="13"/>
      <c r="S13" s="13">
        <v>2.66666666666667E-2</v>
      </c>
      <c r="T13" s="13">
        <v>4.6511627906976702E-2</v>
      </c>
      <c r="U13" s="13">
        <v>0</v>
      </c>
      <c r="V13" s="13">
        <v>5.2631578947368397E-2</v>
      </c>
      <c r="W13" s="13">
        <v>0.13636363636363599</v>
      </c>
      <c r="X13" s="13">
        <v>0</v>
      </c>
      <c r="Y13" s="13"/>
      <c r="Z13" s="13">
        <v>4.3956043956044001E-2</v>
      </c>
      <c r="AA13" s="13">
        <v>2.8169014084507001E-2</v>
      </c>
      <c r="AB13" s="13"/>
      <c r="AC13" s="13">
        <v>9.7087378640776708E-3</v>
      </c>
      <c r="AD13" s="13">
        <v>6.7669172932330796E-2</v>
      </c>
    </row>
    <row r="14" spans="2:30" ht="57.6" x14ac:dyDescent="0.3">
      <c r="B14" s="14" t="s">
        <v>296</v>
      </c>
      <c r="C14" s="13">
        <v>4.3478260869565202E-2</v>
      </c>
      <c r="D14" s="13">
        <v>5.6000000000000001E-2</v>
      </c>
      <c r="E14" s="13">
        <v>3.125E-2</v>
      </c>
      <c r="F14" s="13"/>
      <c r="G14" s="13">
        <v>0</v>
      </c>
      <c r="H14" s="13">
        <v>0</v>
      </c>
      <c r="I14" s="13">
        <v>5.7142857142857099E-2</v>
      </c>
      <c r="J14" s="13">
        <v>2.5641025641025599E-2</v>
      </c>
      <c r="K14" s="13">
        <v>1.7543859649122799E-2</v>
      </c>
      <c r="L14" s="13">
        <v>7.5268817204301106E-2</v>
      </c>
      <c r="M14" s="13"/>
      <c r="N14" s="13">
        <v>6.5420560747663503E-2</v>
      </c>
      <c r="O14" s="13">
        <v>1.63934426229508E-2</v>
      </c>
      <c r="P14" s="13">
        <v>3.8461538461538498E-2</v>
      </c>
      <c r="Q14" s="13">
        <v>3.3898305084745797E-2</v>
      </c>
      <c r="R14" s="13"/>
      <c r="S14" s="13">
        <v>0.04</v>
      </c>
      <c r="T14" s="13">
        <v>4.6511627906976702E-2</v>
      </c>
      <c r="U14" s="13">
        <v>4.1666666666666699E-2</v>
      </c>
      <c r="V14" s="13">
        <v>1.7543859649122799E-2</v>
      </c>
      <c r="W14" s="13">
        <v>0.13636363636363599</v>
      </c>
      <c r="X14" s="13">
        <v>0</v>
      </c>
      <c r="Y14" s="13"/>
      <c r="Z14" s="13">
        <v>3.8461538461538498E-2</v>
      </c>
      <c r="AA14" s="13">
        <v>5.63380281690141E-2</v>
      </c>
      <c r="AB14" s="13"/>
      <c r="AC14" s="13">
        <v>3.8834951456310697E-2</v>
      </c>
      <c r="AD14" s="13">
        <v>5.2631578947368397E-2</v>
      </c>
    </row>
    <row r="15" spans="2:30" ht="57.6" x14ac:dyDescent="0.3">
      <c r="B15" s="14" t="s">
        <v>277</v>
      </c>
      <c r="C15" s="13">
        <v>7.1146245059288502E-2</v>
      </c>
      <c r="D15" s="13">
        <v>2.4E-2</v>
      </c>
      <c r="E15" s="13">
        <v>0.1171875</v>
      </c>
      <c r="F15" s="13"/>
      <c r="G15" s="13">
        <v>0.25</v>
      </c>
      <c r="H15" s="13">
        <v>0</v>
      </c>
      <c r="I15" s="13">
        <v>8.5714285714285701E-2</v>
      </c>
      <c r="J15" s="13">
        <v>0.15384615384615399</v>
      </c>
      <c r="K15" s="13">
        <v>8.7719298245614002E-2</v>
      </c>
      <c r="L15" s="13">
        <v>3.2258064516128997E-2</v>
      </c>
      <c r="M15" s="13"/>
      <c r="N15" s="13">
        <v>6.5420560747663503E-2</v>
      </c>
      <c r="O15" s="13">
        <v>8.1967213114754106E-2</v>
      </c>
      <c r="P15" s="13">
        <v>3.8461538461538498E-2</v>
      </c>
      <c r="Q15" s="13">
        <v>8.4745762711864403E-2</v>
      </c>
      <c r="R15" s="13"/>
      <c r="S15" s="13">
        <v>1.3333333333333299E-2</v>
      </c>
      <c r="T15" s="13">
        <v>4.6511627906976702E-2</v>
      </c>
      <c r="U15" s="13">
        <v>0.20833333333333301</v>
      </c>
      <c r="V15" s="13">
        <v>0.105263157894737</v>
      </c>
      <c r="W15" s="13">
        <v>4.5454545454545497E-2</v>
      </c>
      <c r="X15" s="13">
        <v>0.125</v>
      </c>
      <c r="Y15" s="13"/>
      <c r="Z15" s="13">
        <v>8.7912087912087905E-2</v>
      </c>
      <c r="AA15" s="13">
        <v>2.8169014084507001E-2</v>
      </c>
      <c r="AB15" s="13"/>
      <c r="AC15" s="13">
        <v>0.116504854368932</v>
      </c>
      <c r="AD15" s="13">
        <v>4.5112781954887202E-2</v>
      </c>
    </row>
    <row r="16" spans="2:30" ht="57.6" x14ac:dyDescent="0.3">
      <c r="B16" s="14" t="s">
        <v>278</v>
      </c>
      <c r="C16" s="13">
        <v>7.1146245059288502E-2</v>
      </c>
      <c r="D16" s="13">
        <v>0.08</v>
      </c>
      <c r="E16" s="13">
        <v>6.25E-2</v>
      </c>
      <c r="F16" s="13"/>
      <c r="G16" s="13">
        <v>0</v>
      </c>
      <c r="H16" s="13">
        <v>0</v>
      </c>
      <c r="I16" s="13">
        <v>0.114285714285714</v>
      </c>
      <c r="J16" s="13">
        <v>7.69230769230769E-2</v>
      </c>
      <c r="K16" s="13">
        <v>8.7719298245614002E-2</v>
      </c>
      <c r="L16" s="13">
        <v>6.4516129032258104E-2</v>
      </c>
      <c r="M16" s="13"/>
      <c r="N16" s="13">
        <v>3.7383177570093497E-2</v>
      </c>
      <c r="O16" s="13">
        <v>6.5573770491803296E-2</v>
      </c>
      <c r="P16" s="13">
        <v>0.15384615384615399</v>
      </c>
      <c r="Q16" s="13">
        <v>0.101694915254237</v>
      </c>
      <c r="R16" s="13"/>
      <c r="S16" s="13">
        <v>0.04</v>
      </c>
      <c r="T16" s="13">
        <v>6.9767441860465101E-2</v>
      </c>
      <c r="U16" s="13">
        <v>4.1666666666666699E-2</v>
      </c>
      <c r="V16" s="13">
        <v>0.157894736842105</v>
      </c>
      <c r="W16" s="13">
        <v>4.5454545454545497E-2</v>
      </c>
      <c r="X16" s="13">
        <v>0</v>
      </c>
      <c r="Y16" s="13"/>
      <c r="Z16" s="13">
        <v>7.69230769230769E-2</v>
      </c>
      <c r="AA16" s="13">
        <v>5.63380281690141E-2</v>
      </c>
      <c r="AB16" s="13"/>
      <c r="AC16" s="13">
        <v>3.8834951456310697E-2</v>
      </c>
      <c r="AD16" s="13">
        <v>8.2706766917293201E-2</v>
      </c>
    </row>
    <row r="17" spans="2:30" ht="28.8" x14ac:dyDescent="0.3">
      <c r="B17" s="14" t="s">
        <v>279</v>
      </c>
      <c r="C17" s="13">
        <v>8.6956521739130405E-2</v>
      </c>
      <c r="D17" s="13">
        <v>7.1999999999999995E-2</v>
      </c>
      <c r="E17" s="13">
        <v>0.1015625</v>
      </c>
      <c r="F17" s="13"/>
      <c r="G17" s="13">
        <v>0</v>
      </c>
      <c r="H17" s="13">
        <v>0.08</v>
      </c>
      <c r="I17" s="13">
        <v>0.14285714285714299</v>
      </c>
      <c r="J17" s="13">
        <v>2.5641025641025599E-2</v>
      </c>
      <c r="K17" s="13">
        <v>0.105263157894737</v>
      </c>
      <c r="L17" s="13">
        <v>8.6021505376344107E-2</v>
      </c>
      <c r="M17" s="13"/>
      <c r="N17" s="13">
        <v>0.10280373831775701</v>
      </c>
      <c r="O17" s="13">
        <v>9.8360655737704902E-2</v>
      </c>
      <c r="P17" s="13">
        <v>7.69230769230769E-2</v>
      </c>
      <c r="Q17" s="13">
        <v>5.0847457627118599E-2</v>
      </c>
      <c r="R17" s="13"/>
      <c r="S17" s="13">
        <v>9.3333333333333296E-2</v>
      </c>
      <c r="T17" s="13">
        <v>9.3023255813953501E-2</v>
      </c>
      <c r="U17" s="13">
        <v>8.3333333333333301E-2</v>
      </c>
      <c r="V17" s="13">
        <v>0.105263157894737</v>
      </c>
      <c r="W17" s="13">
        <v>0</v>
      </c>
      <c r="X17" s="13">
        <v>6.25E-2</v>
      </c>
      <c r="Y17" s="13"/>
      <c r="Z17" s="13">
        <v>7.1428571428571397E-2</v>
      </c>
      <c r="AA17" s="13">
        <v>0.12676056338028199</v>
      </c>
      <c r="AB17" s="13"/>
      <c r="AC17" s="13">
        <v>0.12621359223301001</v>
      </c>
      <c r="AD17" s="13">
        <v>6.7669172932330796E-2</v>
      </c>
    </row>
    <row r="18" spans="2:30" ht="43.2" x14ac:dyDescent="0.3">
      <c r="B18" s="14" t="s">
        <v>280</v>
      </c>
      <c r="C18" s="13">
        <v>0.110671936758893</v>
      </c>
      <c r="D18" s="13">
        <v>0.112</v>
      </c>
      <c r="E18" s="13">
        <v>0.109375</v>
      </c>
      <c r="F18" s="13"/>
      <c r="G18" s="13">
        <v>0</v>
      </c>
      <c r="H18" s="13">
        <v>0.16</v>
      </c>
      <c r="I18" s="13">
        <v>0.114285714285714</v>
      </c>
      <c r="J18" s="13">
        <v>0.17948717948717899</v>
      </c>
      <c r="K18" s="13">
        <v>7.0175438596491196E-2</v>
      </c>
      <c r="L18" s="13">
        <v>9.6774193548387094E-2</v>
      </c>
      <c r="M18" s="13"/>
      <c r="N18" s="13">
        <v>0.13084112149532701</v>
      </c>
      <c r="O18" s="13">
        <v>0.13114754098360701</v>
      </c>
      <c r="P18" s="13">
        <v>3.8461538461538498E-2</v>
      </c>
      <c r="Q18" s="13">
        <v>8.4745762711864403E-2</v>
      </c>
      <c r="R18" s="13"/>
      <c r="S18" s="13">
        <v>0.133333333333333</v>
      </c>
      <c r="T18" s="13">
        <v>9.3023255813953501E-2</v>
      </c>
      <c r="U18" s="13">
        <v>0.125</v>
      </c>
      <c r="V18" s="13">
        <v>5.2631578947368397E-2</v>
      </c>
      <c r="W18" s="13">
        <v>9.0909090909090898E-2</v>
      </c>
      <c r="X18" s="13">
        <v>0.25</v>
      </c>
      <c r="Y18" s="13"/>
      <c r="Z18" s="13">
        <v>0.120879120879121</v>
      </c>
      <c r="AA18" s="13">
        <v>8.4507042253521097E-2</v>
      </c>
      <c r="AB18" s="13"/>
      <c r="AC18" s="13">
        <v>0.13592233009708701</v>
      </c>
      <c r="AD18" s="13">
        <v>9.0225563909774403E-2</v>
      </c>
    </row>
    <row r="19" spans="2:30" ht="43.2" x14ac:dyDescent="0.3">
      <c r="B19" s="14" t="s">
        <v>297</v>
      </c>
      <c r="C19" s="13">
        <v>6.3241106719367599E-2</v>
      </c>
      <c r="D19" s="13">
        <v>4.8000000000000001E-2</v>
      </c>
      <c r="E19" s="13">
        <v>7.8125E-2</v>
      </c>
      <c r="F19" s="13"/>
      <c r="G19" s="13">
        <v>0</v>
      </c>
      <c r="H19" s="13">
        <v>0.08</v>
      </c>
      <c r="I19" s="13">
        <v>2.8571428571428598E-2</v>
      </c>
      <c r="J19" s="13">
        <v>2.5641025641025599E-2</v>
      </c>
      <c r="K19" s="13">
        <v>0.12280701754386</v>
      </c>
      <c r="L19" s="13">
        <v>5.3763440860215103E-2</v>
      </c>
      <c r="M19" s="13"/>
      <c r="N19" s="13">
        <v>7.4766355140186896E-2</v>
      </c>
      <c r="O19" s="13">
        <v>6.5573770491803296E-2</v>
      </c>
      <c r="P19" s="13">
        <v>7.69230769230769E-2</v>
      </c>
      <c r="Q19" s="13">
        <v>3.3898305084745797E-2</v>
      </c>
      <c r="R19" s="13"/>
      <c r="S19" s="13">
        <v>0.04</v>
      </c>
      <c r="T19" s="13">
        <v>9.3023255813953501E-2</v>
      </c>
      <c r="U19" s="13">
        <v>4.1666666666666699E-2</v>
      </c>
      <c r="V19" s="13">
        <v>8.7719298245614002E-2</v>
      </c>
      <c r="W19" s="13">
        <v>0</v>
      </c>
      <c r="X19" s="13">
        <v>0.125</v>
      </c>
      <c r="Y19" s="13"/>
      <c r="Z19" s="13">
        <v>7.69230769230769E-2</v>
      </c>
      <c r="AA19" s="13">
        <v>2.8169014084507001E-2</v>
      </c>
      <c r="AB19" s="13"/>
      <c r="AC19" s="13">
        <v>5.8252427184466E-2</v>
      </c>
      <c r="AD19" s="13">
        <v>6.7669172932330796E-2</v>
      </c>
    </row>
    <row r="20" spans="2:30" ht="28.8" x14ac:dyDescent="0.3">
      <c r="B20" s="14" t="s">
        <v>282</v>
      </c>
      <c r="C20" s="13">
        <v>3.5573122529644299E-2</v>
      </c>
      <c r="D20" s="13">
        <v>3.2000000000000001E-2</v>
      </c>
      <c r="E20" s="13">
        <v>3.90625E-2</v>
      </c>
      <c r="F20" s="13"/>
      <c r="G20" s="13">
        <v>0</v>
      </c>
      <c r="H20" s="13">
        <v>0.12</v>
      </c>
      <c r="I20" s="13">
        <v>2.8571428571428598E-2</v>
      </c>
      <c r="J20" s="13">
        <v>2.5641025641025599E-2</v>
      </c>
      <c r="K20" s="13">
        <v>3.5087719298245598E-2</v>
      </c>
      <c r="L20" s="13">
        <v>2.1505376344085999E-2</v>
      </c>
      <c r="M20" s="13"/>
      <c r="N20" s="13">
        <v>2.80373831775701E-2</v>
      </c>
      <c r="O20" s="13">
        <v>4.91803278688525E-2</v>
      </c>
      <c r="P20" s="13">
        <v>7.69230769230769E-2</v>
      </c>
      <c r="Q20" s="13">
        <v>1.6949152542372899E-2</v>
      </c>
      <c r="R20" s="13"/>
      <c r="S20" s="13">
        <v>0</v>
      </c>
      <c r="T20" s="13">
        <v>6.9767441860465101E-2</v>
      </c>
      <c r="U20" s="13">
        <v>4.1666666666666699E-2</v>
      </c>
      <c r="V20" s="13">
        <v>5.2631578947368397E-2</v>
      </c>
      <c r="W20" s="13">
        <v>4.5454545454545497E-2</v>
      </c>
      <c r="X20" s="13">
        <v>0</v>
      </c>
      <c r="Y20" s="13"/>
      <c r="Z20" s="13">
        <v>2.74725274725275E-2</v>
      </c>
      <c r="AA20" s="13">
        <v>5.63380281690141E-2</v>
      </c>
      <c r="AB20" s="13"/>
      <c r="AC20" s="13">
        <v>3.8834951456310697E-2</v>
      </c>
      <c r="AD20" s="13">
        <v>3.7593984962405999E-2</v>
      </c>
    </row>
    <row r="21" spans="2:30" x14ac:dyDescent="0.3">
      <c r="B21" s="14" t="s">
        <v>283</v>
      </c>
      <c r="C21" s="13">
        <v>1.18577075098814E-2</v>
      </c>
      <c r="D21" s="13">
        <v>2.4E-2</v>
      </c>
      <c r="E21" s="13">
        <v>0</v>
      </c>
      <c r="F21" s="13"/>
      <c r="G21" s="13">
        <v>0</v>
      </c>
      <c r="H21" s="13">
        <v>0</v>
      </c>
      <c r="I21" s="13">
        <v>2.8571428571428598E-2</v>
      </c>
      <c r="J21" s="13">
        <v>2.5641025641025599E-2</v>
      </c>
      <c r="K21" s="13">
        <v>1.7543859649122799E-2</v>
      </c>
      <c r="L21" s="13">
        <v>0</v>
      </c>
      <c r="M21" s="13"/>
      <c r="N21" s="13">
        <v>9.3457943925233603E-3</v>
      </c>
      <c r="O21" s="13">
        <v>1.63934426229508E-2</v>
      </c>
      <c r="P21" s="13">
        <v>0</v>
      </c>
      <c r="Q21" s="13">
        <v>1.6949152542372899E-2</v>
      </c>
      <c r="R21" s="13"/>
      <c r="S21" s="13">
        <v>0</v>
      </c>
      <c r="T21" s="13">
        <v>0</v>
      </c>
      <c r="U21" s="13">
        <v>0</v>
      </c>
      <c r="V21" s="13">
        <v>5.2631578947368397E-2</v>
      </c>
      <c r="W21" s="13">
        <v>0</v>
      </c>
      <c r="X21" s="13">
        <v>0</v>
      </c>
      <c r="Y21" s="13"/>
      <c r="Z21" s="13">
        <v>0</v>
      </c>
      <c r="AA21" s="13">
        <v>4.2253521126760597E-2</v>
      </c>
      <c r="AB21" s="13"/>
      <c r="AC21" s="13">
        <v>9.7087378640776708E-3</v>
      </c>
      <c r="AD21" s="13">
        <v>7.5187969924812E-3</v>
      </c>
    </row>
    <row r="22" spans="2:30" ht="43.2" x14ac:dyDescent="0.3">
      <c r="B22" s="14" t="s">
        <v>298</v>
      </c>
      <c r="C22" s="13">
        <v>3.9525691699604702E-2</v>
      </c>
      <c r="D22" s="13">
        <v>3.2000000000000001E-2</v>
      </c>
      <c r="E22" s="13">
        <v>4.6875E-2</v>
      </c>
      <c r="F22" s="13"/>
      <c r="G22" s="13">
        <v>0.25</v>
      </c>
      <c r="H22" s="13">
        <v>0</v>
      </c>
      <c r="I22" s="13">
        <v>2.8571428571428598E-2</v>
      </c>
      <c r="J22" s="13">
        <v>2.5641025641025599E-2</v>
      </c>
      <c r="K22" s="13">
        <v>1.7543859649122799E-2</v>
      </c>
      <c r="L22" s="13">
        <v>6.4516129032258104E-2</v>
      </c>
      <c r="M22" s="13"/>
      <c r="N22" s="13">
        <v>3.7383177570093497E-2</v>
      </c>
      <c r="O22" s="13">
        <v>4.91803278688525E-2</v>
      </c>
      <c r="P22" s="13">
        <v>0</v>
      </c>
      <c r="Q22" s="13">
        <v>5.0847457627118599E-2</v>
      </c>
      <c r="R22" s="13"/>
      <c r="S22" s="13">
        <v>5.3333333333333302E-2</v>
      </c>
      <c r="T22" s="13">
        <v>4.6511627906976702E-2</v>
      </c>
      <c r="U22" s="13">
        <v>0</v>
      </c>
      <c r="V22" s="13">
        <v>7.0175438596491196E-2</v>
      </c>
      <c r="W22" s="13">
        <v>0</v>
      </c>
      <c r="X22" s="13">
        <v>0</v>
      </c>
      <c r="Y22" s="13"/>
      <c r="Z22" s="13">
        <v>2.1978021978022001E-2</v>
      </c>
      <c r="AA22" s="13">
        <v>8.4507042253521097E-2</v>
      </c>
      <c r="AB22" s="13"/>
      <c r="AC22" s="13">
        <v>1.94174757281553E-2</v>
      </c>
      <c r="AD22" s="13">
        <v>6.01503759398496E-2</v>
      </c>
    </row>
    <row r="23" spans="2:30" x14ac:dyDescent="0.3">
      <c r="B23" s="14" t="s">
        <v>56</v>
      </c>
      <c r="C23" s="19">
        <v>5.5335968379446598E-2</v>
      </c>
      <c r="D23" s="19">
        <v>4.8000000000000001E-2</v>
      </c>
      <c r="E23" s="19">
        <v>6.25E-2</v>
      </c>
      <c r="F23" s="19"/>
      <c r="G23" s="19">
        <v>0</v>
      </c>
      <c r="H23" s="19">
        <v>0</v>
      </c>
      <c r="I23" s="19">
        <v>5.7142857142857099E-2</v>
      </c>
      <c r="J23" s="19">
        <v>2.5641025641025599E-2</v>
      </c>
      <c r="K23" s="19">
        <v>3.5087719298245598E-2</v>
      </c>
      <c r="L23" s="19">
        <v>9.6774193548387094E-2</v>
      </c>
      <c r="M23" s="19"/>
      <c r="N23" s="19">
        <v>2.80373831775701E-2</v>
      </c>
      <c r="O23" s="19">
        <v>8.1967213114754106E-2</v>
      </c>
      <c r="P23" s="19">
        <v>7.69230769230769E-2</v>
      </c>
      <c r="Q23" s="19">
        <v>6.7796610169491497E-2</v>
      </c>
      <c r="R23" s="19"/>
      <c r="S23" s="19">
        <v>0.10666666666666701</v>
      </c>
      <c r="T23" s="19">
        <v>4.6511627906976702E-2</v>
      </c>
      <c r="U23" s="19">
        <v>0</v>
      </c>
      <c r="V23" s="19">
        <v>1.7543859649122799E-2</v>
      </c>
      <c r="W23" s="19">
        <v>4.5454545454545497E-2</v>
      </c>
      <c r="X23" s="19">
        <v>6.25E-2</v>
      </c>
      <c r="Y23" s="19"/>
      <c r="Z23" s="19">
        <v>6.0439560439560398E-2</v>
      </c>
      <c r="AA23" s="19">
        <v>4.2253521126760597E-2</v>
      </c>
      <c r="AB23" s="19"/>
      <c r="AC23" s="19">
        <v>1.94174757281553E-2</v>
      </c>
      <c r="AD23" s="19">
        <v>8.2706766917293201E-2</v>
      </c>
    </row>
    <row r="24" spans="2:30" x14ac:dyDescent="0.3">
      <c r="B24" s="15"/>
    </row>
    <row r="25" spans="2:30" x14ac:dyDescent="0.3">
      <c r="B25" t="s">
        <v>50</v>
      </c>
    </row>
    <row r="26" spans="2:30" x14ac:dyDescent="0.3">
      <c r="B26" t="s">
        <v>51</v>
      </c>
    </row>
    <row r="28" spans="2:30" x14ac:dyDescent="0.3">
      <c r="B2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9" width="20.6640625" customWidth="1"/>
  </cols>
  <sheetData>
    <row r="2" spans="2:19" ht="40.049999999999997" customHeight="1" x14ac:dyDescent="0.3">
      <c r="D2" s="28" t="s">
        <v>320</v>
      </c>
      <c r="E2" s="25"/>
      <c r="F2" s="25"/>
      <c r="G2" s="25"/>
      <c r="H2" s="25"/>
      <c r="I2" s="25"/>
      <c r="J2" s="25"/>
      <c r="K2" s="25"/>
      <c r="L2" s="25"/>
      <c r="M2" s="25"/>
      <c r="N2" s="25"/>
      <c r="O2" s="25"/>
      <c r="P2" s="25"/>
      <c r="Q2" s="25"/>
      <c r="R2" s="25"/>
      <c r="S2" s="25"/>
    </row>
    <row r="6" spans="2:19" ht="49.95" customHeight="1" x14ac:dyDescent="0.3">
      <c r="B6" s="16" t="s">
        <v>14</v>
      </c>
      <c r="C6" s="16" t="s">
        <v>300</v>
      </c>
      <c r="D6" s="16" t="s">
        <v>301</v>
      </c>
      <c r="E6" s="16" t="s">
        <v>302</v>
      </c>
      <c r="F6" s="16" t="s">
        <v>303</v>
      </c>
      <c r="G6" s="16" t="s">
        <v>304</v>
      </c>
      <c r="H6" s="16" t="s">
        <v>305</v>
      </c>
      <c r="I6" s="16" t="s">
        <v>306</v>
      </c>
      <c r="J6" s="16" t="s">
        <v>307</v>
      </c>
      <c r="K6" s="16" t="s">
        <v>308</v>
      </c>
      <c r="L6" s="16" t="s">
        <v>309</v>
      </c>
      <c r="M6" s="16" t="s">
        <v>310</v>
      </c>
      <c r="N6" s="16" t="s">
        <v>311</v>
      </c>
      <c r="O6" s="16" t="s">
        <v>312</v>
      </c>
      <c r="P6" s="16" t="s">
        <v>313</v>
      </c>
      <c r="Q6" s="16" t="s">
        <v>314</v>
      </c>
      <c r="R6" s="16" t="s">
        <v>315</v>
      </c>
    </row>
    <row r="7" spans="2:19" x14ac:dyDescent="0.3">
      <c r="B7" s="14" t="s">
        <v>316</v>
      </c>
      <c r="C7" s="13">
        <v>0.44705882352941201</v>
      </c>
      <c r="D7" s="13">
        <v>0.130769230769231</v>
      </c>
      <c r="E7" s="13">
        <v>0.36923076923076897</v>
      </c>
      <c r="F7" s="13">
        <v>0.32307692307692298</v>
      </c>
      <c r="G7" s="13">
        <v>0.16923076923076899</v>
      </c>
      <c r="H7" s="13">
        <v>0.46153846153846201</v>
      </c>
      <c r="I7" s="13">
        <v>0.34615384615384598</v>
      </c>
      <c r="J7" s="13">
        <v>0.29230769230769199</v>
      </c>
      <c r="K7" s="13">
        <v>0.21538461538461501</v>
      </c>
      <c r="L7" s="13">
        <v>0.16923076923076899</v>
      </c>
      <c r="M7" s="13">
        <v>0.33076923076923098</v>
      </c>
      <c r="N7" s="13">
        <v>0.28461538461538499</v>
      </c>
      <c r="O7" s="13">
        <v>0.16923076923076899</v>
      </c>
      <c r="P7" s="13">
        <v>0.16923076923076899</v>
      </c>
      <c r="Q7" s="13">
        <v>0.162162162162162</v>
      </c>
      <c r="R7" s="13">
        <v>0.28461538461538499</v>
      </c>
    </row>
    <row r="8" spans="2:19" x14ac:dyDescent="0.3">
      <c r="B8" s="14" t="s">
        <v>317</v>
      </c>
      <c r="C8" s="13">
        <v>0.32941176470588202</v>
      </c>
      <c r="D8" s="13">
        <v>0.42307692307692302</v>
      </c>
      <c r="E8" s="13">
        <v>0.29230769230769199</v>
      </c>
      <c r="F8" s="13">
        <v>0.29230769230769199</v>
      </c>
      <c r="G8" s="13">
        <v>0.43846153846153801</v>
      </c>
      <c r="H8" s="13">
        <v>0.29230769230769199</v>
      </c>
      <c r="I8" s="13">
        <v>0.36923076923076897</v>
      </c>
      <c r="J8" s="13">
        <v>0.484615384615385</v>
      </c>
      <c r="K8" s="13">
        <v>0.33846153846153798</v>
      </c>
      <c r="L8" s="13">
        <v>0.31538461538461499</v>
      </c>
      <c r="M8" s="13">
        <v>0.35384615384615398</v>
      </c>
      <c r="N8" s="13">
        <v>0.41538461538461502</v>
      </c>
      <c r="O8" s="13">
        <v>0.19230769230769201</v>
      </c>
      <c r="P8" s="13">
        <v>0.33076923076923098</v>
      </c>
      <c r="Q8" s="13">
        <v>0.17567567567567599</v>
      </c>
      <c r="R8" s="13">
        <v>0.507692307692308</v>
      </c>
    </row>
    <row r="9" spans="2:19" x14ac:dyDescent="0.3">
      <c r="B9" s="14" t="s">
        <v>318</v>
      </c>
      <c r="C9" s="13">
        <v>0.14117647058823499</v>
      </c>
      <c r="D9" s="13">
        <v>0.31538461538461499</v>
      </c>
      <c r="E9" s="13">
        <v>0.2</v>
      </c>
      <c r="F9" s="13">
        <v>0.21538461538461501</v>
      </c>
      <c r="G9" s="13">
        <v>0.230769230769231</v>
      </c>
      <c r="H9" s="13">
        <v>0.15384615384615399</v>
      </c>
      <c r="I9" s="13">
        <v>0.16153846153846199</v>
      </c>
      <c r="J9" s="13">
        <v>0.138461538461538</v>
      </c>
      <c r="K9" s="13">
        <v>0.3</v>
      </c>
      <c r="L9" s="13">
        <v>0.33846153846153798</v>
      </c>
      <c r="M9" s="13">
        <v>0.19230769230769201</v>
      </c>
      <c r="N9" s="13">
        <v>0.22307692307692301</v>
      </c>
      <c r="O9" s="13">
        <v>0.22307692307692301</v>
      </c>
      <c r="P9" s="13">
        <v>0.34615384615384598</v>
      </c>
      <c r="Q9" s="13">
        <v>0.14864864864864899</v>
      </c>
      <c r="R9" s="13">
        <v>0.107692307692308</v>
      </c>
    </row>
    <row r="10" spans="2:19" x14ac:dyDescent="0.3">
      <c r="B10" s="14" t="s">
        <v>319</v>
      </c>
      <c r="C10" s="13">
        <v>4.7058823529411799E-2</v>
      </c>
      <c r="D10" s="13">
        <v>8.4615384615384606E-2</v>
      </c>
      <c r="E10" s="13">
        <v>0.115384615384615</v>
      </c>
      <c r="F10" s="13">
        <v>0.138461538461538</v>
      </c>
      <c r="G10" s="13">
        <v>7.69230769230769E-2</v>
      </c>
      <c r="H10" s="13">
        <v>6.9230769230769207E-2</v>
      </c>
      <c r="I10" s="13">
        <v>8.4615384615384606E-2</v>
      </c>
      <c r="J10" s="13">
        <v>3.8461538461538498E-2</v>
      </c>
      <c r="K10" s="13">
        <v>0.1</v>
      </c>
      <c r="L10" s="13">
        <v>0.130769230769231</v>
      </c>
      <c r="M10" s="13">
        <v>7.69230769230769E-2</v>
      </c>
      <c r="N10" s="13">
        <v>4.6153846153846198E-2</v>
      </c>
      <c r="O10" s="13">
        <v>0.29230769230769199</v>
      </c>
      <c r="P10" s="13">
        <v>0.115384615384615</v>
      </c>
      <c r="Q10" s="13">
        <v>0.337837837837838</v>
      </c>
      <c r="R10" s="13">
        <v>6.9230769230769207E-2</v>
      </c>
    </row>
    <row r="11" spans="2:19" x14ac:dyDescent="0.3">
      <c r="B11" s="14" t="s">
        <v>56</v>
      </c>
      <c r="C11" s="13">
        <v>3.5294117647058802E-2</v>
      </c>
      <c r="D11" s="13">
        <v>4.6153846153846198E-2</v>
      </c>
      <c r="E11" s="13">
        <v>2.3076923076923099E-2</v>
      </c>
      <c r="F11" s="13">
        <v>3.0769230769230799E-2</v>
      </c>
      <c r="G11" s="13">
        <v>8.4615384615384606E-2</v>
      </c>
      <c r="H11" s="13">
        <v>2.3076923076923099E-2</v>
      </c>
      <c r="I11" s="13">
        <v>3.8461538461538498E-2</v>
      </c>
      <c r="J11" s="13">
        <v>4.6153846153846198E-2</v>
      </c>
      <c r="K11" s="13">
        <v>4.6153846153846198E-2</v>
      </c>
      <c r="L11" s="13">
        <v>4.6153846153846198E-2</v>
      </c>
      <c r="M11" s="13">
        <v>4.6153846153846198E-2</v>
      </c>
      <c r="N11" s="13">
        <v>3.0769230769230799E-2</v>
      </c>
      <c r="O11" s="13">
        <v>0.123076923076923</v>
      </c>
      <c r="P11" s="13">
        <v>3.8461538461538498E-2</v>
      </c>
      <c r="Q11" s="13">
        <v>0.17567567567567599</v>
      </c>
      <c r="R11" s="13">
        <v>3.0769230769230799E-2</v>
      </c>
    </row>
    <row r="12" spans="2:19" x14ac:dyDescent="0.3">
      <c r="B12" s="15" t="s">
        <v>321</v>
      </c>
      <c r="C12" s="15"/>
      <c r="D12" s="15"/>
      <c r="E12" s="15"/>
      <c r="F12" s="15"/>
      <c r="G12" s="15"/>
      <c r="H12" s="15"/>
      <c r="I12" s="15"/>
      <c r="J12" s="15"/>
      <c r="K12" s="15"/>
      <c r="L12" s="15"/>
      <c r="M12" s="15"/>
      <c r="N12" s="15"/>
      <c r="O12" s="15"/>
      <c r="P12" s="15"/>
      <c r="Q12" s="15"/>
      <c r="R12" s="15"/>
    </row>
    <row r="13" spans="2:19" x14ac:dyDescent="0.3">
      <c r="B13" t="s">
        <v>50</v>
      </c>
    </row>
    <row r="14" spans="2:19" x14ac:dyDescent="0.3">
      <c r="B14" t="s">
        <v>51</v>
      </c>
    </row>
    <row r="18" spans="2:2" x14ac:dyDescent="0.3">
      <c r="B18"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85</v>
      </c>
      <c r="D7" s="10">
        <v>45</v>
      </c>
      <c r="E7" s="10">
        <v>40</v>
      </c>
      <c r="F7" s="10"/>
      <c r="G7" s="10" t="s">
        <v>237</v>
      </c>
      <c r="H7" s="10">
        <v>4</v>
      </c>
      <c r="I7" s="10">
        <v>13</v>
      </c>
      <c r="J7" s="10">
        <v>14</v>
      </c>
      <c r="K7" s="10">
        <v>18</v>
      </c>
      <c r="L7" s="10">
        <v>36</v>
      </c>
      <c r="M7" s="10"/>
      <c r="N7" s="10">
        <v>44</v>
      </c>
      <c r="O7" s="10">
        <v>18</v>
      </c>
      <c r="P7" s="10">
        <v>11</v>
      </c>
      <c r="Q7" s="10">
        <v>12</v>
      </c>
      <c r="R7" s="10"/>
      <c r="S7" s="10">
        <v>25</v>
      </c>
      <c r="T7" s="10">
        <v>15</v>
      </c>
      <c r="U7" s="10">
        <v>10</v>
      </c>
      <c r="V7" s="10">
        <v>21</v>
      </c>
      <c r="W7" s="10">
        <v>6</v>
      </c>
      <c r="X7" s="10">
        <v>6</v>
      </c>
      <c r="Y7" s="10"/>
      <c r="Z7" s="10">
        <v>65</v>
      </c>
      <c r="AA7" s="10">
        <v>20</v>
      </c>
      <c r="AB7" s="10"/>
      <c r="AC7" s="10">
        <v>39</v>
      </c>
      <c r="AD7" s="10">
        <v>40</v>
      </c>
    </row>
    <row r="8" spans="2:30" x14ac:dyDescent="0.3">
      <c r="B8" s="14" t="s">
        <v>316</v>
      </c>
      <c r="C8" s="13">
        <v>0.44705882352941201</v>
      </c>
      <c r="D8" s="13">
        <v>0.4</v>
      </c>
      <c r="E8" s="13">
        <v>0.5</v>
      </c>
      <c r="F8" s="13"/>
      <c r="G8" s="13" t="s">
        <v>238</v>
      </c>
      <c r="H8" s="13">
        <v>0.75</v>
      </c>
      <c r="I8" s="13">
        <v>0.38461538461538503</v>
      </c>
      <c r="J8" s="13">
        <v>0.5</v>
      </c>
      <c r="K8" s="13">
        <v>0.38888888888888901</v>
      </c>
      <c r="L8" s="13">
        <v>0.44444444444444398</v>
      </c>
      <c r="M8" s="13"/>
      <c r="N8" s="13">
        <v>0.40909090909090901</v>
      </c>
      <c r="O8" s="13">
        <v>0.33333333333333298</v>
      </c>
      <c r="P8" s="13">
        <v>0.72727272727272696</v>
      </c>
      <c r="Q8" s="13">
        <v>0.5</v>
      </c>
      <c r="R8" s="13"/>
      <c r="S8" s="13">
        <v>0.48</v>
      </c>
      <c r="T8" s="13">
        <v>0.4</v>
      </c>
      <c r="U8" s="13">
        <v>0.4</v>
      </c>
      <c r="V8" s="13">
        <v>0.52380952380952395</v>
      </c>
      <c r="W8" s="13">
        <v>0.16666666666666699</v>
      </c>
      <c r="X8" s="13">
        <v>0.33333333333333298</v>
      </c>
      <c r="Y8" s="13"/>
      <c r="Z8" s="13">
        <v>0.492307692307692</v>
      </c>
      <c r="AA8" s="13">
        <v>0.3</v>
      </c>
      <c r="AB8" s="13"/>
      <c r="AC8" s="13">
        <v>0.38461538461538503</v>
      </c>
      <c r="AD8" s="13">
        <v>0.52500000000000002</v>
      </c>
    </row>
    <row r="9" spans="2:30" x14ac:dyDescent="0.3">
      <c r="B9" s="14" t="s">
        <v>317</v>
      </c>
      <c r="C9" s="13">
        <v>0.32941176470588202</v>
      </c>
      <c r="D9" s="13">
        <v>0.422222222222222</v>
      </c>
      <c r="E9" s="13">
        <v>0.22500000000000001</v>
      </c>
      <c r="F9" s="13"/>
      <c r="G9" s="13" t="s">
        <v>238</v>
      </c>
      <c r="H9" s="13">
        <v>0</v>
      </c>
      <c r="I9" s="13">
        <v>0.38461538461538503</v>
      </c>
      <c r="J9" s="13">
        <v>0.42857142857142899</v>
      </c>
      <c r="K9" s="13">
        <v>0.5</v>
      </c>
      <c r="L9" s="13">
        <v>0.22222222222222199</v>
      </c>
      <c r="M9" s="13"/>
      <c r="N9" s="13">
        <v>0.36363636363636398</v>
      </c>
      <c r="O9" s="13">
        <v>0.27777777777777801</v>
      </c>
      <c r="P9" s="13">
        <v>0.27272727272727298</v>
      </c>
      <c r="Q9" s="13">
        <v>0.33333333333333298</v>
      </c>
      <c r="R9" s="13"/>
      <c r="S9" s="13">
        <v>0.4</v>
      </c>
      <c r="T9" s="13">
        <v>0.33333333333333298</v>
      </c>
      <c r="U9" s="13">
        <v>0.3</v>
      </c>
      <c r="V9" s="13">
        <v>0.28571428571428598</v>
      </c>
      <c r="W9" s="13">
        <v>0.33333333333333298</v>
      </c>
      <c r="X9" s="13">
        <v>0.33333333333333298</v>
      </c>
      <c r="Y9" s="13"/>
      <c r="Z9" s="13">
        <v>0.36923076923076897</v>
      </c>
      <c r="AA9" s="13">
        <v>0.2</v>
      </c>
      <c r="AB9" s="13"/>
      <c r="AC9" s="13">
        <v>0.41025641025641002</v>
      </c>
      <c r="AD9" s="13">
        <v>0.27500000000000002</v>
      </c>
    </row>
    <row r="10" spans="2:30" x14ac:dyDescent="0.3">
      <c r="B10" s="14" t="s">
        <v>318</v>
      </c>
      <c r="C10" s="13">
        <v>0.14117647058823499</v>
      </c>
      <c r="D10" s="13">
        <v>8.8888888888888906E-2</v>
      </c>
      <c r="E10" s="13">
        <v>0.2</v>
      </c>
      <c r="F10" s="13"/>
      <c r="G10" s="13" t="s">
        <v>238</v>
      </c>
      <c r="H10" s="13">
        <v>0.25</v>
      </c>
      <c r="I10" s="13">
        <v>0.15384615384615399</v>
      </c>
      <c r="J10" s="13">
        <v>7.1428571428571397E-2</v>
      </c>
      <c r="K10" s="13">
        <v>5.5555555555555601E-2</v>
      </c>
      <c r="L10" s="13">
        <v>0.194444444444444</v>
      </c>
      <c r="M10" s="13"/>
      <c r="N10" s="13">
        <v>0.13636363636363599</v>
      </c>
      <c r="O10" s="13">
        <v>0.27777777777777801</v>
      </c>
      <c r="P10" s="13">
        <v>0</v>
      </c>
      <c r="Q10" s="13">
        <v>8.3333333333333301E-2</v>
      </c>
      <c r="R10" s="13"/>
      <c r="S10" s="13">
        <v>0.12</v>
      </c>
      <c r="T10" s="13">
        <v>6.6666666666666693E-2</v>
      </c>
      <c r="U10" s="13">
        <v>0.2</v>
      </c>
      <c r="V10" s="13">
        <v>9.5238095238095205E-2</v>
      </c>
      <c r="W10" s="13">
        <v>0.5</v>
      </c>
      <c r="X10" s="13">
        <v>0.16666666666666699</v>
      </c>
      <c r="Y10" s="13"/>
      <c r="Z10" s="13">
        <v>0.107692307692308</v>
      </c>
      <c r="AA10" s="13">
        <v>0.25</v>
      </c>
      <c r="AB10" s="13"/>
      <c r="AC10" s="13">
        <v>0.17948717948717899</v>
      </c>
      <c r="AD10" s="13">
        <v>0.1</v>
      </c>
    </row>
    <row r="11" spans="2:30" x14ac:dyDescent="0.3">
      <c r="B11" s="14" t="s">
        <v>319</v>
      </c>
      <c r="C11" s="13">
        <v>4.7058823529411799E-2</v>
      </c>
      <c r="D11" s="13">
        <v>6.6666666666666693E-2</v>
      </c>
      <c r="E11" s="13">
        <v>2.5000000000000001E-2</v>
      </c>
      <c r="F11" s="13"/>
      <c r="G11" s="13" t="s">
        <v>238</v>
      </c>
      <c r="H11" s="13">
        <v>0</v>
      </c>
      <c r="I11" s="13">
        <v>7.69230769230769E-2</v>
      </c>
      <c r="J11" s="13">
        <v>0</v>
      </c>
      <c r="K11" s="13">
        <v>0</v>
      </c>
      <c r="L11" s="13">
        <v>8.3333333333333301E-2</v>
      </c>
      <c r="M11" s="13"/>
      <c r="N11" s="13">
        <v>6.8181818181818205E-2</v>
      </c>
      <c r="O11" s="13">
        <v>5.5555555555555601E-2</v>
      </c>
      <c r="P11" s="13">
        <v>0</v>
      </c>
      <c r="Q11" s="13">
        <v>0</v>
      </c>
      <c r="R11" s="13"/>
      <c r="S11" s="13">
        <v>0</v>
      </c>
      <c r="T11" s="13">
        <v>0.133333333333333</v>
      </c>
      <c r="U11" s="13">
        <v>0</v>
      </c>
      <c r="V11" s="13">
        <v>9.5238095238095205E-2</v>
      </c>
      <c r="W11" s="13">
        <v>0</v>
      </c>
      <c r="X11" s="13">
        <v>0</v>
      </c>
      <c r="Y11" s="13"/>
      <c r="Z11" s="13">
        <v>0</v>
      </c>
      <c r="AA11" s="13">
        <v>0.2</v>
      </c>
      <c r="AB11" s="13"/>
      <c r="AC11" s="13">
        <v>0</v>
      </c>
      <c r="AD11" s="13">
        <v>0.1</v>
      </c>
    </row>
    <row r="12" spans="2:30" x14ac:dyDescent="0.3">
      <c r="B12" s="14" t="s">
        <v>56</v>
      </c>
      <c r="C12" s="19">
        <v>3.5294117647058802E-2</v>
      </c>
      <c r="D12" s="19">
        <v>2.2222222222222199E-2</v>
      </c>
      <c r="E12" s="19">
        <v>0.05</v>
      </c>
      <c r="F12" s="19"/>
      <c r="G12" s="19" t="s">
        <v>238</v>
      </c>
      <c r="H12" s="19">
        <v>0</v>
      </c>
      <c r="I12" s="19">
        <v>0</v>
      </c>
      <c r="J12" s="19">
        <v>0</v>
      </c>
      <c r="K12" s="19">
        <v>5.5555555555555601E-2</v>
      </c>
      <c r="L12" s="19">
        <v>5.5555555555555601E-2</v>
      </c>
      <c r="M12" s="19"/>
      <c r="N12" s="19">
        <v>2.27272727272727E-2</v>
      </c>
      <c r="O12" s="19">
        <v>5.5555555555555601E-2</v>
      </c>
      <c r="P12" s="19">
        <v>0</v>
      </c>
      <c r="Q12" s="19">
        <v>8.3333333333333301E-2</v>
      </c>
      <c r="R12" s="19"/>
      <c r="S12" s="19">
        <v>0</v>
      </c>
      <c r="T12" s="19">
        <v>6.6666666666666693E-2</v>
      </c>
      <c r="U12" s="19">
        <v>0.1</v>
      </c>
      <c r="V12" s="19">
        <v>0</v>
      </c>
      <c r="W12" s="19">
        <v>0</v>
      </c>
      <c r="X12" s="19">
        <v>0.16666666666666699</v>
      </c>
      <c r="Y12" s="19"/>
      <c r="Z12" s="19">
        <v>3.0769230769230799E-2</v>
      </c>
      <c r="AA12" s="19">
        <v>0.05</v>
      </c>
      <c r="AB12" s="19"/>
      <c r="AC12" s="19">
        <v>2.5641025641025599E-2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0.130769230769231</v>
      </c>
      <c r="D8" s="13">
        <v>0.11764705882352899</v>
      </c>
      <c r="E8" s="13">
        <v>0.14516129032258099</v>
      </c>
      <c r="F8" s="13"/>
      <c r="G8" s="13">
        <v>0</v>
      </c>
      <c r="H8" s="13">
        <v>0.33333333333333298</v>
      </c>
      <c r="I8" s="13">
        <v>0.16666666666666699</v>
      </c>
      <c r="J8" s="13">
        <v>0.1</v>
      </c>
      <c r="K8" s="13">
        <v>7.69230769230769E-2</v>
      </c>
      <c r="L8" s="13">
        <v>0.10638297872340401</v>
      </c>
      <c r="M8" s="13"/>
      <c r="N8" s="13">
        <v>6.8965517241379296E-2</v>
      </c>
      <c r="O8" s="13">
        <v>0.133333333333333</v>
      </c>
      <c r="P8" s="13">
        <v>0.133333333333333</v>
      </c>
      <c r="Q8" s="13">
        <v>0.25925925925925902</v>
      </c>
      <c r="R8" s="13"/>
      <c r="S8" s="13">
        <v>0.162162162162162</v>
      </c>
      <c r="T8" s="13">
        <v>9.5238095238095205E-2</v>
      </c>
      <c r="U8" s="13">
        <v>6.6666666666666693E-2</v>
      </c>
      <c r="V8" s="13">
        <v>0.17241379310344801</v>
      </c>
      <c r="W8" s="13">
        <v>0.15384615384615399</v>
      </c>
      <c r="X8" s="13">
        <v>0</v>
      </c>
      <c r="Y8" s="13"/>
      <c r="Z8" s="13">
        <v>0.168421052631579</v>
      </c>
      <c r="AA8" s="13">
        <v>2.8571428571428598E-2</v>
      </c>
      <c r="AB8" s="13"/>
      <c r="AC8" s="13">
        <v>0.102040816326531</v>
      </c>
      <c r="AD8" s="13">
        <v>0.14285714285714299</v>
      </c>
    </row>
    <row r="9" spans="2:30" x14ac:dyDescent="0.3">
      <c r="B9" s="14" t="s">
        <v>317</v>
      </c>
      <c r="C9" s="13">
        <v>0.42307692307692302</v>
      </c>
      <c r="D9" s="13">
        <v>0.39705882352941202</v>
      </c>
      <c r="E9" s="13">
        <v>0.45161290322580599</v>
      </c>
      <c r="F9" s="13"/>
      <c r="G9" s="13">
        <v>0</v>
      </c>
      <c r="H9" s="13">
        <v>0.33333333333333298</v>
      </c>
      <c r="I9" s="13">
        <v>0.29166666666666702</v>
      </c>
      <c r="J9" s="13">
        <v>0.5</v>
      </c>
      <c r="K9" s="13">
        <v>0.65384615384615397</v>
      </c>
      <c r="L9" s="13">
        <v>0.36170212765957399</v>
      </c>
      <c r="M9" s="13"/>
      <c r="N9" s="13">
        <v>0.39655172413793099</v>
      </c>
      <c r="O9" s="13">
        <v>0.266666666666667</v>
      </c>
      <c r="P9" s="13">
        <v>0.73333333333333295</v>
      </c>
      <c r="Q9" s="13">
        <v>0.48148148148148101</v>
      </c>
      <c r="R9" s="13"/>
      <c r="S9" s="13">
        <v>0.43243243243243201</v>
      </c>
      <c r="T9" s="13">
        <v>0.42857142857142899</v>
      </c>
      <c r="U9" s="13">
        <v>0.4</v>
      </c>
      <c r="V9" s="13">
        <v>0.51724137931034497</v>
      </c>
      <c r="W9" s="13">
        <v>0.230769230769231</v>
      </c>
      <c r="X9" s="13">
        <v>0.42857142857142899</v>
      </c>
      <c r="Y9" s="13"/>
      <c r="Z9" s="13">
        <v>0.43157894736842101</v>
      </c>
      <c r="AA9" s="13">
        <v>0.4</v>
      </c>
      <c r="AB9" s="13"/>
      <c r="AC9" s="13">
        <v>0.38775510204081598</v>
      </c>
      <c r="AD9" s="13">
        <v>0.442857142857143</v>
      </c>
    </row>
    <row r="10" spans="2:30" x14ac:dyDescent="0.3">
      <c r="B10" s="14" t="s">
        <v>318</v>
      </c>
      <c r="C10" s="13">
        <v>0.31538461538461499</v>
      </c>
      <c r="D10" s="13">
        <v>0.36764705882352899</v>
      </c>
      <c r="E10" s="13">
        <v>0.25806451612903197</v>
      </c>
      <c r="F10" s="13"/>
      <c r="G10" s="13">
        <v>1</v>
      </c>
      <c r="H10" s="13">
        <v>0.16666666666666699</v>
      </c>
      <c r="I10" s="13">
        <v>0.41666666666666702</v>
      </c>
      <c r="J10" s="13">
        <v>0.3</v>
      </c>
      <c r="K10" s="13">
        <v>0.19230769230769201</v>
      </c>
      <c r="L10" s="13">
        <v>0.36170212765957399</v>
      </c>
      <c r="M10" s="13"/>
      <c r="N10" s="13">
        <v>0.37931034482758602</v>
      </c>
      <c r="O10" s="13">
        <v>0.36666666666666697</v>
      </c>
      <c r="P10" s="13">
        <v>0.133333333333333</v>
      </c>
      <c r="Q10" s="13">
        <v>0.22222222222222199</v>
      </c>
      <c r="R10" s="13"/>
      <c r="S10" s="13">
        <v>0.29729729729729698</v>
      </c>
      <c r="T10" s="13">
        <v>0.38095238095238099</v>
      </c>
      <c r="U10" s="13">
        <v>0.33333333333333298</v>
      </c>
      <c r="V10" s="13">
        <v>0.13793103448275901</v>
      </c>
      <c r="W10" s="13">
        <v>0.53846153846153799</v>
      </c>
      <c r="X10" s="13">
        <v>0.42857142857142899</v>
      </c>
      <c r="Y10" s="13"/>
      <c r="Z10" s="13">
        <v>0.29473684210526302</v>
      </c>
      <c r="AA10" s="13">
        <v>0.371428571428571</v>
      </c>
      <c r="AB10" s="13"/>
      <c r="AC10" s="13">
        <v>0.42857142857142899</v>
      </c>
      <c r="AD10" s="13">
        <v>0.25714285714285701</v>
      </c>
    </row>
    <row r="11" spans="2:30" x14ac:dyDescent="0.3">
      <c r="B11" s="14" t="s">
        <v>319</v>
      </c>
      <c r="C11" s="13">
        <v>8.4615384615384606E-2</v>
      </c>
      <c r="D11" s="13">
        <v>8.8235294117647106E-2</v>
      </c>
      <c r="E11" s="13">
        <v>8.0645161290322606E-2</v>
      </c>
      <c r="F11" s="13"/>
      <c r="G11" s="13">
        <v>0</v>
      </c>
      <c r="H11" s="13">
        <v>0.16666666666666699</v>
      </c>
      <c r="I11" s="13">
        <v>8.3333333333333301E-2</v>
      </c>
      <c r="J11" s="13">
        <v>0.1</v>
      </c>
      <c r="K11" s="13">
        <v>3.8461538461538498E-2</v>
      </c>
      <c r="L11" s="13">
        <v>8.5106382978723402E-2</v>
      </c>
      <c r="M11" s="13"/>
      <c r="N11" s="13">
        <v>0.12068965517241401</v>
      </c>
      <c r="O11" s="13">
        <v>0.1</v>
      </c>
      <c r="P11" s="13">
        <v>0</v>
      </c>
      <c r="Q11" s="13">
        <v>3.7037037037037E-2</v>
      </c>
      <c r="R11" s="13"/>
      <c r="S11" s="13">
        <v>8.1081081081081099E-2</v>
      </c>
      <c r="T11" s="13">
        <v>4.7619047619047603E-2</v>
      </c>
      <c r="U11" s="13">
        <v>0.133333333333333</v>
      </c>
      <c r="V11" s="13">
        <v>0.13793103448275901</v>
      </c>
      <c r="W11" s="13">
        <v>7.69230769230769E-2</v>
      </c>
      <c r="X11" s="13">
        <v>0</v>
      </c>
      <c r="Y11" s="13"/>
      <c r="Z11" s="13">
        <v>5.2631578947368397E-2</v>
      </c>
      <c r="AA11" s="13">
        <v>0.17142857142857101</v>
      </c>
      <c r="AB11" s="13"/>
      <c r="AC11" s="13">
        <v>6.1224489795918401E-2</v>
      </c>
      <c r="AD11" s="13">
        <v>0.1</v>
      </c>
    </row>
    <row r="12" spans="2:30" x14ac:dyDescent="0.3">
      <c r="B12" s="14" t="s">
        <v>56</v>
      </c>
      <c r="C12" s="19">
        <v>4.6153846153846198E-2</v>
      </c>
      <c r="D12" s="19">
        <v>2.9411764705882401E-2</v>
      </c>
      <c r="E12" s="19">
        <v>6.4516129032258104E-2</v>
      </c>
      <c r="F12" s="19"/>
      <c r="G12" s="19">
        <v>0</v>
      </c>
      <c r="H12" s="19">
        <v>0</v>
      </c>
      <c r="I12" s="19">
        <v>4.1666666666666699E-2</v>
      </c>
      <c r="J12" s="19">
        <v>0</v>
      </c>
      <c r="K12" s="19">
        <v>3.8461538461538498E-2</v>
      </c>
      <c r="L12" s="19">
        <v>8.5106382978723402E-2</v>
      </c>
      <c r="M12" s="19"/>
      <c r="N12" s="19">
        <v>3.4482758620689703E-2</v>
      </c>
      <c r="O12" s="19">
        <v>0.133333333333333</v>
      </c>
      <c r="P12" s="19">
        <v>0</v>
      </c>
      <c r="Q12" s="19">
        <v>0</v>
      </c>
      <c r="R12" s="19"/>
      <c r="S12" s="19">
        <v>2.7027027027027001E-2</v>
      </c>
      <c r="T12" s="19">
        <v>4.7619047619047603E-2</v>
      </c>
      <c r="U12" s="19">
        <v>6.6666666666666693E-2</v>
      </c>
      <c r="V12" s="19">
        <v>3.4482758620689703E-2</v>
      </c>
      <c r="W12" s="19">
        <v>0</v>
      </c>
      <c r="X12" s="19">
        <v>0.14285714285714299</v>
      </c>
      <c r="Y12" s="19"/>
      <c r="Z12" s="19">
        <v>5.2631578947368397E-2</v>
      </c>
      <c r="AA12" s="19">
        <v>2.8571428571428598E-2</v>
      </c>
      <c r="AB12" s="19"/>
      <c r="AC12" s="19">
        <v>2.04081632653061E-2</v>
      </c>
      <c r="AD12" s="19">
        <v>5.7142857142857099E-2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0.36923076923076897</v>
      </c>
      <c r="D8" s="13">
        <v>0.32352941176470601</v>
      </c>
      <c r="E8" s="13">
        <v>0.41935483870967699</v>
      </c>
      <c r="F8" s="13"/>
      <c r="G8" s="13">
        <v>0</v>
      </c>
      <c r="H8" s="13">
        <v>0.66666666666666696</v>
      </c>
      <c r="I8" s="13">
        <v>0.375</v>
      </c>
      <c r="J8" s="13">
        <v>0.3</v>
      </c>
      <c r="K8" s="13">
        <v>0.38461538461538503</v>
      </c>
      <c r="L8" s="13">
        <v>0.319148936170213</v>
      </c>
      <c r="M8" s="13"/>
      <c r="N8" s="13">
        <v>0.32758620689655199</v>
      </c>
      <c r="O8" s="13">
        <v>0.36666666666666697</v>
      </c>
      <c r="P8" s="13">
        <v>0.4</v>
      </c>
      <c r="Q8" s="13">
        <v>0.44444444444444398</v>
      </c>
      <c r="R8" s="13"/>
      <c r="S8" s="13">
        <v>0.40540540540540498</v>
      </c>
      <c r="T8" s="13">
        <v>0.28571428571428598</v>
      </c>
      <c r="U8" s="13">
        <v>0.53333333333333299</v>
      </c>
      <c r="V8" s="13">
        <v>0.37931034482758602</v>
      </c>
      <c r="W8" s="13">
        <v>0.15384615384615399</v>
      </c>
      <c r="X8" s="13">
        <v>0.14285714285714299</v>
      </c>
      <c r="Y8" s="13"/>
      <c r="Z8" s="13">
        <v>0.42105263157894701</v>
      </c>
      <c r="AA8" s="13">
        <v>0.22857142857142901</v>
      </c>
      <c r="AB8" s="13"/>
      <c r="AC8" s="13">
        <v>0.32653061224489799</v>
      </c>
      <c r="AD8" s="13">
        <v>0.371428571428571</v>
      </c>
    </row>
    <row r="9" spans="2:30" x14ac:dyDescent="0.3">
      <c r="B9" s="14" t="s">
        <v>317</v>
      </c>
      <c r="C9" s="13">
        <v>0.29230769230769199</v>
      </c>
      <c r="D9" s="13">
        <v>0.35294117647058798</v>
      </c>
      <c r="E9" s="13">
        <v>0.225806451612903</v>
      </c>
      <c r="F9" s="13"/>
      <c r="G9" s="13">
        <v>1</v>
      </c>
      <c r="H9" s="13">
        <v>8.3333333333333301E-2</v>
      </c>
      <c r="I9" s="13">
        <v>0.41666666666666702</v>
      </c>
      <c r="J9" s="13">
        <v>0.35</v>
      </c>
      <c r="K9" s="13">
        <v>0.30769230769230799</v>
      </c>
      <c r="L9" s="13">
        <v>0.23404255319148901</v>
      </c>
      <c r="M9" s="13"/>
      <c r="N9" s="13">
        <v>0.34482758620689702</v>
      </c>
      <c r="O9" s="13">
        <v>0.2</v>
      </c>
      <c r="P9" s="13">
        <v>0.4</v>
      </c>
      <c r="Q9" s="13">
        <v>0.22222222222222199</v>
      </c>
      <c r="R9" s="13"/>
      <c r="S9" s="13">
        <v>0.27027027027027001</v>
      </c>
      <c r="T9" s="13">
        <v>0.42857142857142899</v>
      </c>
      <c r="U9" s="13">
        <v>6.6666666666666693E-2</v>
      </c>
      <c r="V9" s="13">
        <v>0.24137931034482801</v>
      </c>
      <c r="W9" s="13">
        <v>0.53846153846153799</v>
      </c>
      <c r="X9" s="13">
        <v>0.28571428571428598</v>
      </c>
      <c r="Y9" s="13"/>
      <c r="Z9" s="13">
        <v>0.29473684210526302</v>
      </c>
      <c r="AA9" s="13">
        <v>0.28571428571428598</v>
      </c>
      <c r="AB9" s="13"/>
      <c r="AC9" s="13">
        <v>0.28571428571428598</v>
      </c>
      <c r="AD9" s="13">
        <v>0.314285714285714</v>
      </c>
    </row>
    <row r="10" spans="2:30" x14ac:dyDescent="0.3">
      <c r="B10" s="14" t="s">
        <v>318</v>
      </c>
      <c r="C10" s="13">
        <v>0.2</v>
      </c>
      <c r="D10" s="13">
        <v>0.17647058823529399</v>
      </c>
      <c r="E10" s="13">
        <v>0.225806451612903</v>
      </c>
      <c r="F10" s="13"/>
      <c r="G10" s="13">
        <v>0</v>
      </c>
      <c r="H10" s="13">
        <v>0.16666666666666699</v>
      </c>
      <c r="I10" s="13">
        <v>0.16666666666666699</v>
      </c>
      <c r="J10" s="13">
        <v>0.2</v>
      </c>
      <c r="K10" s="13">
        <v>0.15384615384615399</v>
      </c>
      <c r="L10" s="13">
        <v>0.25531914893617003</v>
      </c>
      <c r="M10" s="13"/>
      <c r="N10" s="13">
        <v>0.18965517241379301</v>
      </c>
      <c r="O10" s="13">
        <v>0.3</v>
      </c>
      <c r="P10" s="13">
        <v>0.133333333333333</v>
      </c>
      <c r="Q10" s="13">
        <v>0.148148148148148</v>
      </c>
      <c r="R10" s="13"/>
      <c r="S10" s="13">
        <v>0.21621621621621601</v>
      </c>
      <c r="T10" s="13">
        <v>0.14285714285714299</v>
      </c>
      <c r="U10" s="13">
        <v>0.33333333333333298</v>
      </c>
      <c r="V10" s="13">
        <v>0.17241379310344801</v>
      </c>
      <c r="W10" s="13">
        <v>0.15384615384615399</v>
      </c>
      <c r="X10" s="13">
        <v>0.42857142857142899</v>
      </c>
      <c r="Y10" s="13"/>
      <c r="Z10" s="13">
        <v>0.2</v>
      </c>
      <c r="AA10" s="13">
        <v>0.2</v>
      </c>
      <c r="AB10" s="13"/>
      <c r="AC10" s="13">
        <v>0.28571428571428598</v>
      </c>
      <c r="AD10" s="13">
        <v>0.157142857142857</v>
      </c>
    </row>
    <row r="11" spans="2:30" x14ac:dyDescent="0.3">
      <c r="B11" s="14" t="s">
        <v>319</v>
      </c>
      <c r="C11" s="13">
        <v>0.115384615384615</v>
      </c>
      <c r="D11" s="13">
        <v>0.13235294117647101</v>
      </c>
      <c r="E11" s="13">
        <v>9.6774193548387094E-2</v>
      </c>
      <c r="F11" s="13"/>
      <c r="G11" s="13">
        <v>0</v>
      </c>
      <c r="H11" s="13">
        <v>8.3333333333333301E-2</v>
      </c>
      <c r="I11" s="13">
        <v>4.1666666666666699E-2</v>
      </c>
      <c r="J11" s="13">
        <v>0.15</v>
      </c>
      <c r="K11" s="13">
        <v>0.115384615384615</v>
      </c>
      <c r="L11" s="13">
        <v>0.14893617021276601</v>
      </c>
      <c r="M11" s="13"/>
      <c r="N11" s="13">
        <v>0.10344827586206901</v>
      </c>
      <c r="O11" s="13">
        <v>0.1</v>
      </c>
      <c r="P11" s="13">
        <v>6.6666666666666693E-2</v>
      </c>
      <c r="Q11" s="13">
        <v>0.18518518518518501</v>
      </c>
      <c r="R11" s="13"/>
      <c r="S11" s="13">
        <v>8.1081081081081099E-2</v>
      </c>
      <c r="T11" s="13">
        <v>9.5238095238095205E-2</v>
      </c>
      <c r="U11" s="13">
        <v>6.6666666666666693E-2</v>
      </c>
      <c r="V11" s="13">
        <v>0.20689655172413801</v>
      </c>
      <c r="W11" s="13">
        <v>0.15384615384615399</v>
      </c>
      <c r="X11" s="13">
        <v>0</v>
      </c>
      <c r="Y11" s="13"/>
      <c r="Z11" s="13">
        <v>6.3157894736842093E-2</v>
      </c>
      <c r="AA11" s="13">
        <v>0.25714285714285701</v>
      </c>
      <c r="AB11" s="13"/>
      <c r="AC11" s="13">
        <v>8.1632653061224497E-2</v>
      </c>
      <c r="AD11" s="13">
        <v>0.14285714285714299</v>
      </c>
    </row>
    <row r="12" spans="2:30" x14ac:dyDescent="0.3">
      <c r="B12" s="14" t="s">
        <v>56</v>
      </c>
      <c r="C12" s="19">
        <v>2.3076923076923099E-2</v>
      </c>
      <c r="D12" s="19">
        <v>1.4705882352941201E-2</v>
      </c>
      <c r="E12" s="19">
        <v>3.2258064516128997E-2</v>
      </c>
      <c r="F12" s="19"/>
      <c r="G12" s="19">
        <v>0</v>
      </c>
      <c r="H12" s="19">
        <v>0</v>
      </c>
      <c r="I12" s="19">
        <v>0</v>
      </c>
      <c r="J12" s="19">
        <v>0</v>
      </c>
      <c r="K12" s="19">
        <v>3.8461538461538498E-2</v>
      </c>
      <c r="L12" s="19">
        <v>4.2553191489361701E-2</v>
      </c>
      <c r="M12" s="19"/>
      <c r="N12" s="19">
        <v>3.4482758620689703E-2</v>
      </c>
      <c r="O12" s="19">
        <v>3.3333333333333298E-2</v>
      </c>
      <c r="P12" s="19">
        <v>0</v>
      </c>
      <c r="Q12" s="19">
        <v>0</v>
      </c>
      <c r="R12" s="19"/>
      <c r="S12" s="19">
        <v>2.7027027027027001E-2</v>
      </c>
      <c r="T12" s="19">
        <v>4.7619047619047603E-2</v>
      </c>
      <c r="U12" s="19">
        <v>0</v>
      </c>
      <c r="V12" s="19">
        <v>0</v>
      </c>
      <c r="W12" s="19">
        <v>0</v>
      </c>
      <c r="X12" s="19">
        <v>0.14285714285714299</v>
      </c>
      <c r="Y12" s="19"/>
      <c r="Z12" s="19">
        <v>2.1052631578947399E-2</v>
      </c>
      <c r="AA12" s="19">
        <v>2.8571428571428598E-2</v>
      </c>
      <c r="AB12" s="19"/>
      <c r="AC12" s="19">
        <v>2.04081632653061E-2</v>
      </c>
      <c r="AD12" s="19">
        <v>1.4285714285714299E-2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0.32307692307692298</v>
      </c>
      <c r="D8" s="13">
        <v>0.25</v>
      </c>
      <c r="E8" s="13">
        <v>0.40322580645161299</v>
      </c>
      <c r="F8" s="13"/>
      <c r="G8" s="13">
        <v>0</v>
      </c>
      <c r="H8" s="13">
        <v>0.58333333333333304</v>
      </c>
      <c r="I8" s="13">
        <v>0.33333333333333298</v>
      </c>
      <c r="J8" s="13">
        <v>0.3</v>
      </c>
      <c r="K8" s="13">
        <v>0.269230769230769</v>
      </c>
      <c r="L8" s="13">
        <v>0.29787234042553201</v>
      </c>
      <c r="M8" s="13"/>
      <c r="N8" s="13">
        <v>0.27586206896551702</v>
      </c>
      <c r="O8" s="13">
        <v>0.266666666666667</v>
      </c>
      <c r="P8" s="13">
        <v>0.4</v>
      </c>
      <c r="Q8" s="13">
        <v>0.44444444444444398</v>
      </c>
      <c r="R8" s="13"/>
      <c r="S8" s="13">
        <v>0.40540540540540498</v>
      </c>
      <c r="T8" s="13">
        <v>0.28571428571428598</v>
      </c>
      <c r="U8" s="13">
        <v>0.4</v>
      </c>
      <c r="V8" s="13">
        <v>0.27586206896551702</v>
      </c>
      <c r="W8" s="13">
        <v>0.15384615384615399</v>
      </c>
      <c r="X8" s="13">
        <v>0.28571428571428598</v>
      </c>
      <c r="Y8" s="13"/>
      <c r="Z8" s="13">
        <v>0.35789473684210499</v>
      </c>
      <c r="AA8" s="13">
        <v>0.22857142857142901</v>
      </c>
      <c r="AB8" s="13"/>
      <c r="AC8" s="13">
        <v>0.28571428571428598</v>
      </c>
      <c r="AD8" s="13">
        <v>0.314285714285714</v>
      </c>
    </row>
    <row r="9" spans="2:30" x14ac:dyDescent="0.3">
      <c r="B9" s="14" t="s">
        <v>317</v>
      </c>
      <c r="C9" s="13">
        <v>0.29230769230769199</v>
      </c>
      <c r="D9" s="13">
        <v>0.33823529411764702</v>
      </c>
      <c r="E9" s="13">
        <v>0.241935483870968</v>
      </c>
      <c r="F9" s="13"/>
      <c r="G9" s="13">
        <v>1</v>
      </c>
      <c r="H9" s="13">
        <v>0.16666666666666699</v>
      </c>
      <c r="I9" s="13">
        <v>0.375</v>
      </c>
      <c r="J9" s="13">
        <v>0.35</v>
      </c>
      <c r="K9" s="13">
        <v>0.34615384615384598</v>
      </c>
      <c r="L9" s="13">
        <v>0.21276595744680901</v>
      </c>
      <c r="M9" s="13"/>
      <c r="N9" s="13">
        <v>0.32758620689655199</v>
      </c>
      <c r="O9" s="13">
        <v>0.33333333333333298</v>
      </c>
      <c r="P9" s="13">
        <v>0.266666666666667</v>
      </c>
      <c r="Q9" s="13">
        <v>0.18518518518518501</v>
      </c>
      <c r="R9" s="13"/>
      <c r="S9" s="13">
        <v>0.27027027027027001</v>
      </c>
      <c r="T9" s="13">
        <v>0.33333333333333298</v>
      </c>
      <c r="U9" s="13">
        <v>0.2</v>
      </c>
      <c r="V9" s="13">
        <v>0.27586206896551702</v>
      </c>
      <c r="W9" s="13">
        <v>0.38461538461538503</v>
      </c>
      <c r="X9" s="13">
        <v>0.14285714285714299</v>
      </c>
      <c r="Y9" s="13"/>
      <c r="Z9" s="13">
        <v>0.31578947368421101</v>
      </c>
      <c r="AA9" s="13">
        <v>0.22857142857142901</v>
      </c>
      <c r="AB9" s="13"/>
      <c r="AC9" s="13">
        <v>0.32653061224489799</v>
      </c>
      <c r="AD9" s="13">
        <v>0.28571428571428598</v>
      </c>
    </row>
    <row r="10" spans="2:30" x14ac:dyDescent="0.3">
      <c r="B10" s="14" t="s">
        <v>318</v>
      </c>
      <c r="C10" s="13">
        <v>0.21538461538461501</v>
      </c>
      <c r="D10" s="13">
        <v>0.20588235294117599</v>
      </c>
      <c r="E10" s="13">
        <v>0.225806451612903</v>
      </c>
      <c r="F10" s="13"/>
      <c r="G10" s="13">
        <v>0</v>
      </c>
      <c r="H10" s="13">
        <v>0.16666666666666699</v>
      </c>
      <c r="I10" s="13">
        <v>0.20833333333333301</v>
      </c>
      <c r="J10" s="13">
        <v>0.15</v>
      </c>
      <c r="K10" s="13">
        <v>0.30769230769230799</v>
      </c>
      <c r="L10" s="13">
        <v>0.21276595744680901</v>
      </c>
      <c r="M10" s="13"/>
      <c r="N10" s="13">
        <v>0.22413793103448301</v>
      </c>
      <c r="O10" s="13">
        <v>0.233333333333333</v>
      </c>
      <c r="P10" s="13">
        <v>0.2</v>
      </c>
      <c r="Q10" s="13">
        <v>0.18518518518518501</v>
      </c>
      <c r="R10" s="13"/>
      <c r="S10" s="13">
        <v>0.18918918918918901</v>
      </c>
      <c r="T10" s="13">
        <v>0.238095238095238</v>
      </c>
      <c r="U10" s="13">
        <v>0.33333333333333298</v>
      </c>
      <c r="V10" s="13">
        <v>0.20689655172413801</v>
      </c>
      <c r="W10" s="13">
        <v>0.230769230769231</v>
      </c>
      <c r="X10" s="13">
        <v>0.14285714285714299</v>
      </c>
      <c r="Y10" s="13"/>
      <c r="Z10" s="13">
        <v>0.21052631578947401</v>
      </c>
      <c r="AA10" s="13">
        <v>0.22857142857142901</v>
      </c>
      <c r="AB10" s="13"/>
      <c r="AC10" s="13">
        <v>0.24489795918367299</v>
      </c>
      <c r="AD10" s="13">
        <v>0.214285714285714</v>
      </c>
    </row>
    <row r="11" spans="2:30" x14ac:dyDescent="0.3">
      <c r="B11" s="14" t="s">
        <v>319</v>
      </c>
      <c r="C11" s="13">
        <v>0.138461538461538</v>
      </c>
      <c r="D11" s="13">
        <v>0.191176470588235</v>
      </c>
      <c r="E11" s="13">
        <v>8.0645161290322606E-2</v>
      </c>
      <c r="F11" s="13"/>
      <c r="G11" s="13">
        <v>0</v>
      </c>
      <c r="H11" s="13">
        <v>8.3333333333333301E-2</v>
      </c>
      <c r="I11" s="13">
        <v>4.1666666666666699E-2</v>
      </c>
      <c r="J11" s="13">
        <v>0.2</v>
      </c>
      <c r="K11" s="13">
        <v>3.8461538461538498E-2</v>
      </c>
      <c r="L11" s="13">
        <v>0.23404255319148901</v>
      </c>
      <c r="M11" s="13"/>
      <c r="N11" s="13">
        <v>0.13793103448275901</v>
      </c>
      <c r="O11" s="13">
        <v>0.1</v>
      </c>
      <c r="P11" s="13">
        <v>0.133333333333333</v>
      </c>
      <c r="Q11" s="13">
        <v>0.18518518518518501</v>
      </c>
      <c r="R11" s="13"/>
      <c r="S11" s="13">
        <v>0.108108108108108</v>
      </c>
      <c r="T11" s="13">
        <v>9.5238095238095205E-2</v>
      </c>
      <c r="U11" s="13">
        <v>6.6666666666666693E-2</v>
      </c>
      <c r="V11" s="13">
        <v>0.20689655172413801</v>
      </c>
      <c r="W11" s="13">
        <v>0.230769230769231</v>
      </c>
      <c r="X11" s="13">
        <v>0.28571428571428598</v>
      </c>
      <c r="Y11" s="13"/>
      <c r="Z11" s="13">
        <v>8.42105263157895E-2</v>
      </c>
      <c r="AA11" s="13">
        <v>0.28571428571428598</v>
      </c>
      <c r="AB11" s="13"/>
      <c r="AC11" s="13">
        <v>0.102040816326531</v>
      </c>
      <c r="AD11" s="13">
        <v>0.17142857142857101</v>
      </c>
    </row>
    <row r="12" spans="2:30" x14ac:dyDescent="0.3">
      <c r="B12" s="14" t="s">
        <v>56</v>
      </c>
      <c r="C12" s="19">
        <v>3.0769230769230799E-2</v>
      </c>
      <c r="D12" s="19">
        <v>1.4705882352941201E-2</v>
      </c>
      <c r="E12" s="19">
        <v>4.8387096774193498E-2</v>
      </c>
      <c r="F12" s="19"/>
      <c r="G12" s="19">
        <v>0</v>
      </c>
      <c r="H12" s="19">
        <v>0</v>
      </c>
      <c r="I12" s="19">
        <v>4.1666666666666699E-2</v>
      </c>
      <c r="J12" s="19">
        <v>0</v>
      </c>
      <c r="K12" s="19">
        <v>3.8461538461538498E-2</v>
      </c>
      <c r="L12" s="19">
        <v>4.2553191489361701E-2</v>
      </c>
      <c r="M12" s="19"/>
      <c r="N12" s="19">
        <v>3.4482758620689703E-2</v>
      </c>
      <c r="O12" s="19">
        <v>6.6666666666666693E-2</v>
      </c>
      <c r="P12" s="19">
        <v>0</v>
      </c>
      <c r="Q12" s="19">
        <v>0</v>
      </c>
      <c r="R12" s="19"/>
      <c r="S12" s="19">
        <v>2.7027027027027001E-2</v>
      </c>
      <c r="T12" s="19">
        <v>4.7619047619047603E-2</v>
      </c>
      <c r="U12" s="19">
        <v>0</v>
      </c>
      <c r="V12" s="19">
        <v>3.4482758620689703E-2</v>
      </c>
      <c r="W12" s="19">
        <v>0</v>
      </c>
      <c r="X12" s="19">
        <v>0.14285714285714299</v>
      </c>
      <c r="Y12" s="19"/>
      <c r="Z12" s="19">
        <v>3.1578947368421102E-2</v>
      </c>
      <c r="AA12" s="19">
        <v>2.8571428571428598E-2</v>
      </c>
      <c r="AB12" s="19"/>
      <c r="AC12" s="19">
        <v>4.08163265306122E-2</v>
      </c>
      <c r="AD12" s="19">
        <v>1.4285714285714299E-2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0.16923076923076899</v>
      </c>
      <c r="D8" s="13">
        <v>0.17647058823529399</v>
      </c>
      <c r="E8" s="13">
        <v>0.16129032258064499</v>
      </c>
      <c r="F8" s="13"/>
      <c r="G8" s="13">
        <v>0</v>
      </c>
      <c r="H8" s="13">
        <v>0.33333333333333298</v>
      </c>
      <c r="I8" s="13">
        <v>0.20833333333333301</v>
      </c>
      <c r="J8" s="13">
        <v>0.15</v>
      </c>
      <c r="K8" s="13">
        <v>0.15384615384615399</v>
      </c>
      <c r="L8" s="13">
        <v>0.12765957446808501</v>
      </c>
      <c r="M8" s="13"/>
      <c r="N8" s="13">
        <v>0.17241379310344801</v>
      </c>
      <c r="O8" s="13">
        <v>0.133333333333333</v>
      </c>
      <c r="P8" s="13">
        <v>0.133333333333333</v>
      </c>
      <c r="Q8" s="13">
        <v>0.22222222222222199</v>
      </c>
      <c r="R8" s="13"/>
      <c r="S8" s="13">
        <v>0.21621621621621601</v>
      </c>
      <c r="T8" s="13">
        <v>9.5238095238095205E-2</v>
      </c>
      <c r="U8" s="13">
        <v>0.2</v>
      </c>
      <c r="V8" s="13">
        <v>0.13793103448275901</v>
      </c>
      <c r="W8" s="13">
        <v>0.15384615384615399</v>
      </c>
      <c r="X8" s="13">
        <v>0.14285714285714299</v>
      </c>
      <c r="Y8" s="13"/>
      <c r="Z8" s="13">
        <v>0.21052631578947401</v>
      </c>
      <c r="AA8" s="13">
        <v>5.7142857142857099E-2</v>
      </c>
      <c r="AB8" s="13"/>
      <c r="AC8" s="13">
        <v>0.183673469387755</v>
      </c>
      <c r="AD8" s="13">
        <v>0.128571428571429</v>
      </c>
    </row>
    <row r="9" spans="2:30" x14ac:dyDescent="0.3">
      <c r="B9" s="14" t="s">
        <v>317</v>
      </c>
      <c r="C9" s="13">
        <v>0.43846153846153801</v>
      </c>
      <c r="D9" s="13">
        <v>0.42647058823529399</v>
      </c>
      <c r="E9" s="13">
        <v>0.45161290322580599</v>
      </c>
      <c r="F9" s="13"/>
      <c r="G9" s="13">
        <v>0</v>
      </c>
      <c r="H9" s="13">
        <v>0.33333333333333298</v>
      </c>
      <c r="I9" s="13">
        <v>0.45833333333333298</v>
      </c>
      <c r="J9" s="13">
        <v>0.45</v>
      </c>
      <c r="K9" s="13">
        <v>0.5</v>
      </c>
      <c r="L9" s="13">
        <v>0.42553191489361702</v>
      </c>
      <c r="M9" s="13"/>
      <c r="N9" s="13">
        <v>0.37931034482758602</v>
      </c>
      <c r="O9" s="13">
        <v>0.36666666666666697</v>
      </c>
      <c r="P9" s="13">
        <v>0.66666666666666696</v>
      </c>
      <c r="Q9" s="13">
        <v>0.51851851851851805</v>
      </c>
      <c r="R9" s="13"/>
      <c r="S9" s="13">
        <v>0.43243243243243201</v>
      </c>
      <c r="T9" s="13">
        <v>0.52380952380952395</v>
      </c>
      <c r="U9" s="13">
        <v>0.46666666666666701</v>
      </c>
      <c r="V9" s="13">
        <v>0.48275862068965503</v>
      </c>
      <c r="W9" s="13">
        <v>0.46153846153846201</v>
      </c>
      <c r="X9" s="13">
        <v>0.14285714285714299</v>
      </c>
      <c r="Y9" s="13"/>
      <c r="Z9" s="13">
        <v>0.35789473684210499</v>
      </c>
      <c r="AA9" s="13">
        <v>0.65714285714285703</v>
      </c>
      <c r="AB9" s="13"/>
      <c r="AC9" s="13">
        <v>0.48979591836734698</v>
      </c>
      <c r="AD9" s="13">
        <v>0.442857142857143</v>
      </c>
    </row>
    <row r="10" spans="2:30" x14ac:dyDescent="0.3">
      <c r="B10" s="14" t="s">
        <v>318</v>
      </c>
      <c r="C10" s="13">
        <v>0.230769230769231</v>
      </c>
      <c r="D10" s="13">
        <v>0.308823529411765</v>
      </c>
      <c r="E10" s="13">
        <v>0.14516129032258099</v>
      </c>
      <c r="F10" s="13"/>
      <c r="G10" s="13">
        <v>1</v>
      </c>
      <c r="H10" s="13">
        <v>0.16666666666666699</v>
      </c>
      <c r="I10" s="13">
        <v>0.20833333333333301</v>
      </c>
      <c r="J10" s="13">
        <v>0.25</v>
      </c>
      <c r="K10" s="13">
        <v>0.269230769230769</v>
      </c>
      <c r="L10" s="13">
        <v>0.21276595744680901</v>
      </c>
      <c r="M10" s="13"/>
      <c r="N10" s="13">
        <v>0.25862068965517199</v>
      </c>
      <c r="O10" s="13">
        <v>0.233333333333333</v>
      </c>
      <c r="P10" s="13">
        <v>0.2</v>
      </c>
      <c r="Q10" s="13">
        <v>0.18518518518518501</v>
      </c>
      <c r="R10" s="13"/>
      <c r="S10" s="13">
        <v>0.18918918918918901</v>
      </c>
      <c r="T10" s="13">
        <v>0.238095238095238</v>
      </c>
      <c r="U10" s="13">
        <v>0.2</v>
      </c>
      <c r="V10" s="13">
        <v>0.24137931034482801</v>
      </c>
      <c r="W10" s="13">
        <v>0.230769230769231</v>
      </c>
      <c r="X10" s="13">
        <v>0.28571428571428598</v>
      </c>
      <c r="Y10" s="13"/>
      <c r="Z10" s="13">
        <v>0.25263157894736799</v>
      </c>
      <c r="AA10" s="13">
        <v>0.17142857142857101</v>
      </c>
      <c r="AB10" s="13"/>
      <c r="AC10" s="13">
        <v>0.22448979591836701</v>
      </c>
      <c r="AD10" s="13">
        <v>0.24285714285714299</v>
      </c>
    </row>
    <row r="11" spans="2:30" x14ac:dyDescent="0.3">
      <c r="B11" s="14" t="s">
        <v>319</v>
      </c>
      <c r="C11" s="13">
        <v>7.69230769230769E-2</v>
      </c>
      <c r="D11" s="13">
        <v>7.3529411764705899E-2</v>
      </c>
      <c r="E11" s="13">
        <v>8.0645161290322606E-2</v>
      </c>
      <c r="F11" s="13"/>
      <c r="G11" s="13">
        <v>0</v>
      </c>
      <c r="H11" s="13">
        <v>8.3333333333333301E-2</v>
      </c>
      <c r="I11" s="13">
        <v>8.3333333333333301E-2</v>
      </c>
      <c r="J11" s="13">
        <v>0.1</v>
      </c>
      <c r="K11" s="13">
        <v>3.8461538461538498E-2</v>
      </c>
      <c r="L11" s="13">
        <v>8.5106382978723402E-2</v>
      </c>
      <c r="M11" s="13"/>
      <c r="N11" s="13">
        <v>0.12068965517241401</v>
      </c>
      <c r="O11" s="13">
        <v>0.1</v>
      </c>
      <c r="P11" s="13">
        <v>0</v>
      </c>
      <c r="Q11" s="13">
        <v>0</v>
      </c>
      <c r="R11" s="13"/>
      <c r="S11" s="13">
        <v>8.1081081081081099E-2</v>
      </c>
      <c r="T11" s="13">
        <v>4.7619047619047603E-2</v>
      </c>
      <c r="U11" s="13">
        <v>0</v>
      </c>
      <c r="V11" s="13">
        <v>0.10344827586206901</v>
      </c>
      <c r="W11" s="13">
        <v>0.15384615384615399</v>
      </c>
      <c r="X11" s="13">
        <v>0</v>
      </c>
      <c r="Y11" s="13"/>
      <c r="Z11" s="13">
        <v>7.3684210526315796E-2</v>
      </c>
      <c r="AA11" s="13">
        <v>8.5714285714285701E-2</v>
      </c>
      <c r="AB11" s="13"/>
      <c r="AC11" s="13">
        <v>6.1224489795918401E-2</v>
      </c>
      <c r="AD11" s="13">
        <v>0.1</v>
      </c>
    </row>
    <row r="12" spans="2:30" x14ac:dyDescent="0.3">
      <c r="B12" s="14" t="s">
        <v>56</v>
      </c>
      <c r="C12" s="19">
        <v>8.4615384615384606E-2</v>
      </c>
      <c r="D12" s="19">
        <v>1.4705882352941201E-2</v>
      </c>
      <c r="E12" s="19">
        <v>0.16129032258064499</v>
      </c>
      <c r="F12" s="19"/>
      <c r="G12" s="19">
        <v>0</v>
      </c>
      <c r="H12" s="19">
        <v>8.3333333333333301E-2</v>
      </c>
      <c r="I12" s="19">
        <v>4.1666666666666699E-2</v>
      </c>
      <c r="J12" s="19">
        <v>0.05</v>
      </c>
      <c r="K12" s="19">
        <v>3.8461538461538498E-2</v>
      </c>
      <c r="L12" s="19">
        <v>0.14893617021276601</v>
      </c>
      <c r="M12" s="19"/>
      <c r="N12" s="19">
        <v>6.8965517241379296E-2</v>
      </c>
      <c r="O12" s="19">
        <v>0.16666666666666699</v>
      </c>
      <c r="P12" s="19">
        <v>0</v>
      </c>
      <c r="Q12" s="19">
        <v>7.4074074074074098E-2</v>
      </c>
      <c r="R12" s="19"/>
      <c r="S12" s="19">
        <v>8.1081081081081099E-2</v>
      </c>
      <c r="T12" s="19">
        <v>9.5238095238095205E-2</v>
      </c>
      <c r="U12" s="19">
        <v>0.133333333333333</v>
      </c>
      <c r="V12" s="19">
        <v>3.4482758620689703E-2</v>
      </c>
      <c r="W12" s="19">
        <v>0</v>
      </c>
      <c r="X12" s="19">
        <v>0.42857142857142899</v>
      </c>
      <c r="Y12" s="19"/>
      <c r="Z12" s="19">
        <v>0.105263157894737</v>
      </c>
      <c r="AA12" s="19">
        <v>2.8571428571428598E-2</v>
      </c>
      <c r="AB12" s="19"/>
      <c r="AC12" s="19">
        <v>4.08163265306122E-2</v>
      </c>
      <c r="AD12" s="19">
        <v>8.5714285714285701E-2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0.46153846153846201</v>
      </c>
      <c r="D8" s="13">
        <v>0.42647058823529399</v>
      </c>
      <c r="E8" s="13">
        <v>0.5</v>
      </c>
      <c r="F8" s="13"/>
      <c r="G8" s="13">
        <v>0</v>
      </c>
      <c r="H8" s="13">
        <v>0.5</v>
      </c>
      <c r="I8" s="13">
        <v>0.54166666666666696</v>
      </c>
      <c r="J8" s="13">
        <v>0.5</v>
      </c>
      <c r="K8" s="13">
        <v>0.53846153846153799</v>
      </c>
      <c r="L8" s="13">
        <v>0.36170212765957399</v>
      </c>
      <c r="M8" s="13"/>
      <c r="N8" s="13">
        <v>0.36206896551724099</v>
      </c>
      <c r="O8" s="13">
        <v>0.46666666666666701</v>
      </c>
      <c r="P8" s="13">
        <v>0.66666666666666696</v>
      </c>
      <c r="Q8" s="13">
        <v>0.55555555555555602</v>
      </c>
      <c r="R8" s="13"/>
      <c r="S8" s="13">
        <v>0.40540540540540498</v>
      </c>
      <c r="T8" s="13">
        <v>0.52380952380952395</v>
      </c>
      <c r="U8" s="13">
        <v>0.46666666666666701</v>
      </c>
      <c r="V8" s="13">
        <v>0.65517241379310298</v>
      </c>
      <c r="W8" s="13">
        <v>0.15384615384615399</v>
      </c>
      <c r="X8" s="13">
        <v>0.42857142857142899</v>
      </c>
      <c r="Y8" s="13"/>
      <c r="Z8" s="13">
        <v>0.50526315789473697</v>
      </c>
      <c r="AA8" s="13">
        <v>0.34285714285714303</v>
      </c>
      <c r="AB8" s="13"/>
      <c r="AC8" s="13">
        <v>0.530612244897959</v>
      </c>
      <c r="AD8" s="13">
        <v>0.4</v>
      </c>
    </row>
    <row r="9" spans="2:30" x14ac:dyDescent="0.3">
      <c r="B9" s="14" t="s">
        <v>317</v>
      </c>
      <c r="C9" s="13">
        <v>0.29230769230769199</v>
      </c>
      <c r="D9" s="13">
        <v>0.308823529411765</v>
      </c>
      <c r="E9" s="13">
        <v>0.27419354838709697</v>
      </c>
      <c r="F9" s="13"/>
      <c r="G9" s="13">
        <v>1</v>
      </c>
      <c r="H9" s="13">
        <v>0.41666666666666702</v>
      </c>
      <c r="I9" s="13">
        <v>0.29166666666666702</v>
      </c>
      <c r="J9" s="13">
        <v>0.25</v>
      </c>
      <c r="K9" s="13">
        <v>0.269230769230769</v>
      </c>
      <c r="L9" s="13">
        <v>0.27659574468085102</v>
      </c>
      <c r="M9" s="13"/>
      <c r="N9" s="13">
        <v>0.37931034482758602</v>
      </c>
      <c r="O9" s="13">
        <v>0.233333333333333</v>
      </c>
      <c r="P9" s="13">
        <v>0.2</v>
      </c>
      <c r="Q9" s="13">
        <v>0.22222222222222199</v>
      </c>
      <c r="R9" s="13"/>
      <c r="S9" s="13">
        <v>0.29729729729729698</v>
      </c>
      <c r="T9" s="13">
        <v>0.28571428571428598</v>
      </c>
      <c r="U9" s="13">
        <v>0.2</v>
      </c>
      <c r="V9" s="13">
        <v>0.20689655172413801</v>
      </c>
      <c r="W9" s="13">
        <v>0.69230769230769196</v>
      </c>
      <c r="X9" s="13">
        <v>0</v>
      </c>
      <c r="Y9" s="13"/>
      <c r="Z9" s="13">
        <v>0.31578947368421101</v>
      </c>
      <c r="AA9" s="13">
        <v>0.22857142857142901</v>
      </c>
      <c r="AB9" s="13"/>
      <c r="AC9" s="13">
        <v>0.24489795918367299</v>
      </c>
      <c r="AD9" s="13">
        <v>0.34285714285714303</v>
      </c>
    </row>
    <row r="10" spans="2:30" x14ac:dyDescent="0.3">
      <c r="B10" s="14" t="s">
        <v>318</v>
      </c>
      <c r="C10" s="13">
        <v>0.15384615384615399</v>
      </c>
      <c r="D10" s="13">
        <v>0.161764705882353</v>
      </c>
      <c r="E10" s="13">
        <v>0.14516129032258099</v>
      </c>
      <c r="F10" s="13"/>
      <c r="G10" s="13">
        <v>0</v>
      </c>
      <c r="H10" s="13">
        <v>8.3333333333333301E-2</v>
      </c>
      <c r="I10" s="13">
        <v>0.125</v>
      </c>
      <c r="J10" s="13">
        <v>0.15</v>
      </c>
      <c r="K10" s="13">
        <v>7.69230769230769E-2</v>
      </c>
      <c r="L10" s="13">
        <v>0.23404255319148901</v>
      </c>
      <c r="M10" s="13"/>
      <c r="N10" s="13">
        <v>0.13793103448275901</v>
      </c>
      <c r="O10" s="13">
        <v>0.2</v>
      </c>
      <c r="P10" s="13">
        <v>0.133333333333333</v>
      </c>
      <c r="Q10" s="13">
        <v>0.148148148148148</v>
      </c>
      <c r="R10" s="13"/>
      <c r="S10" s="13">
        <v>0.27027027027027001</v>
      </c>
      <c r="T10" s="13">
        <v>0</v>
      </c>
      <c r="U10" s="13">
        <v>0.33333333333333298</v>
      </c>
      <c r="V10" s="13">
        <v>3.4482758620689703E-2</v>
      </c>
      <c r="W10" s="13">
        <v>7.69230769230769E-2</v>
      </c>
      <c r="X10" s="13">
        <v>0.28571428571428598</v>
      </c>
      <c r="Y10" s="13"/>
      <c r="Z10" s="13">
        <v>0.13684210526315799</v>
      </c>
      <c r="AA10" s="13">
        <v>0.2</v>
      </c>
      <c r="AB10" s="13"/>
      <c r="AC10" s="13">
        <v>0.20408163265306101</v>
      </c>
      <c r="AD10" s="13">
        <v>0.14285714285714299</v>
      </c>
    </row>
    <row r="11" spans="2:30" x14ac:dyDescent="0.3">
      <c r="B11" s="14" t="s">
        <v>319</v>
      </c>
      <c r="C11" s="13">
        <v>6.9230769230769207E-2</v>
      </c>
      <c r="D11" s="13">
        <v>8.8235294117647106E-2</v>
      </c>
      <c r="E11" s="13">
        <v>4.8387096774193498E-2</v>
      </c>
      <c r="F11" s="13"/>
      <c r="G11" s="13">
        <v>0</v>
      </c>
      <c r="H11" s="13">
        <v>0</v>
      </c>
      <c r="I11" s="13">
        <v>4.1666666666666699E-2</v>
      </c>
      <c r="J11" s="13">
        <v>0.1</v>
      </c>
      <c r="K11" s="13">
        <v>7.69230769230769E-2</v>
      </c>
      <c r="L11" s="13">
        <v>8.5106382978723402E-2</v>
      </c>
      <c r="M11" s="13"/>
      <c r="N11" s="13">
        <v>8.6206896551724102E-2</v>
      </c>
      <c r="O11" s="13">
        <v>6.6666666666666693E-2</v>
      </c>
      <c r="P11" s="13">
        <v>0</v>
      </c>
      <c r="Q11" s="13">
        <v>7.4074074074074098E-2</v>
      </c>
      <c r="R11" s="13"/>
      <c r="S11" s="13">
        <v>0</v>
      </c>
      <c r="T11" s="13">
        <v>0.14285714285714299</v>
      </c>
      <c r="U11" s="13">
        <v>0</v>
      </c>
      <c r="V11" s="13">
        <v>0.10344827586206901</v>
      </c>
      <c r="W11" s="13">
        <v>7.69230769230769E-2</v>
      </c>
      <c r="X11" s="13">
        <v>0.14285714285714299</v>
      </c>
      <c r="Y11" s="13"/>
      <c r="Z11" s="13">
        <v>2.1052631578947399E-2</v>
      </c>
      <c r="AA11" s="13">
        <v>0.2</v>
      </c>
      <c r="AB11" s="13"/>
      <c r="AC11" s="13">
        <v>0</v>
      </c>
      <c r="AD11" s="13">
        <v>0.1</v>
      </c>
    </row>
    <row r="12" spans="2:30" x14ac:dyDescent="0.3">
      <c r="B12" s="14" t="s">
        <v>56</v>
      </c>
      <c r="C12" s="19">
        <v>2.3076923076923099E-2</v>
      </c>
      <c r="D12" s="19">
        <v>1.4705882352941201E-2</v>
      </c>
      <c r="E12" s="19">
        <v>3.2258064516128997E-2</v>
      </c>
      <c r="F12" s="19"/>
      <c r="G12" s="19">
        <v>0</v>
      </c>
      <c r="H12" s="19">
        <v>0</v>
      </c>
      <c r="I12" s="19">
        <v>0</v>
      </c>
      <c r="J12" s="19">
        <v>0</v>
      </c>
      <c r="K12" s="19">
        <v>3.8461538461538498E-2</v>
      </c>
      <c r="L12" s="19">
        <v>4.2553191489361701E-2</v>
      </c>
      <c r="M12" s="19"/>
      <c r="N12" s="19">
        <v>3.4482758620689703E-2</v>
      </c>
      <c r="O12" s="19">
        <v>3.3333333333333298E-2</v>
      </c>
      <c r="P12" s="19">
        <v>0</v>
      </c>
      <c r="Q12" s="19">
        <v>0</v>
      </c>
      <c r="R12" s="19"/>
      <c r="S12" s="19">
        <v>2.7027027027027001E-2</v>
      </c>
      <c r="T12" s="19">
        <v>4.7619047619047603E-2</v>
      </c>
      <c r="U12" s="19">
        <v>0</v>
      </c>
      <c r="V12" s="19">
        <v>0</v>
      </c>
      <c r="W12" s="19">
        <v>0</v>
      </c>
      <c r="X12" s="19">
        <v>0.14285714285714299</v>
      </c>
      <c r="Y12" s="19"/>
      <c r="Z12" s="19">
        <v>2.1052631578947399E-2</v>
      </c>
      <c r="AA12" s="19">
        <v>2.8571428571428598E-2</v>
      </c>
      <c r="AB12" s="19"/>
      <c r="AC12" s="19">
        <v>2.04081632653061E-2</v>
      </c>
      <c r="AD12" s="19">
        <v>1.4285714285714299E-2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0.34615384615384598</v>
      </c>
      <c r="D8" s="13">
        <v>0.35294117647058798</v>
      </c>
      <c r="E8" s="13">
        <v>0.33870967741935498</v>
      </c>
      <c r="F8" s="13"/>
      <c r="G8" s="13">
        <v>0</v>
      </c>
      <c r="H8" s="13">
        <v>0.33333333333333298</v>
      </c>
      <c r="I8" s="13">
        <v>0.29166666666666702</v>
      </c>
      <c r="J8" s="13">
        <v>0.4</v>
      </c>
      <c r="K8" s="13">
        <v>0.5</v>
      </c>
      <c r="L8" s="13">
        <v>0.27659574468085102</v>
      </c>
      <c r="M8" s="13"/>
      <c r="N8" s="13">
        <v>0.31034482758620702</v>
      </c>
      <c r="O8" s="13">
        <v>0.3</v>
      </c>
      <c r="P8" s="13">
        <v>0.6</v>
      </c>
      <c r="Q8" s="13">
        <v>0.33333333333333298</v>
      </c>
      <c r="R8" s="13"/>
      <c r="S8" s="13">
        <v>0.32432432432432401</v>
      </c>
      <c r="T8" s="13">
        <v>0.238095238095238</v>
      </c>
      <c r="U8" s="13">
        <v>0.33333333333333298</v>
      </c>
      <c r="V8" s="13">
        <v>0.58620689655172398</v>
      </c>
      <c r="W8" s="13">
        <v>0.15384615384615399</v>
      </c>
      <c r="X8" s="13">
        <v>0.42857142857142899</v>
      </c>
      <c r="Y8" s="13"/>
      <c r="Z8" s="13">
        <v>0.4</v>
      </c>
      <c r="AA8" s="13">
        <v>0.2</v>
      </c>
      <c r="AB8" s="13"/>
      <c r="AC8" s="13">
        <v>0.42857142857142899</v>
      </c>
      <c r="AD8" s="13">
        <v>0.28571428571428598</v>
      </c>
    </row>
    <row r="9" spans="2:30" x14ac:dyDescent="0.3">
      <c r="B9" s="14" t="s">
        <v>317</v>
      </c>
      <c r="C9" s="13">
        <v>0.36923076923076897</v>
      </c>
      <c r="D9" s="13">
        <v>0.33823529411764702</v>
      </c>
      <c r="E9" s="13">
        <v>0.40322580645161299</v>
      </c>
      <c r="F9" s="13"/>
      <c r="G9" s="13">
        <v>1</v>
      </c>
      <c r="H9" s="13">
        <v>0.25</v>
      </c>
      <c r="I9" s="13">
        <v>0.45833333333333298</v>
      </c>
      <c r="J9" s="13">
        <v>0.45</v>
      </c>
      <c r="K9" s="13">
        <v>0.34615384615384598</v>
      </c>
      <c r="L9" s="13">
        <v>0.319148936170213</v>
      </c>
      <c r="M9" s="13"/>
      <c r="N9" s="13">
        <v>0.41379310344827602</v>
      </c>
      <c r="O9" s="13">
        <v>0.3</v>
      </c>
      <c r="P9" s="13">
        <v>0.266666666666667</v>
      </c>
      <c r="Q9" s="13">
        <v>0.407407407407407</v>
      </c>
      <c r="R9" s="13"/>
      <c r="S9" s="13">
        <v>0.43243243243243201</v>
      </c>
      <c r="T9" s="13">
        <v>0.57142857142857095</v>
      </c>
      <c r="U9" s="13">
        <v>0.33333333333333298</v>
      </c>
      <c r="V9" s="13">
        <v>0.13793103448275901</v>
      </c>
      <c r="W9" s="13">
        <v>0.53846153846153799</v>
      </c>
      <c r="X9" s="13">
        <v>0.14285714285714299</v>
      </c>
      <c r="Y9" s="13"/>
      <c r="Z9" s="13">
        <v>0.35789473684210499</v>
      </c>
      <c r="AA9" s="13">
        <v>0.4</v>
      </c>
      <c r="AB9" s="13"/>
      <c r="AC9" s="13">
        <v>0.40816326530612201</v>
      </c>
      <c r="AD9" s="13">
        <v>0.35714285714285698</v>
      </c>
    </row>
    <row r="10" spans="2:30" x14ac:dyDescent="0.3">
      <c r="B10" s="14" t="s">
        <v>318</v>
      </c>
      <c r="C10" s="13">
        <v>0.16153846153846199</v>
      </c>
      <c r="D10" s="13">
        <v>0.17647058823529399</v>
      </c>
      <c r="E10" s="13">
        <v>0.14516129032258099</v>
      </c>
      <c r="F10" s="13"/>
      <c r="G10" s="13">
        <v>0</v>
      </c>
      <c r="H10" s="13">
        <v>0.25</v>
      </c>
      <c r="I10" s="13">
        <v>0.16666666666666699</v>
      </c>
      <c r="J10" s="13">
        <v>0.05</v>
      </c>
      <c r="K10" s="13">
        <v>3.8461538461538498E-2</v>
      </c>
      <c r="L10" s="13">
        <v>0.25531914893617003</v>
      </c>
      <c r="M10" s="13"/>
      <c r="N10" s="13">
        <v>0.17241379310344801</v>
      </c>
      <c r="O10" s="13">
        <v>0.266666666666667</v>
      </c>
      <c r="P10" s="13">
        <v>0</v>
      </c>
      <c r="Q10" s="13">
        <v>0.11111111111111099</v>
      </c>
      <c r="R10" s="13"/>
      <c r="S10" s="13">
        <v>0.18918918918918901</v>
      </c>
      <c r="T10" s="13">
        <v>9.5238095238095205E-2</v>
      </c>
      <c r="U10" s="13">
        <v>0.266666666666667</v>
      </c>
      <c r="V10" s="13">
        <v>0.10344827586206901</v>
      </c>
      <c r="W10" s="13">
        <v>7.69230769230769E-2</v>
      </c>
      <c r="X10" s="13">
        <v>0.28571428571428598</v>
      </c>
      <c r="Y10" s="13"/>
      <c r="Z10" s="13">
        <v>0.157894736842105</v>
      </c>
      <c r="AA10" s="13">
        <v>0.17142857142857101</v>
      </c>
      <c r="AB10" s="13"/>
      <c r="AC10" s="13">
        <v>0.122448979591837</v>
      </c>
      <c r="AD10" s="13">
        <v>0.185714285714286</v>
      </c>
    </row>
    <row r="11" spans="2:30" x14ac:dyDescent="0.3">
      <c r="B11" s="14" t="s">
        <v>319</v>
      </c>
      <c r="C11" s="13">
        <v>8.4615384615384606E-2</v>
      </c>
      <c r="D11" s="13">
        <v>8.8235294117647106E-2</v>
      </c>
      <c r="E11" s="13">
        <v>8.0645161290322606E-2</v>
      </c>
      <c r="F11" s="13"/>
      <c r="G11" s="13">
        <v>0</v>
      </c>
      <c r="H11" s="13">
        <v>8.3333333333333301E-2</v>
      </c>
      <c r="I11" s="13">
        <v>4.1666666666666699E-2</v>
      </c>
      <c r="J11" s="13">
        <v>0.1</v>
      </c>
      <c r="K11" s="13">
        <v>7.69230769230769E-2</v>
      </c>
      <c r="L11" s="13">
        <v>0.10638297872340401</v>
      </c>
      <c r="M11" s="13"/>
      <c r="N11" s="13">
        <v>6.8965517241379296E-2</v>
      </c>
      <c r="O11" s="13">
        <v>6.6666666666666693E-2</v>
      </c>
      <c r="P11" s="13">
        <v>0.133333333333333</v>
      </c>
      <c r="Q11" s="13">
        <v>0.11111111111111099</v>
      </c>
      <c r="R11" s="13"/>
      <c r="S11" s="13">
        <v>2.7027027027027001E-2</v>
      </c>
      <c r="T11" s="13">
        <v>4.7619047619047603E-2</v>
      </c>
      <c r="U11" s="13">
        <v>6.6666666666666693E-2</v>
      </c>
      <c r="V11" s="13">
        <v>0.17241379310344801</v>
      </c>
      <c r="W11" s="13">
        <v>0.15384615384615399</v>
      </c>
      <c r="X11" s="13">
        <v>0</v>
      </c>
      <c r="Y11" s="13"/>
      <c r="Z11" s="13">
        <v>4.2105263157894701E-2</v>
      </c>
      <c r="AA11" s="13">
        <v>0.2</v>
      </c>
      <c r="AB11" s="13"/>
      <c r="AC11" s="13">
        <v>2.04081632653061E-2</v>
      </c>
      <c r="AD11" s="13">
        <v>0.14285714285714299</v>
      </c>
    </row>
    <row r="12" spans="2:30" x14ac:dyDescent="0.3">
      <c r="B12" s="14" t="s">
        <v>56</v>
      </c>
      <c r="C12" s="19">
        <v>3.8461538461538498E-2</v>
      </c>
      <c r="D12" s="19">
        <v>4.4117647058823498E-2</v>
      </c>
      <c r="E12" s="19">
        <v>3.2258064516128997E-2</v>
      </c>
      <c r="F12" s="19"/>
      <c r="G12" s="19">
        <v>0</v>
      </c>
      <c r="H12" s="19">
        <v>8.3333333333333301E-2</v>
      </c>
      <c r="I12" s="19">
        <v>4.1666666666666699E-2</v>
      </c>
      <c r="J12" s="19">
        <v>0</v>
      </c>
      <c r="K12" s="19">
        <v>3.8461538461538498E-2</v>
      </c>
      <c r="L12" s="19">
        <v>4.2553191489361701E-2</v>
      </c>
      <c r="M12" s="19"/>
      <c r="N12" s="19">
        <v>3.4482758620689703E-2</v>
      </c>
      <c r="O12" s="19">
        <v>6.6666666666666693E-2</v>
      </c>
      <c r="P12" s="19">
        <v>0</v>
      </c>
      <c r="Q12" s="19">
        <v>3.7037037037037E-2</v>
      </c>
      <c r="R12" s="19"/>
      <c r="S12" s="19">
        <v>2.7027027027027001E-2</v>
      </c>
      <c r="T12" s="19">
        <v>4.7619047619047603E-2</v>
      </c>
      <c r="U12" s="19">
        <v>0</v>
      </c>
      <c r="V12" s="19">
        <v>0</v>
      </c>
      <c r="W12" s="19">
        <v>7.69230769230769E-2</v>
      </c>
      <c r="X12" s="19">
        <v>0.14285714285714299</v>
      </c>
      <c r="Y12" s="19"/>
      <c r="Z12" s="19">
        <v>4.2105263157894701E-2</v>
      </c>
      <c r="AA12" s="19">
        <v>2.8571428571428598E-2</v>
      </c>
      <c r="AB12" s="19"/>
      <c r="AC12" s="19">
        <v>2.04081632653061E-2</v>
      </c>
      <c r="AD12" s="19">
        <v>2.8571428571428598E-2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329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0.29230769230769199</v>
      </c>
      <c r="D8" s="13">
        <v>0.26470588235294101</v>
      </c>
      <c r="E8" s="13">
        <v>0.32258064516128998</v>
      </c>
      <c r="F8" s="13"/>
      <c r="G8" s="13">
        <v>1</v>
      </c>
      <c r="H8" s="13">
        <v>0.58333333333333304</v>
      </c>
      <c r="I8" s="13">
        <v>0.375</v>
      </c>
      <c r="J8" s="13">
        <v>0.35</v>
      </c>
      <c r="K8" s="13">
        <v>0.15384615384615399</v>
      </c>
      <c r="L8" s="13">
        <v>0.21276595744680901</v>
      </c>
      <c r="M8" s="13"/>
      <c r="N8" s="13">
        <v>0.24137931034482801</v>
      </c>
      <c r="O8" s="13">
        <v>0.33333333333333298</v>
      </c>
      <c r="P8" s="13">
        <v>0.266666666666667</v>
      </c>
      <c r="Q8" s="13">
        <v>0.37037037037037002</v>
      </c>
      <c r="R8" s="13"/>
      <c r="S8" s="13">
        <v>0.32432432432432401</v>
      </c>
      <c r="T8" s="13">
        <v>0.19047619047618999</v>
      </c>
      <c r="U8" s="13">
        <v>0.2</v>
      </c>
      <c r="V8" s="13">
        <v>0.27586206896551702</v>
      </c>
      <c r="W8" s="13">
        <v>0.38461538461538503</v>
      </c>
      <c r="X8" s="13">
        <v>0.42857142857142899</v>
      </c>
      <c r="Y8" s="13"/>
      <c r="Z8" s="13">
        <v>0.31578947368421101</v>
      </c>
      <c r="AA8" s="13">
        <v>0.22857142857142901</v>
      </c>
      <c r="AB8" s="13"/>
      <c r="AC8" s="13">
        <v>0.30612244897959201</v>
      </c>
      <c r="AD8" s="13">
        <v>0.24285714285714299</v>
      </c>
    </row>
    <row r="9" spans="2:30" x14ac:dyDescent="0.3">
      <c r="B9" s="14" t="s">
        <v>317</v>
      </c>
      <c r="C9" s="13">
        <v>0.484615384615385</v>
      </c>
      <c r="D9" s="13">
        <v>0.54411764705882304</v>
      </c>
      <c r="E9" s="13">
        <v>0.41935483870967699</v>
      </c>
      <c r="F9" s="13"/>
      <c r="G9" s="13">
        <v>0</v>
      </c>
      <c r="H9" s="13">
        <v>0.16666666666666699</v>
      </c>
      <c r="I9" s="13">
        <v>0.45833333333333298</v>
      </c>
      <c r="J9" s="13">
        <v>0.45</v>
      </c>
      <c r="K9" s="13">
        <v>0.73076923076923095</v>
      </c>
      <c r="L9" s="13">
        <v>0.46808510638297901</v>
      </c>
      <c r="M9" s="13"/>
      <c r="N9" s="13">
        <v>0.48275862068965503</v>
      </c>
      <c r="O9" s="13">
        <v>0.4</v>
      </c>
      <c r="P9" s="13">
        <v>0.53333333333333299</v>
      </c>
      <c r="Q9" s="13">
        <v>0.55555555555555602</v>
      </c>
      <c r="R9" s="13"/>
      <c r="S9" s="13">
        <v>0.51351351351351304</v>
      </c>
      <c r="T9" s="13">
        <v>0.57142857142857095</v>
      </c>
      <c r="U9" s="13">
        <v>0.6</v>
      </c>
      <c r="V9" s="13">
        <v>0.44827586206896602</v>
      </c>
      <c r="W9" s="13">
        <v>0.30769230769230799</v>
      </c>
      <c r="X9" s="13">
        <v>0.14285714285714299</v>
      </c>
      <c r="Y9" s="13"/>
      <c r="Z9" s="13">
        <v>0.452631578947368</v>
      </c>
      <c r="AA9" s="13">
        <v>0.57142857142857095</v>
      </c>
      <c r="AB9" s="13"/>
      <c r="AC9" s="13">
        <v>0.51020408163265296</v>
      </c>
      <c r="AD9" s="13">
        <v>0.51428571428571401</v>
      </c>
    </row>
    <row r="10" spans="2:30" x14ac:dyDescent="0.3">
      <c r="B10" s="14" t="s">
        <v>318</v>
      </c>
      <c r="C10" s="13">
        <v>0.138461538461538</v>
      </c>
      <c r="D10" s="13">
        <v>7.3529411764705899E-2</v>
      </c>
      <c r="E10" s="13">
        <v>0.209677419354839</v>
      </c>
      <c r="F10" s="13"/>
      <c r="G10" s="13">
        <v>0</v>
      </c>
      <c r="H10" s="13">
        <v>0.16666666666666699</v>
      </c>
      <c r="I10" s="13">
        <v>8.3333333333333301E-2</v>
      </c>
      <c r="J10" s="13">
        <v>0.1</v>
      </c>
      <c r="K10" s="13">
        <v>7.69230769230769E-2</v>
      </c>
      <c r="L10" s="13">
        <v>0.21276595744680901</v>
      </c>
      <c r="M10" s="13"/>
      <c r="N10" s="13">
        <v>0.15517241379310301</v>
      </c>
      <c r="O10" s="13">
        <v>0.16666666666666699</v>
      </c>
      <c r="P10" s="13">
        <v>0.2</v>
      </c>
      <c r="Q10" s="13">
        <v>3.7037037037037E-2</v>
      </c>
      <c r="R10" s="13"/>
      <c r="S10" s="13">
        <v>5.4054054054054099E-2</v>
      </c>
      <c r="T10" s="13">
        <v>0.14285714285714299</v>
      </c>
      <c r="U10" s="13">
        <v>0.2</v>
      </c>
      <c r="V10" s="13">
        <v>0.13793103448275901</v>
      </c>
      <c r="W10" s="13">
        <v>0.30769230769230799</v>
      </c>
      <c r="X10" s="13">
        <v>0.28571428571428598</v>
      </c>
      <c r="Y10" s="13"/>
      <c r="Z10" s="13">
        <v>0.168421052631579</v>
      </c>
      <c r="AA10" s="13">
        <v>5.7142857142857099E-2</v>
      </c>
      <c r="AB10" s="13"/>
      <c r="AC10" s="13">
        <v>0.14285714285714299</v>
      </c>
      <c r="AD10" s="13">
        <v>0.128571428571429</v>
      </c>
    </row>
    <row r="11" spans="2:30" x14ac:dyDescent="0.3">
      <c r="B11" s="14" t="s">
        <v>319</v>
      </c>
      <c r="C11" s="13">
        <v>3.8461538461538498E-2</v>
      </c>
      <c r="D11" s="13">
        <v>5.8823529411764698E-2</v>
      </c>
      <c r="E11" s="13">
        <v>1.6129032258064498E-2</v>
      </c>
      <c r="F11" s="13"/>
      <c r="G11" s="13">
        <v>0</v>
      </c>
      <c r="H11" s="13">
        <v>8.3333333333333301E-2</v>
      </c>
      <c r="I11" s="13">
        <v>4.1666666666666699E-2</v>
      </c>
      <c r="J11" s="13">
        <v>0.05</v>
      </c>
      <c r="K11" s="13">
        <v>0</v>
      </c>
      <c r="L11" s="13">
        <v>4.2553191489361701E-2</v>
      </c>
      <c r="M11" s="13"/>
      <c r="N11" s="13">
        <v>6.8965517241379296E-2</v>
      </c>
      <c r="O11" s="13">
        <v>3.3333333333333298E-2</v>
      </c>
      <c r="P11" s="13">
        <v>0</v>
      </c>
      <c r="Q11" s="13">
        <v>0</v>
      </c>
      <c r="R11" s="13"/>
      <c r="S11" s="13">
        <v>2.7027027027027001E-2</v>
      </c>
      <c r="T11" s="13">
        <v>4.7619047619047603E-2</v>
      </c>
      <c r="U11" s="13">
        <v>0</v>
      </c>
      <c r="V11" s="13">
        <v>0.10344827586206901</v>
      </c>
      <c r="W11" s="13">
        <v>0</v>
      </c>
      <c r="X11" s="13">
        <v>0</v>
      </c>
      <c r="Y11" s="13"/>
      <c r="Z11" s="13">
        <v>2.1052631578947399E-2</v>
      </c>
      <c r="AA11" s="13">
        <v>8.5714285714285701E-2</v>
      </c>
      <c r="AB11" s="13"/>
      <c r="AC11" s="13">
        <v>0</v>
      </c>
      <c r="AD11" s="13">
        <v>7.1428571428571397E-2</v>
      </c>
    </row>
    <row r="12" spans="2:30" x14ac:dyDescent="0.3">
      <c r="B12" s="14" t="s">
        <v>56</v>
      </c>
      <c r="C12" s="19">
        <v>4.6153846153846198E-2</v>
      </c>
      <c r="D12" s="19">
        <v>5.8823529411764698E-2</v>
      </c>
      <c r="E12" s="19">
        <v>3.2258064516128997E-2</v>
      </c>
      <c r="F12" s="19"/>
      <c r="G12" s="19">
        <v>0</v>
      </c>
      <c r="H12" s="19">
        <v>0</v>
      </c>
      <c r="I12" s="19">
        <v>4.1666666666666699E-2</v>
      </c>
      <c r="J12" s="19">
        <v>0.05</v>
      </c>
      <c r="K12" s="19">
        <v>3.8461538461538498E-2</v>
      </c>
      <c r="L12" s="19">
        <v>6.3829787234042507E-2</v>
      </c>
      <c r="M12" s="19"/>
      <c r="N12" s="19">
        <v>5.1724137931034503E-2</v>
      </c>
      <c r="O12" s="19">
        <v>6.6666666666666693E-2</v>
      </c>
      <c r="P12" s="19">
        <v>0</v>
      </c>
      <c r="Q12" s="19">
        <v>3.7037037037037E-2</v>
      </c>
      <c r="R12" s="19"/>
      <c r="S12" s="19">
        <v>8.1081081081081099E-2</v>
      </c>
      <c r="T12" s="19">
        <v>4.7619047619047603E-2</v>
      </c>
      <c r="U12" s="19">
        <v>0</v>
      </c>
      <c r="V12" s="19">
        <v>3.4482758620689703E-2</v>
      </c>
      <c r="W12" s="19">
        <v>0</v>
      </c>
      <c r="X12" s="19">
        <v>0.14285714285714299</v>
      </c>
      <c r="Y12" s="19"/>
      <c r="Z12" s="19">
        <v>4.2105263157894701E-2</v>
      </c>
      <c r="AA12" s="19">
        <v>5.7142857142857099E-2</v>
      </c>
      <c r="AB12" s="19"/>
      <c r="AC12" s="19">
        <v>4.08163265306122E-2</v>
      </c>
      <c r="AD12" s="19">
        <v>4.2857142857142899E-2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0.21538461538461501</v>
      </c>
      <c r="D8" s="13">
        <v>0.20588235294117599</v>
      </c>
      <c r="E8" s="13">
        <v>0.225806451612903</v>
      </c>
      <c r="F8" s="13"/>
      <c r="G8" s="13">
        <v>1</v>
      </c>
      <c r="H8" s="13">
        <v>0.5</v>
      </c>
      <c r="I8" s="13">
        <v>0.29166666666666702</v>
      </c>
      <c r="J8" s="13">
        <v>0.2</v>
      </c>
      <c r="K8" s="13">
        <v>0.269230769230769</v>
      </c>
      <c r="L8" s="13">
        <v>6.3829787234042507E-2</v>
      </c>
      <c r="M8" s="13"/>
      <c r="N8" s="13">
        <v>0.18965517241379301</v>
      </c>
      <c r="O8" s="13">
        <v>0.16666666666666699</v>
      </c>
      <c r="P8" s="13">
        <v>0.266666666666667</v>
      </c>
      <c r="Q8" s="13">
        <v>0.296296296296296</v>
      </c>
      <c r="R8" s="13"/>
      <c r="S8" s="13">
        <v>0.162162162162162</v>
      </c>
      <c r="T8" s="13">
        <v>0.28571428571428598</v>
      </c>
      <c r="U8" s="13">
        <v>0.266666666666667</v>
      </c>
      <c r="V8" s="13">
        <v>0.24137931034482801</v>
      </c>
      <c r="W8" s="13">
        <v>0.15384615384615399</v>
      </c>
      <c r="X8" s="13">
        <v>0.42857142857142899</v>
      </c>
      <c r="Y8" s="13"/>
      <c r="Z8" s="13">
        <v>0.25263157894736799</v>
      </c>
      <c r="AA8" s="13">
        <v>0.114285714285714</v>
      </c>
      <c r="AB8" s="13"/>
      <c r="AC8" s="13">
        <v>0.26530612244898</v>
      </c>
      <c r="AD8" s="13">
        <v>0.17142857142857101</v>
      </c>
    </row>
    <row r="9" spans="2:30" x14ac:dyDescent="0.3">
      <c r="B9" s="14" t="s">
        <v>317</v>
      </c>
      <c r="C9" s="13">
        <v>0.33846153846153798</v>
      </c>
      <c r="D9" s="13">
        <v>0.27941176470588203</v>
      </c>
      <c r="E9" s="13">
        <v>0.40322580645161299</v>
      </c>
      <c r="F9" s="13"/>
      <c r="G9" s="13">
        <v>0</v>
      </c>
      <c r="H9" s="13">
        <v>0.41666666666666702</v>
      </c>
      <c r="I9" s="13">
        <v>0.33333333333333298</v>
      </c>
      <c r="J9" s="13">
        <v>0.3</v>
      </c>
      <c r="K9" s="13">
        <v>0.269230769230769</v>
      </c>
      <c r="L9" s="13">
        <v>0.38297872340425498</v>
      </c>
      <c r="M9" s="13"/>
      <c r="N9" s="13">
        <v>0.24137931034482801</v>
      </c>
      <c r="O9" s="13">
        <v>0.46666666666666701</v>
      </c>
      <c r="P9" s="13">
        <v>0.4</v>
      </c>
      <c r="Q9" s="13">
        <v>0.37037037037037002</v>
      </c>
      <c r="R9" s="13"/>
      <c r="S9" s="13">
        <v>0.29729729729729698</v>
      </c>
      <c r="T9" s="13">
        <v>0.28571428571428598</v>
      </c>
      <c r="U9" s="13">
        <v>0.33333333333333298</v>
      </c>
      <c r="V9" s="13">
        <v>0.44827586206896602</v>
      </c>
      <c r="W9" s="13">
        <v>0.30769230769230799</v>
      </c>
      <c r="X9" s="13">
        <v>0.14285714285714299</v>
      </c>
      <c r="Y9" s="13"/>
      <c r="Z9" s="13">
        <v>0.35789473684210499</v>
      </c>
      <c r="AA9" s="13">
        <v>0.28571428571428598</v>
      </c>
      <c r="AB9" s="13"/>
      <c r="AC9" s="13">
        <v>0.26530612244898</v>
      </c>
      <c r="AD9" s="13">
        <v>0.38571428571428601</v>
      </c>
    </row>
    <row r="10" spans="2:30" x14ac:dyDescent="0.3">
      <c r="B10" s="14" t="s">
        <v>318</v>
      </c>
      <c r="C10" s="13">
        <v>0.3</v>
      </c>
      <c r="D10" s="13">
        <v>0.35294117647058798</v>
      </c>
      <c r="E10" s="13">
        <v>0.241935483870968</v>
      </c>
      <c r="F10" s="13"/>
      <c r="G10" s="13">
        <v>0</v>
      </c>
      <c r="H10" s="13">
        <v>0</v>
      </c>
      <c r="I10" s="13">
        <v>0.25</v>
      </c>
      <c r="J10" s="13">
        <v>0.35</v>
      </c>
      <c r="K10" s="13">
        <v>0.38461538461538503</v>
      </c>
      <c r="L10" s="13">
        <v>0.340425531914894</v>
      </c>
      <c r="M10" s="13"/>
      <c r="N10" s="13">
        <v>0.36206896551724099</v>
      </c>
      <c r="O10" s="13">
        <v>0.233333333333333</v>
      </c>
      <c r="P10" s="13">
        <v>0.33333333333333298</v>
      </c>
      <c r="Q10" s="13">
        <v>0.22222222222222199</v>
      </c>
      <c r="R10" s="13"/>
      <c r="S10" s="13">
        <v>0.40540540540540498</v>
      </c>
      <c r="T10" s="13">
        <v>0.28571428571428598</v>
      </c>
      <c r="U10" s="13">
        <v>0.33333333333333298</v>
      </c>
      <c r="V10" s="13">
        <v>0.10344827586206901</v>
      </c>
      <c r="W10" s="13">
        <v>0.46153846153846201</v>
      </c>
      <c r="X10" s="13">
        <v>0</v>
      </c>
      <c r="Y10" s="13"/>
      <c r="Z10" s="13">
        <v>0.26315789473684198</v>
      </c>
      <c r="AA10" s="13">
        <v>0.4</v>
      </c>
      <c r="AB10" s="13"/>
      <c r="AC10" s="13">
        <v>0.34693877551020402</v>
      </c>
      <c r="AD10" s="13">
        <v>0.28571428571428598</v>
      </c>
    </row>
    <row r="11" spans="2:30" x14ac:dyDescent="0.3">
      <c r="B11" s="14" t="s">
        <v>319</v>
      </c>
      <c r="C11" s="13">
        <v>0.1</v>
      </c>
      <c r="D11" s="13">
        <v>0.10294117647058799</v>
      </c>
      <c r="E11" s="13">
        <v>9.6774193548387094E-2</v>
      </c>
      <c r="F11" s="13"/>
      <c r="G11" s="13">
        <v>0</v>
      </c>
      <c r="H11" s="13">
        <v>8.3333333333333301E-2</v>
      </c>
      <c r="I11" s="13">
        <v>8.3333333333333301E-2</v>
      </c>
      <c r="J11" s="13">
        <v>0.1</v>
      </c>
      <c r="K11" s="13">
        <v>3.8461538461538498E-2</v>
      </c>
      <c r="L11" s="13">
        <v>0.14893617021276601</v>
      </c>
      <c r="M11" s="13"/>
      <c r="N11" s="13">
        <v>0.15517241379310301</v>
      </c>
      <c r="O11" s="13">
        <v>6.6666666666666693E-2</v>
      </c>
      <c r="P11" s="13">
        <v>0</v>
      </c>
      <c r="Q11" s="13">
        <v>7.4074074074074098E-2</v>
      </c>
      <c r="R11" s="13"/>
      <c r="S11" s="13">
        <v>5.4054054054054099E-2</v>
      </c>
      <c r="T11" s="13">
        <v>9.5238095238095205E-2</v>
      </c>
      <c r="U11" s="13">
        <v>6.6666666666666693E-2</v>
      </c>
      <c r="V11" s="13">
        <v>0.17241379310344801</v>
      </c>
      <c r="W11" s="13">
        <v>7.69230769230769E-2</v>
      </c>
      <c r="X11" s="13">
        <v>0.28571428571428598</v>
      </c>
      <c r="Y11" s="13"/>
      <c r="Z11" s="13">
        <v>8.42105263157895E-2</v>
      </c>
      <c r="AA11" s="13">
        <v>0.14285714285714299</v>
      </c>
      <c r="AB11" s="13"/>
      <c r="AC11" s="13">
        <v>8.1632653061224497E-2</v>
      </c>
      <c r="AD11" s="13">
        <v>0.114285714285714</v>
      </c>
    </row>
    <row r="12" spans="2:30" x14ac:dyDescent="0.3">
      <c r="B12" s="14" t="s">
        <v>56</v>
      </c>
      <c r="C12" s="19">
        <v>4.6153846153846198E-2</v>
      </c>
      <c r="D12" s="19">
        <v>5.8823529411764698E-2</v>
      </c>
      <c r="E12" s="19">
        <v>3.2258064516128997E-2</v>
      </c>
      <c r="F12" s="19"/>
      <c r="G12" s="19">
        <v>0</v>
      </c>
      <c r="H12" s="19">
        <v>0</v>
      </c>
      <c r="I12" s="19">
        <v>4.1666666666666699E-2</v>
      </c>
      <c r="J12" s="19">
        <v>0.05</v>
      </c>
      <c r="K12" s="19">
        <v>3.8461538461538498E-2</v>
      </c>
      <c r="L12" s="19">
        <v>6.3829787234042507E-2</v>
      </c>
      <c r="M12" s="19"/>
      <c r="N12" s="19">
        <v>5.1724137931034503E-2</v>
      </c>
      <c r="O12" s="19">
        <v>6.6666666666666693E-2</v>
      </c>
      <c r="P12" s="19">
        <v>0</v>
      </c>
      <c r="Q12" s="19">
        <v>3.7037037037037E-2</v>
      </c>
      <c r="R12" s="19"/>
      <c r="S12" s="19">
        <v>8.1081081081081099E-2</v>
      </c>
      <c r="T12" s="19">
        <v>4.7619047619047603E-2</v>
      </c>
      <c r="U12" s="19">
        <v>0</v>
      </c>
      <c r="V12" s="19">
        <v>3.4482758620689703E-2</v>
      </c>
      <c r="W12" s="19">
        <v>0</v>
      </c>
      <c r="X12" s="19">
        <v>0.14285714285714299</v>
      </c>
      <c r="Y12" s="19"/>
      <c r="Z12" s="19">
        <v>4.2105263157894701E-2</v>
      </c>
      <c r="AA12" s="19">
        <v>5.7142857142857099E-2</v>
      </c>
      <c r="AB12" s="19"/>
      <c r="AC12" s="19">
        <v>4.08163265306122E-2</v>
      </c>
      <c r="AD12" s="19">
        <v>4.2857142857142899E-2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0.16923076923076899</v>
      </c>
      <c r="D8" s="13">
        <v>0.14705882352941199</v>
      </c>
      <c r="E8" s="13">
        <v>0.19354838709677399</v>
      </c>
      <c r="F8" s="13"/>
      <c r="G8" s="13">
        <v>0</v>
      </c>
      <c r="H8" s="13">
        <v>0.5</v>
      </c>
      <c r="I8" s="13">
        <v>0.16666666666666699</v>
      </c>
      <c r="J8" s="13">
        <v>0.25</v>
      </c>
      <c r="K8" s="13">
        <v>7.69230769230769E-2</v>
      </c>
      <c r="L8" s="13">
        <v>0.10638297872340401</v>
      </c>
      <c r="M8" s="13"/>
      <c r="N8" s="13">
        <v>0.15517241379310301</v>
      </c>
      <c r="O8" s="13">
        <v>0.133333333333333</v>
      </c>
      <c r="P8" s="13">
        <v>6.6666666666666693E-2</v>
      </c>
      <c r="Q8" s="13">
        <v>0.296296296296296</v>
      </c>
      <c r="R8" s="13"/>
      <c r="S8" s="13">
        <v>0.18918918918918901</v>
      </c>
      <c r="T8" s="13">
        <v>9.5238095238095205E-2</v>
      </c>
      <c r="U8" s="13">
        <v>0.133333333333333</v>
      </c>
      <c r="V8" s="13">
        <v>0.24137931034482801</v>
      </c>
      <c r="W8" s="13">
        <v>0.15384615384615399</v>
      </c>
      <c r="X8" s="13">
        <v>0.14285714285714299</v>
      </c>
      <c r="Y8" s="13"/>
      <c r="Z8" s="13">
        <v>0.2</v>
      </c>
      <c r="AA8" s="13">
        <v>8.5714285714285701E-2</v>
      </c>
      <c r="AB8" s="13"/>
      <c r="AC8" s="13">
        <v>0.16326530612244899</v>
      </c>
      <c r="AD8" s="13">
        <v>0.157142857142857</v>
      </c>
    </row>
    <row r="9" spans="2:30" x14ac:dyDescent="0.3">
      <c r="B9" s="14" t="s">
        <v>317</v>
      </c>
      <c r="C9" s="13">
        <v>0.31538461538461499</v>
      </c>
      <c r="D9" s="13">
        <v>0.32352941176470601</v>
      </c>
      <c r="E9" s="13">
        <v>0.30645161290322598</v>
      </c>
      <c r="F9" s="13"/>
      <c r="G9" s="13">
        <v>0</v>
      </c>
      <c r="H9" s="13">
        <v>0.25</v>
      </c>
      <c r="I9" s="13">
        <v>0.41666666666666702</v>
      </c>
      <c r="J9" s="13">
        <v>0.4</v>
      </c>
      <c r="K9" s="13">
        <v>0.34615384615384598</v>
      </c>
      <c r="L9" s="13">
        <v>0.23404255319148901</v>
      </c>
      <c r="M9" s="13"/>
      <c r="N9" s="13">
        <v>0.27586206896551702</v>
      </c>
      <c r="O9" s="13">
        <v>0.33333333333333298</v>
      </c>
      <c r="P9" s="13">
        <v>0.4</v>
      </c>
      <c r="Q9" s="13">
        <v>0.33333333333333298</v>
      </c>
      <c r="R9" s="13"/>
      <c r="S9" s="13">
        <v>0.29729729729729698</v>
      </c>
      <c r="T9" s="13">
        <v>0.38095238095238099</v>
      </c>
      <c r="U9" s="13">
        <v>0.33333333333333298</v>
      </c>
      <c r="V9" s="13">
        <v>0.24137931034482801</v>
      </c>
      <c r="W9" s="13">
        <v>0.38461538461538503</v>
      </c>
      <c r="X9" s="13">
        <v>0.28571428571428598</v>
      </c>
      <c r="Y9" s="13"/>
      <c r="Z9" s="13">
        <v>0.28421052631578902</v>
      </c>
      <c r="AA9" s="13">
        <v>0.4</v>
      </c>
      <c r="AB9" s="13"/>
      <c r="AC9" s="13">
        <v>0.26530612244898</v>
      </c>
      <c r="AD9" s="13">
        <v>0.32857142857142901</v>
      </c>
    </row>
    <row r="10" spans="2:30" x14ac:dyDescent="0.3">
      <c r="B10" s="14" t="s">
        <v>318</v>
      </c>
      <c r="C10" s="13">
        <v>0.33846153846153798</v>
      </c>
      <c r="D10" s="13">
        <v>0.38235294117647101</v>
      </c>
      <c r="E10" s="13">
        <v>0.29032258064516098</v>
      </c>
      <c r="F10" s="13"/>
      <c r="G10" s="13">
        <v>1</v>
      </c>
      <c r="H10" s="13">
        <v>8.3333333333333301E-2</v>
      </c>
      <c r="I10" s="13">
        <v>0.25</v>
      </c>
      <c r="J10" s="13">
        <v>0.25</v>
      </c>
      <c r="K10" s="13">
        <v>0.42307692307692302</v>
      </c>
      <c r="L10" s="13">
        <v>0.42553191489361702</v>
      </c>
      <c r="M10" s="13"/>
      <c r="N10" s="13">
        <v>0.39655172413793099</v>
      </c>
      <c r="O10" s="13">
        <v>0.36666666666666697</v>
      </c>
      <c r="P10" s="13">
        <v>0.33333333333333298</v>
      </c>
      <c r="Q10" s="13">
        <v>0.18518518518518501</v>
      </c>
      <c r="R10" s="13"/>
      <c r="S10" s="13">
        <v>0.37837837837837801</v>
      </c>
      <c r="T10" s="13">
        <v>0.33333333333333298</v>
      </c>
      <c r="U10" s="13">
        <v>0.4</v>
      </c>
      <c r="V10" s="13">
        <v>0.24137931034482801</v>
      </c>
      <c r="W10" s="13">
        <v>0.38461538461538503</v>
      </c>
      <c r="X10" s="13">
        <v>0.42857142857142899</v>
      </c>
      <c r="Y10" s="13"/>
      <c r="Z10" s="13">
        <v>0.34736842105263199</v>
      </c>
      <c r="AA10" s="13">
        <v>0.314285714285714</v>
      </c>
      <c r="AB10" s="13"/>
      <c r="AC10" s="13">
        <v>0.38775510204081598</v>
      </c>
      <c r="AD10" s="13">
        <v>0.32857142857142901</v>
      </c>
    </row>
    <row r="11" spans="2:30" x14ac:dyDescent="0.3">
      <c r="B11" s="14" t="s">
        <v>319</v>
      </c>
      <c r="C11" s="13">
        <v>0.130769230769231</v>
      </c>
      <c r="D11" s="13">
        <v>0.10294117647058799</v>
      </c>
      <c r="E11" s="13">
        <v>0.16129032258064499</v>
      </c>
      <c r="F11" s="13"/>
      <c r="G11" s="13">
        <v>0</v>
      </c>
      <c r="H11" s="13">
        <v>0.16666666666666699</v>
      </c>
      <c r="I11" s="13">
        <v>0.125</v>
      </c>
      <c r="J11" s="13">
        <v>0.05</v>
      </c>
      <c r="K11" s="13">
        <v>0.115384615384615</v>
      </c>
      <c r="L11" s="13">
        <v>0.170212765957447</v>
      </c>
      <c r="M11" s="13"/>
      <c r="N11" s="13">
        <v>0.10344827586206901</v>
      </c>
      <c r="O11" s="13">
        <v>0.1</v>
      </c>
      <c r="P11" s="13">
        <v>0.2</v>
      </c>
      <c r="Q11" s="13">
        <v>0.18518518518518501</v>
      </c>
      <c r="R11" s="13"/>
      <c r="S11" s="13">
        <v>8.1081081081081099E-2</v>
      </c>
      <c r="T11" s="13">
        <v>9.5238095238095205E-2</v>
      </c>
      <c r="U11" s="13">
        <v>0.133333333333333</v>
      </c>
      <c r="V11" s="13">
        <v>0.27586206896551702</v>
      </c>
      <c r="W11" s="13">
        <v>7.69230769230769E-2</v>
      </c>
      <c r="X11" s="13">
        <v>0</v>
      </c>
      <c r="Y11" s="13"/>
      <c r="Z11" s="13">
        <v>0.115789473684211</v>
      </c>
      <c r="AA11" s="13">
        <v>0.17142857142857101</v>
      </c>
      <c r="AB11" s="13"/>
      <c r="AC11" s="13">
        <v>0.122448979591837</v>
      </c>
      <c r="AD11" s="13">
        <v>0.157142857142857</v>
      </c>
    </row>
    <row r="12" spans="2:30" x14ac:dyDescent="0.3">
      <c r="B12" s="14" t="s">
        <v>56</v>
      </c>
      <c r="C12" s="19">
        <v>4.6153846153846198E-2</v>
      </c>
      <c r="D12" s="19">
        <v>4.4117647058823498E-2</v>
      </c>
      <c r="E12" s="19">
        <v>4.8387096774193498E-2</v>
      </c>
      <c r="F12" s="19"/>
      <c r="G12" s="19">
        <v>0</v>
      </c>
      <c r="H12" s="19">
        <v>0</v>
      </c>
      <c r="I12" s="19">
        <v>4.1666666666666699E-2</v>
      </c>
      <c r="J12" s="19">
        <v>0.05</v>
      </c>
      <c r="K12" s="19">
        <v>3.8461538461538498E-2</v>
      </c>
      <c r="L12" s="19">
        <v>6.3829787234042507E-2</v>
      </c>
      <c r="M12" s="19"/>
      <c r="N12" s="19">
        <v>6.8965517241379296E-2</v>
      </c>
      <c r="O12" s="19">
        <v>6.6666666666666693E-2</v>
      </c>
      <c r="P12" s="19">
        <v>0</v>
      </c>
      <c r="Q12" s="19">
        <v>0</v>
      </c>
      <c r="R12" s="19"/>
      <c r="S12" s="19">
        <v>5.4054054054054099E-2</v>
      </c>
      <c r="T12" s="19">
        <v>9.5238095238095205E-2</v>
      </c>
      <c r="U12" s="19">
        <v>0</v>
      </c>
      <c r="V12" s="19">
        <v>0</v>
      </c>
      <c r="W12" s="19">
        <v>0</v>
      </c>
      <c r="X12" s="19">
        <v>0.14285714285714299</v>
      </c>
      <c r="Y12" s="19"/>
      <c r="Z12" s="19">
        <v>5.2631578947368397E-2</v>
      </c>
      <c r="AA12" s="19">
        <v>2.8571428571428598E-2</v>
      </c>
      <c r="AB12" s="19"/>
      <c r="AC12" s="19">
        <v>6.1224489795918401E-2</v>
      </c>
      <c r="AD12" s="19">
        <v>2.8571428571428598E-2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0.33076923076923098</v>
      </c>
      <c r="D8" s="13">
        <v>0.27941176470588203</v>
      </c>
      <c r="E8" s="13">
        <v>0.38709677419354799</v>
      </c>
      <c r="F8" s="13"/>
      <c r="G8" s="13">
        <v>0</v>
      </c>
      <c r="H8" s="13">
        <v>0.5</v>
      </c>
      <c r="I8" s="13">
        <v>0.45833333333333298</v>
      </c>
      <c r="J8" s="13">
        <v>0.25</v>
      </c>
      <c r="K8" s="13">
        <v>0.30769230769230799</v>
      </c>
      <c r="L8" s="13">
        <v>0.27659574468085102</v>
      </c>
      <c r="M8" s="13"/>
      <c r="N8" s="13">
        <v>0.24137931034482801</v>
      </c>
      <c r="O8" s="13">
        <v>0.36666666666666697</v>
      </c>
      <c r="P8" s="13">
        <v>0.46666666666666701</v>
      </c>
      <c r="Q8" s="13">
        <v>0.407407407407407</v>
      </c>
      <c r="R8" s="13"/>
      <c r="S8" s="13">
        <v>0.32432432432432401</v>
      </c>
      <c r="T8" s="13">
        <v>0.19047619047618999</v>
      </c>
      <c r="U8" s="13">
        <v>0.4</v>
      </c>
      <c r="V8" s="13">
        <v>0.41379310344827602</v>
      </c>
      <c r="W8" s="13">
        <v>0.30769230769230799</v>
      </c>
      <c r="X8" s="13">
        <v>0.42857142857142899</v>
      </c>
      <c r="Y8" s="13"/>
      <c r="Z8" s="13">
        <v>0.35789473684210499</v>
      </c>
      <c r="AA8" s="13">
        <v>0.25714285714285701</v>
      </c>
      <c r="AB8" s="13"/>
      <c r="AC8" s="13">
        <v>0.28571428571428598</v>
      </c>
      <c r="AD8" s="13">
        <v>0.32857142857142901</v>
      </c>
    </row>
    <row r="9" spans="2:30" x14ac:dyDescent="0.3">
      <c r="B9" s="14" t="s">
        <v>317</v>
      </c>
      <c r="C9" s="13">
        <v>0.35384615384615398</v>
      </c>
      <c r="D9" s="13">
        <v>0.39705882352941202</v>
      </c>
      <c r="E9" s="13">
        <v>0.30645161290322598</v>
      </c>
      <c r="F9" s="13"/>
      <c r="G9" s="13">
        <v>1</v>
      </c>
      <c r="H9" s="13">
        <v>0.16666666666666699</v>
      </c>
      <c r="I9" s="13">
        <v>0.29166666666666702</v>
      </c>
      <c r="J9" s="13">
        <v>0.35</v>
      </c>
      <c r="K9" s="13">
        <v>0.30769230769230799</v>
      </c>
      <c r="L9" s="13">
        <v>0.44680851063829802</v>
      </c>
      <c r="M9" s="13"/>
      <c r="N9" s="13">
        <v>0.37931034482758602</v>
      </c>
      <c r="O9" s="13">
        <v>0.266666666666667</v>
      </c>
      <c r="P9" s="13">
        <v>0.33333333333333298</v>
      </c>
      <c r="Q9" s="13">
        <v>0.407407407407407</v>
      </c>
      <c r="R9" s="13"/>
      <c r="S9" s="13">
        <v>0.35135135135135098</v>
      </c>
      <c r="T9" s="13">
        <v>0.42857142857142899</v>
      </c>
      <c r="U9" s="13">
        <v>0.33333333333333298</v>
      </c>
      <c r="V9" s="13">
        <v>0.27586206896551702</v>
      </c>
      <c r="W9" s="13">
        <v>0.46153846153846201</v>
      </c>
      <c r="X9" s="13">
        <v>0.28571428571428598</v>
      </c>
      <c r="Y9" s="13"/>
      <c r="Z9" s="13">
        <v>0.35789473684210499</v>
      </c>
      <c r="AA9" s="13">
        <v>0.34285714285714303</v>
      </c>
      <c r="AB9" s="13"/>
      <c r="AC9" s="13">
        <v>0.38775510204081598</v>
      </c>
      <c r="AD9" s="13">
        <v>0.34285714285714303</v>
      </c>
    </row>
    <row r="10" spans="2:30" x14ac:dyDescent="0.3">
      <c r="B10" s="14" t="s">
        <v>318</v>
      </c>
      <c r="C10" s="13">
        <v>0.19230769230769201</v>
      </c>
      <c r="D10" s="13">
        <v>0.191176470588235</v>
      </c>
      <c r="E10" s="13">
        <v>0.19354838709677399</v>
      </c>
      <c r="F10" s="13"/>
      <c r="G10" s="13">
        <v>0</v>
      </c>
      <c r="H10" s="13">
        <v>0.25</v>
      </c>
      <c r="I10" s="13">
        <v>0.125</v>
      </c>
      <c r="J10" s="13">
        <v>0.25</v>
      </c>
      <c r="K10" s="13">
        <v>0.269230769230769</v>
      </c>
      <c r="L10" s="13">
        <v>0.14893617021276601</v>
      </c>
      <c r="M10" s="13"/>
      <c r="N10" s="13">
        <v>0.20689655172413801</v>
      </c>
      <c r="O10" s="13">
        <v>0.233333333333333</v>
      </c>
      <c r="P10" s="13">
        <v>0.2</v>
      </c>
      <c r="Q10" s="13">
        <v>0.11111111111111099</v>
      </c>
      <c r="R10" s="13"/>
      <c r="S10" s="13">
        <v>0.21621621621621601</v>
      </c>
      <c r="T10" s="13">
        <v>0.14285714285714299</v>
      </c>
      <c r="U10" s="13">
        <v>0.266666666666667</v>
      </c>
      <c r="V10" s="13">
        <v>0.17241379310344801</v>
      </c>
      <c r="W10" s="13">
        <v>0.230769230769231</v>
      </c>
      <c r="X10" s="13">
        <v>0.14285714285714299</v>
      </c>
      <c r="Y10" s="13"/>
      <c r="Z10" s="13">
        <v>0.17894736842105299</v>
      </c>
      <c r="AA10" s="13">
        <v>0.22857142857142901</v>
      </c>
      <c r="AB10" s="13"/>
      <c r="AC10" s="13">
        <v>0.22448979591836701</v>
      </c>
      <c r="AD10" s="13">
        <v>0.185714285714286</v>
      </c>
    </row>
    <row r="11" spans="2:30" x14ac:dyDescent="0.3">
      <c r="B11" s="14" t="s">
        <v>319</v>
      </c>
      <c r="C11" s="13">
        <v>7.69230769230769E-2</v>
      </c>
      <c r="D11" s="13">
        <v>8.8235294117647106E-2</v>
      </c>
      <c r="E11" s="13">
        <v>6.4516129032258104E-2</v>
      </c>
      <c r="F11" s="13"/>
      <c r="G11" s="13">
        <v>0</v>
      </c>
      <c r="H11" s="13">
        <v>8.3333333333333301E-2</v>
      </c>
      <c r="I11" s="13">
        <v>4.1666666666666699E-2</v>
      </c>
      <c r="J11" s="13">
        <v>0.15</v>
      </c>
      <c r="K11" s="13">
        <v>3.8461538461538498E-2</v>
      </c>
      <c r="L11" s="13">
        <v>8.5106382978723402E-2</v>
      </c>
      <c r="M11" s="13"/>
      <c r="N11" s="13">
        <v>0.13793103448275901</v>
      </c>
      <c r="O11" s="13">
        <v>3.3333333333333298E-2</v>
      </c>
      <c r="P11" s="13">
        <v>0</v>
      </c>
      <c r="Q11" s="13">
        <v>3.7037037037037E-2</v>
      </c>
      <c r="R11" s="13"/>
      <c r="S11" s="13">
        <v>5.4054054054054099E-2</v>
      </c>
      <c r="T11" s="13">
        <v>0.19047619047618999</v>
      </c>
      <c r="U11" s="13">
        <v>0</v>
      </c>
      <c r="V11" s="13">
        <v>0.13793103448275901</v>
      </c>
      <c r="W11" s="13">
        <v>0</v>
      </c>
      <c r="X11" s="13">
        <v>0</v>
      </c>
      <c r="Y11" s="13"/>
      <c r="Z11" s="13">
        <v>7.3684210526315796E-2</v>
      </c>
      <c r="AA11" s="13">
        <v>8.5714285714285701E-2</v>
      </c>
      <c r="AB11" s="13"/>
      <c r="AC11" s="13">
        <v>8.1632653061224497E-2</v>
      </c>
      <c r="AD11" s="13">
        <v>8.5714285714285701E-2</v>
      </c>
    </row>
    <row r="12" spans="2:30" x14ac:dyDescent="0.3">
      <c r="B12" s="14" t="s">
        <v>56</v>
      </c>
      <c r="C12" s="19">
        <v>4.6153846153846198E-2</v>
      </c>
      <c r="D12" s="19">
        <v>4.4117647058823498E-2</v>
      </c>
      <c r="E12" s="19">
        <v>4.8387096774193498E-2</v>
      </c>
      <c r="F12" s="19"/>
      <c r="G12" s="19">
        <v>0</v>
      </c>
      <c r="H12" s="19">
        <v>0</v>
      </c>
      <c r="I12" s="19">
        <v>8.3333333333333301E-2</v>
      </c>
      <c r="J12" s="19">
        <v>0</v>
      </c>
      <c r="K12" s="19">
        <v>7.69230769230769E-2</v>
      </c>
      <c r="L12" s="19">
        <v>4.2553191489361701E-2</v>
      </c>
      <c r="M12" s="19"/>
      <c r="N12" s="19">
        <v>3.4482758620689703E-2</v>
      </c>
      <c r="O12" s="19">
        <v>0.1</v>
      </c>
      <c r="P12" s="19">
        <v>0</v>
      </c>
      <c r="Q12" s="19">
        <v>3.7037037037037E-2</v>
      </c>
      <c r="R12" s="19"/>
      <c r="S12" s="19">
        <v>5.4054054054054099E-2</v>
      </c>
      <c r="T12" s="19">
        <v>4.7619047619047603E-2</v>
      </c>
      <c r="U12" s="19">
        <v>0</v>
      </c>
      <c r="V12" s="19">
        <v>0</v>
      </c>
      <c r="W12" s="19">
        <v>0</v>
      </c>
      <c r="X12" s="19">
        <v>0.14285714285714299</v>
      </c>
      <c r="Y12" s="19"/>
      <c r="Z12" s="19">
        <v>3.1578947368421102E-2</v>
      </c>
      <c r="AA12" s="19">
        <v>8.5714285714285701E-2</v>
      </c>
      <c r="AB12" s="19"/>
      <c r="AC12" s="19">
        <v>2.04081632653061E-2</v>
      </c>
      <c r="AD12" s="19">
        <v>5.7142857142857099E-2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0.28461538461538499</v>
      </c>
      <c r="D8" s="13">
        <v>0.23529411764705899</v>
      </c>
      <c r="E8" s="13">
        <v>0.33870967741935498</v>
      </c>
      <c r="F8" s="13"/>
      <c r="G8" s="13">
        <v>0</v>
      </c>
      <c r="H8" s="13">
        <v>0.5</v>
      </c>
      <c r="I8" s="13">
        <v>0.375</v>
      </c>
      <c r="J8" s="13">
        <v>0.25</v>
      </c>
      <c r="K8" s="13">
        <v>0.230769230769231</v>
      </c>
      <c r="L8" s="13">
        <v>0.23404255319148901</v>
      </c>
      <c r="M8" s="13"/>
      <c r="N8" s="13">
        <v>0.18965517241379301</v>
      </c>
      <c r="O8" s="13">
        <v>0.36666666666666697</v>
      </c>
      <c r="P8" s="13">
        <v>0.2</v>
      </c>
      <c r="Q8" s="13">
        <v>0.44444444444444398</v>
      </c>
      <c r="R8" s="13"/>
      <c r="S8" s="13">
        <v>0.27027027027027001</v>
      </c>
      <c r="T8" s="13">
        <v>0.238095238095238</v>
      </c>
      <c r="U8" s="13">
        <v>0.33333333333333298</v>
      </c>
      <c r="V8" s="13">
        <v>0.34482758620689702</v>
      </c>
      <c r="W8" s="13">
        <v>0.15384615384615399</v>
      </c>
      <c r="X8" s="13">
        <v>0.28571428571428598</v>
      </c>
      <c r="Y8" s="13"/>
      <c r="Z8" s="13">
        <v>0.31578947368421101</v>
      </c>
      <c r="AA8" s="13">
        <v>0.2</v>
      </c>
      <c r="AB8" s="13"/>
      <c r="AC8" s="13">
        <v>0.26530612244898</v>
      </c>
      <c r="AD8" s="13">
        <v>0.28571428571428598</v>
      </c>
    </row>
    <row r="9" spans="2:30" x14ac:dyDescent="0.3">
      <c r="B9" s="14" t="s">
        <v>317</v>
      </c>
      <c r="C9" s="13">
        <v>0.41538461538461502</v>
      </c>
      <c r="D9" s="13">
        <v>0.48529411764705899</v>
      </c>
      <c r="E9" s="13">
        <v>0.33870967741935498</v>
      </c>
      <c r="F9" s="13"/>
      <c r="G9" s="13">
        <v>1</v>
      </c>
      <c r="H9" s="13">
        <v>0.16666666666666699</v>
      </c>
      <c r="I9" s="13">
        <v>0.29166666666666702</v>
      </c>
      <c r="J9" s="13">
        <v>0.45</v>
      </c>
      <c r="K9" s="13">
        <v>0.53846153846153799</v>
      </c>
      <c r="L9" s="13">
        <v>0.44680851063829802</v>
      </c>
      <c r="M9" s="13"/>
      <c r="N9" s="13">
        <v>0.39655172413793099</v>
      </c>
      <c r="O9" s="13">
        <v>0.33333333333333298</v>
      </c>
      <c r="P9" s="13">
        <v>0.6</v>
      </c>
      <c r="Q9" s="13">
        <v>0.44444444444444398</v>
      </c>
      <c r="R9" s="13"/>
      <c r="S9" s="13">
        <v>0.43243243243243201</v>
      </c>
      <c r="T9" s="13">
        <v>0.42857142857142899</v>
      </c>
      <c r="U9" s="13">
        <v>0.4</v>
      </c>
      <c r="V9" s="13">
        <v>0.37931034482758602</v>
      </c>
      <c r="W9" s="13">
        <v>0.38461538461538503</v>
      </c>
      <c r="X9" s="13">
        <v>0.28571428571428598</v>
      </c>
      <c r="Y9" s="13"/>
      <c r="Z9" s="13">
        <v>0.42105263157894701</v>
      </c>
      <c r="AA9" s="13">
        <v>0.4</v>
      </c>
      <c r="AB9" s="13"/>
      <c r="AC9" s="13">
        <v>0.42857142857142899</v>
      </c>
      <c r="AD9" s="13">
        <v>0.41428571428571398</v>
      </c>
    </row>
    <row r="10" spans="2:30" x14ac:dyDescent="0.3">
      <c r="B10" s="14" t="s">
        <v>318</v>
      </c>
      <c r="C10" s="13">
        <v>0.22307692307692301</v>
      </c>
      <c r="D10" s="13">
        <v>0.191176470588235</v>
      </c>
      <c r="E10" s="13">
        <v>0.25806451612903197</v>
      </c>
      <c r="F10" s="13"/>
      <c r="G10" s="13">
        <v>0</v>
      </c>
      <c r="H10" s="13">
        <v>0.25</v>
      </c>
      <c r="I10" s="13">
        <v>0.25</v>
      </c>
      <c r="J10" s="13">
        <v>0.25</v>
      </c>
      <c r="K10" s="13">
        <v>0.19230769230769201</v>
      </c>
      <c r="L10" s="13">
        <v>0.21276595744680901</v>
      </c>
      <c r="M10" s="13"/>
      <c r="N10" s="13">
        <v>0.29310344827586199</v>
      </c>
      <c r="O10" s="13">
        <v>0.2</v>
      </c>
      <c r="P10" s="13">
        <v>0.2</v>
      </c>
      <c r="Q10" s="13">
        <v>0.11111111111111099</v>
      </c>
      <c r="R10" s="13"/>
      <c r="S10" s="13">
        <v>0.21621621621621601</v>
      </c>
      <c r="T10" s="13">
        <v>0.238095238095238</v>
      </c>
      <c r="U10" s="13">
        <v>0.266666666666667</v>
      </c>
      <c r="V10" s="13">
        <v>0.17241379310344801</v>
      </c>
      <c r="W10" s="13">
        <v>0.38461538461538503</v>
      </c>
      <c r="X10" s="13">
        <v>0.28571428571428598</v>
      </c>
      <c r="Y10" s="13"/>
      <c r="Z10" s="13">
        <v>0.21052631578947401</v>
      </c>
      <c r="AA10" s="13">
        <v>0.25714285714285701</v>
      </c>
      <c r="AB10" s="13"/>
      <c r="AC10" s="13">
        <v>0.26530612244898</v>
      </c>
      <c r="AD10" s="13">
        <v>0.2</v>
      </c>
    </row>
    <row r="11" spans="2:30" x14ac:dyDescent="0.3">
      <c r="B11" s="14" t="s">
        <v>319</v>
      </c>
      <c r="C11" s="13">
        <v>4.6153846153846198E-2</v>
      </c>
      <c r="D11" s="13">
        <v>5.8823529411764698E-2</v>
      </c>
      <c r="E11" s="13">
        <v>3.2258064516128997E-2</v>
      </c>
      <c r="F11" s="13"/>
      <c r="G11" s="13">
        <v>0</v>
      </c>
      <c r="H11" s="13">
        <v>8.3333333333333301E-2</v>
      </c>
      <c r="I11" s="13">
        <v>4.1666666666666699E-2</v>
      </c>
      <c r="J11" s="13">
        <v>0.05</v>
      </c>
      <c r="K11" s="13">
        <v>0</v>
      </c>
      <c r="L11" s="13">
        <v>6.3829787234042507E-2</v>
      </c>
      <c r="M11" s="13"/>
      <c r="N11" s="13">
        <v>8.6206896551724102E-2</v>
      </c>
      <c r="O11" s="13">
        <v>3.3333333333333298E-2</v>
      </c>
      <c r="P11" s="13">
        <v>0</v>
      </c>
      <c r="Q11" s="13">
        <v>0</v>
      </c>
      <c r="R11" s="13"/>
      <c r="S11" s="13">
        <v>2.7027027027027001E-2</v>
      </c>
      <c r="T11" s="13">
        <v>4.7619047619047603E-2</v>
      </c>
      <c r="U11" s="13">
        <v>0</v>
      </c>
      <c r="V11" s="13">
        <v>0.10344827586206901</v>
      </c>
      <c r="W11" s="13">
        <v>7.69230769230769E-2</v>
      </c>
      <c r="X11" s="13">
        <v>0</v>
      </c>
      <c r="Y11" s="13"/>
      <c r="Z11" s="13">
        <v>3.1578947368421102E-2</v>
      </c>
      <c r="AA11" s="13">
        <v>8.5714285714285701E-2</v>
      </c>
      <c r="AB11" s="13"/>
      <c r="AC11" s="13">
        <v>2.04081632653061E-2</v>
      </c>
      <c r="AD11" s="13">
        <v>7.1428571428571397E-2</v>
      </c>
    </row>
    <row r="12" spans="2:30" x14ac:dyDescent="0.3">
      <c r="B12" s="14" t="s">
        <v>56</v>
      </c>
      <c r="C12" s="19">
        <v>3.0769230769230799E-2</v>
      </c>
      <c r="D12" s="19">
        <v>2.9411764705882401E-2</v>
      </c>
      <c r="E12" s="19">
        <v>3.2258064516128997E-2</v>
      </c>
      <c r="F12" s="19"/>
      <c r="G12" s="19">
        <v>0</v>
      </c>
      <c r="H12" s="19">
        <v>0</v>
      </c>
      <c r="I12" s="19">
        <v>4.1666666666666699E-2</v>
      </c>
      <c r="J12" s="19">
        <v>0</v>
      </c>
      <c r="K12" s="19">
        <v>3.8461538461538498E-2</v>
      </c>
      <c r="L12" s="19">
        <v>4.2553191489361701E-2</v>
      </c>
      <c r="M12" s="19"/>
      <c r="N12" s="19">
        <v>3.4482758620689703E-2</v>
      </c>
      <c r="O12" s="19">
        <v>6.6666666666666693E-2</v>
      </c>
      <c r="P12" s="19">
        <v>0</v>
      </c>
      <c r="Q12" s="19">
        <v>0</v>
      </c>
      <c r="R12" s="19"/>
      <c r="S12" s="19">
        <v>5.4054054054054099E-2</v>
      </c>
      <c r="T12" s="19">
        <v>4.7619047619047603E-2</v>
      </c>
      <c r="U12" s="19">
        <v>0</v>
      </c>
      <c r="V12" s="19">
        <v>0</v>
      </c>
      <c r="W12" s="19">
        <v>0</v>
      </c>
      <c r="X12" s="19">
        <v>0.14285714285714299</v>
      </c>
      <c r="Y12" s="19"/>
      <c r="Z12" s="19">
        <v>2.1052631578947399E-2</v>
      </c>
      <c r="AA12" s="19">
        <v>5.7142857142857099E-2</v>
      </c>
      <c r="AB12" s="19"/>
      <c r="AC12" s="19">
        <v>2.04081632653061E-2</v>
      </c>
      <c r="AD12" s="19">
        <v>2.8571428571428598E-2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0.16923076923076899</v>
      </c>
      <c r="D8" s="13">
        <v>0.14705882352941199</v>
      </c>
      <c r="E8" s="13">
        <v>0.19354838709677399</v>
      </c>
      <c r="F8" s="13"/>
      <c r="G8" s="13">
        <v>0</v>
      </c>
      <c r="H8" s="13">
        <v>0.41666666666666702</v>
      </c>
      <c r="I8" s="13">
        <v>0.20833333333333301</v>
      </c>
      <c r="J8" s="13">
        <v>0.25</v>
      </c>
      <c r="K8" s="13">
        <v>0.115384615384615</v>
      </c>
      <c r="L8" s="13">
        <v>8.5106382978723402E-2</v>
      </c>
      <c r="M8" s="13"/>
      <c r="N8" s="13">
        <v>0.15517241379310301</v>
      </c>
      <c r="O8" s="13">
        <v>0.16666666666666699</v>
      </c>
      <c r="P8" s="13">
        <v>6.6666666666666693E-2</v>
      </c>
      <c r="Q8" s="13">
        <v>0.25925925925925902</v>
      </c>
      <c r="R8" s="13"/>
      <c r="S8" s="13">
        <v>0.21621621621621601</v>
      </c>
      <c r="T8" s="13">
        <v>9.5238095238095205E-2</v>
      </c>
      <c r="U8" s="13">
        <v>0.266666666666667</v>
      </c>
      <c r="V8" s="13">
        <v>0.10344827586206901</v>
      </c>
      <c r="W8" s="13">
        <v>0.15384615384615399</v>
      </c>
      <c r="X8" s="13">
        <v>0.28571428571428598</v>
      </c>
      <c r="Y8" s="13"/>
      <c r="Z8" s="13">
        <v>0.2</v>
      </c>
      <c r="AA8" s="13">
        <v>8.5714285714285701E-2</v>
      </c>
      <c r="AB8" s="13"/>
      <c r="AC8" s="13">
        <v>0.122448979591837</v>
      </c>
      <c r="AD8" s="13">
        <v>0.157142857142857</v>
      </c>
    </row>
    <row r="9" spans="2:30" x14ac:dyDescent="0.3">
      <c r="B9" s="14" t="s">
        <v>317</v>
      </c>
      <c r="C9" s="13">
        <v>0.19230769230769201</v>
      </c>
      <c r="D9" s="13">
        <v>0.17647058823529399</v>
      </c>
      <c r="E9" s="13">
        <v>0.209677419354839</v>
      </c>
      <c r="F9" s="13"/>
      <c r="G9" s="13">
        <v>0</v>
      </c>
      <c r="H9" s="13">
        <v>0.25</v>
      </c>
      <c r="I9" s="13">
        <v>0.25</v>
      </c>
      <c r="J9" s="13">
        <v>0.25</v>
      </c>
      <c r="K9" s="13">
        <v>0.230769230769231</v>
      </c>
      <c r="L9" s="13">
        <v>0.10638297872340401</v>
      </c>
      <c r="M9" s="13"/>
      <c r="N9" s="13">
        <v>0.12068965517241401</v>
      </c>
      <c r="O9" s="13">
        <v>0.2</v>
      </c>
      <c r="P9" s="13">
        <v>0.33333333333333298</v>
      </c>
      <c r="Q9" s="13">
        <v>0.25925925925925902</v>
      </c>
      <c r="R9" s="13"/>
      <c r="S9" s="13">
        <v>0.135135135135135</v>
      </c>
      <c r="T9" s="13">
        <v>0.238095238095238</v>
      </c>
      <c r="U9" s="13">
        <v>0</v>
      </c>
      <c r="V9" s="13">
        <v>0.27586206896551702</v>
      </c>
      <c r="W9" s="13">
        <v>0.38461538461538503</v>
      </c>
      <c r="X9" s="13">
        <v>0</v>
      </c>
      <c r="Y9" s="13"/>
      <c r="Z9" s="13">
        <v>0.14736842105263201</v>
      </c>
      <c r="AA9" s="13">
        <v>0.314285714285714</v>
      </c>
      <c r="AB9" s="13"/>
      <c r="AC9" s="13">
        <v>0.122448979591837</v>
      </c>
      <c r="AD9" s="13">
        <v>0.24285714285714299</v>
      </c>
    </row>
    <row r="10" spans="2:30" x14ac:dyDescent="0.3">
      <c r="B10" s="14" t="s">
        <v>318</v>
      </c>
      <c r="C10" s="13">
        <v>0.22307692307692301</v>
      </c>
      <c r="D10" s="13">
        <v>0.27941176470588203</v>
      </c>
      <c r="E10" s="13">
        <v>0.16129032258064499</v>
      </c>
      <c r="F10" s="13"/>
      <c r="G10" s="13">
        <v>0</v>
      </c>
      <c r="H10" s="13">
        <v>0.16666666666666699</v>
      </c>
      <c r="I10" s="13">
        <v>0.33333333333333298</v>
      </c>
      <c r="J10" s="13">
        <v>0.25</v>
      </c>
      <c r="K10" s="13">
        <v>0.230769230769231</v>
      </c>
      <c r="L10" s="13">
        <v>0.170212765957447</v>
      </c>
      <c r="M10" s="13"/>
      <c r="N10" s="13">
        <v>0.29310344827586199</v>
      </c>
      <c r="O10" s="13">
        <v>0.233333333333333</v>
      </c>
      <c r="P10" s="13">
        <v>0.133333333333333</v>
      </c>
      <c r="Q10" s="13">
        <v>0.11111111111111099</v>
      </c>
      <c r="R10" s="13"/>
      <c r="S10" s="13">
        <v>0.27027027027027001</v>
      </c>
      <c r="T10" s="13">
        <v>0.28571428571428598</v>
      </c>
      <c r="U10" s="13">
        <v>0.266666666666667</v>
      </c>
      <c r="V10" s="13">
        <v>0.13793103448275901</v>
      </c>
      <c r="W10" s="13">
        <v>7.69230769230769E-2</v>
      </c>
      <c r="X10" s="13">
        <v>0.28571428571428598</v>
      </c>
      <c r="Y10" s="13"/>
      <c r="Z10" s="13">
        <v>0.221052631578947</v>
      </c>
      <c r="AA10" s="13">
        <v>0.22857142857142901</v>
      </c>
      <c r="AB10" s="13"/>
      <c r="AC10" s="13">
        <v>0.28571428571428598</v>
      </c>
      <c r="AD10" s="13">
        <v>0.2</v>
      </c>
    </row>
    <row r="11" spans="2:30" x14ac:dyDescent="0.3">
      <c r="B11" s="14" t="s">
        <v>319</v>
      </c>
      <c r="C11" s="13">
        <v>0.29230769230769199</v>
      </c>
      <c r="D11" s="13">
        <v>0.27941176470588203</v>
      </c>
      <c r="E11" s="13">
        <v>0.30645161290322598</v>
      </c>
      <c r="F11" s="13"/>
      <c r="G11" s="13">
        <v>1</v>
      </c>
      <c r="H11" s="13">
        <v>0.16666666666666699</v>
      </c>
      <c r="I11" s="13">
        <v>0.125</v>
      </c>
      <c r="J11" s="13">
        <v>0.1</v>
      </c>
      <c r="K11" s="13">
        <v>0.269230769230769</v>
      </c>
      <c r="L11" s="13">
        <v>0.48936170212766</v>
      </c>
      <c r="M11" s="13"/>
      <c r="N11" s="13">
        <v>0.31034482758620702</v>
      </c>
      <c r="O11" s="13">
        <v>0.266666666666667</v>
      </c>
      <c r="P11" s="13">
        <v>0.2</v>
      </c>
      <c r="Q11" s="13">
        <v>0.33333333333333298</v>
      </c>
      <c r="R11" s="13"/>
      <c r="S11" s="13">
        <v>0.24324324324324301</v>
      </c>
      <c r="T11" s="13">
        <v>0.28571428571428598</v>
      </c>
      <c r="U11" s="13">
        <v>0.266666666666667</v>
      </c>
      <c r="V11" s="13">
        <v>0.34482758620689702</v>
      </c>
      <c r="W11" s="13">
        <v>0.38461538461538503</v>
      </c>
      <c r="X11" s="13">
        <v>0.28571428571428598</v>
      </c>
      <c r="Y11" s="13"/>
      <c r="Z11" s="13">
        <v>0.29473684210526302</v>
      </c>
      <c r="AA11" s="13">
        <v>0.28571428571428598</v>
      </c>
      <c r="AB11" s="13"/>
      <c r="AC11" s="13">
        <v>0.26530612244898</v>
      </c>
      <c r="AD11" s="13">
        <v>0.32857142857142901</v>
      </c>
    </row>
    <row r="12" spans="2:30" x14ac:dyDescent="0.3">
      <c r="B12" s="14" t="s">
        <v>56</v>
      </c>
      <c r="C12" s="19">
        <v>0.123076923076923</v>
      </c>
      <c r="D12" s="19">
        <v>0.11764705882352899</v>
      </c>
      <c r="E12" s="19">
        <v>0.12903225806451599</v>
      </c>
      <c r="F12" s="19"/>
      <c r="G12" s="19">
        <v>0</v>
      </c>
      <c r="H12" s="19">
        <v>0</v>
      </c>
      <c r="I12" s="19">
        <v>8.3333333333333301E-2</v>
      </c>
      <c r="J12" s="19">
        <v>0.15</v>
      </c>
      <c r="K12" s="19">
        <v>0.15384615384615399</v>
      </c>
      <c r="L12" s="19">
        <v>0.14893617021276601</v>
      </c>
      <c r="M12" s="19"/>
      <c r="N12" s="19">
        <v>0.12068965517241401</v>
      </c>
      <c r="O12" s="19">
        <v>0.133333333333333</v>
      </c>
      <c r="P12" s="19">
        <v>0.266666666666667</v>
      </c>
      <c r="Q12" s="19">
        <v>3.7037037037037E-2</v>
      </c>
      <c r="R12" s="19"/>
      <c r="S12" s="19">
        <v>0.135135135135135</v>
      </c>
      <c r="T12" s="19">
        <v>9.5238095238095205E-2</v>
      </c>
      <c r="U12" s="19">
        <v>0.2</v>
      </c>
      <c r="V12" s="19">
        <v>0.13793103448275901</v>
      </c>
      <c r="W12" s="19">
        <v>0</v>
      </c>
      <c r="X12" s="19">
        <v>0.14285714285714299</v>
      </c>
      <c r="Y12" s="19"/>
      <c r="Z12" s="19">
        <v>0.13684210526315799</v>
      </c>
      <c r="AA12" s="19">
        <v>8.5714285714285701E-2</v>
      </c>
      <c r="AB12" s="19"/>
      <c r="AC12" s="19">
        <v>0.20408163265306101</v>
      </c>
      <c r="AD12" s="19">
        <v>7.1428571428571397E-2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0.16923076923076899</v>
      </c>
      <c r="D8" s="13">
        <v>0.13235294117647101</v>
      </c>
      <c r="E8" s="13">
        <v>0.209677419354839</v>
      </c>
      <c r="F8" s="13"/>
      <c r="G8" s="13">
        <v>0</v>
      </c>
      <c r="H8" s="13">
        <v>0.41666666666666702</v>
      </c>
      <c r="I8" s="13">
        <v>0.25</v>
      </c>
      <c r="J8" s="13">
        <v>0.15</v>
      </c>
      <c r="K8" s="13">
        <v>0.115384615384615</v>
      </c>
      <c r="L8" s="13">
        <v>0.10638297872340401</v>
      </c>
      <c r="M8" s="13"/>
      <c r="N8" s="13">
        <v>0.13793103448275901</v>
      </c>
      <c r="O8" s="13">
        <v>0.133333333333333</v>
      </c>
      <c r="P8" s="13">
        <v>0.133333333333333</v>
      </c>
      <c r="Q8" s="13">
        <v>0.296296296296296</v>
      </c>
      <c r="R8" s="13"/>
      <c r="S8" s="13">
        <v>0.21621621621621601</v>
      </c>
      <c r="T8" s="13">
        <v>0.19047619047618999</v>
      </c>
      <c r="U8" s="13">
        <v>0.133333333333333</v>
      </c>
      <c r="V8" s="13">
        <v>0.10344827586206901</v>
      </c>
      <c r="W8" s="13">
        <v>0.15384615384615399</v>
      </c>
      <c r="X8" s="13">
        <v>0.28571428571428598</v>
      </c>
      <c r="Y8" s="13"/>
      <c r="Z8" s="13">
        <v>0.221052631578947</v>
      </c>
      <c r="AA8" s="13">
        <v>2.8571428571428598E-2</v>
      </c>
      <c r="AB8" s="13"/>
      <c r="AC8" s="13">
        <v>0.16326530612244899</v>
      </c>
      <c r="AD8" s="13">
        <v>0.157142857142857</v>
      </c>
    </row>
    <row r="9" spans="2:30" x14ac:dyDescent="0.3">
      <c r="B9" s="14" t="s">
        <v>317</v>
      </c>
      <c r="C9" s="13">
        <v>0.33076923076923098</v>
      </c>
      <c r="D9" s="13">
        <v>0.32352941176470601</v>
      </c>
      <c r="E9" s="13">
        <v>0.33870967741935498</v>
      </c>
      <c r="F9" s="13"/>
      <c r="G9" s="13">
        <v>1</v>
      </c>
      <c r="H9" s="13">
        <v>0.16666666666666699</v>
      </c>
      <c r="I9" s="13">
        <v>0.41666666666666702</v>
      </c>
      <c r="J9" s="13">
        <v>0.3</v>
      </c>
      <c r="K9" s="13">
        <v>0.38461538461538503</v>
      </c>
      <c r="L9" s="13">
        <v>0.29787234042553201</v>
      </c>
      <c r="M9" s="13"/>
      <c r="N9" s="13">
        <v>0.37931034482758602</v>
      </c>
      <c r="O9" s="13">
        <v>0.233333333333333</v>
      </c>
      <c r="P9" s="13">
        <v>0.33333333333333298</v>
      </c>
      <c r="Q9" s="13">
        <v>0.33333333333333298</v>
      </c>
      <c r="R9" s="13"/>
      <c r="S9" s="13">
        <v>0.29729729729729698</v>
      </c>
      <c r="T9" s="13">
        <v>0.33333333333333298</v>
      </c>
      <c r="U9" s="13">
        <v>0.33333333333333298</v>
      </c>
      <c r="V9" s="13">
        <v>0.31034482758620702</v>
      </c>
      <c r="W9" s="13">
        <v>0.53846153846153799</v>
      </c>
      <c r="X9" s="13">
        <v>0.14285714285714299</v>
      </c>
      <c r="Y9" s="13"/>
      <c r="Z9" s="13">
        <v>0.30526315789473701</v>
      </c>
      <c r="AA9" s="13">
        <v>0.4</v>
      </c>
      <c r="AB9" s="13"/>
      <c r="AC9" s="13">
        <v>0.34693877551020402</v>
      </c>
      <c r="AD9" s="13">
        <v>0.32857142857142901</v>
      </c>
    </row>
    <row r="10" spans="2:30" x14ac:dyDescent="0.3">
      <c r="B10" s="14" t="s">
        <v>318</v>
      </c>
      <c r="C10" s="13">
        <v>0.34615384615384598</v>
      </c>
      <c r="D10" s="13">
        <v>0.35294117647058798</v>
      </c>
      <c r="E10" s="13">
        <v>0.33870967741935498</v>
      </c>
      <c r="F10" s="13"/>
      <c r="G10" s="13">
        <v>0</v>
      </c>
      <c r="H10" s="13">
        <v>0.25</v>
      </c>
      <c r="I10" s="13">
        <v>0.25</v>
      </c>
      <c r="J10" s="13">
        <v>0.35</v>
      </c>
      <c r="K10" s="13">
        <v>0.46153846153846201</v>
      </c>
      <c r="L10" s="13">
        <v>0.36170212765957399</v>
      </c>
      <c r="M10" s="13"/>
      <c r="N10" s="13">
        <v>0.34482758620689702</v>
      </c>
      <c r="O10" s="13">
        <v>0.43333333333333302</v>
      </c>
      <c r="P10" s="13">
        <v>0.46666666666666701</v>
      </c>
      <c r="Q10" s="13">
        <v>0.18518518518518501</v>
      </c>
      <c r="R10" s="13"/>
      <c r="S10" s="13">
        <v>0.37837837837837801</v>
      </c>
      <c r="T10" s="13">
        <v>0.38095238095238099</v>
      </c>
      <c r="U10" s="13">
        <v>0.46666666666666701</v>
      </c>
      <c r="V10" s="13">
        <v>0.27586206896551702</v>
      </c>
      <c r="W10" s="13">
        <v>0.15384615384615399</v>
      </c>
      <c r="X10" s="13">
        <v>0.28571428571428598</v>
      </c>
      <c r="Y10" s="13"/>
      <c r="Z10" s="13">
        <v>0.36842105263157898</v>
      </c>
      <c r="AA10" s="13">
        <v>0.28571428571428598</v>
      </c>
      <c r="AB10" s="13"/>
      <c r="AC10" s="13">
        <v>0.38775510204081598</v>
      </c>
      <c r="AD10" s="13">
        <v>0.34285714285714303</v>
      </c>
    </row>
    <row r="11" spans="2:30" x14ac:dyDescent="0.3">
      <c r="B11" s="14" t="s">
        <v>319</v>
      </c>
      <c r="C11" s="13">
        <v>0.115384615384615</v>
      </c>
      <c r="D11" s="13">
        <v>0.161764705882353</v>
      </c>
      <c r="E11" s="13">
        <v>6.4516129032258104E-2</v>
      </c>
      <c r="F11" s="13"/>
      <c r="G11" s="13">
        <v>0</v>
      </c>
      <c r="H11" s="13">
        <v>0.16666666666666699</v>
      </c>
      <c r="I11" s="13">
        <v>4.1666666666666699E-2</v>
      </c>
      <c r="J11" s="13">
        <v>0.2</v>
      </c>
      <c r="K11" s="13">
        <v>0</v>
      </c>
      <c r="L11" s="13">
        <v>0.170212765957447</v>
      </c>
      <c r="M11" s="13"/>
      <c r="N11" s="13">
        <v>0.10344827586206901</v>
      </c>
      <c r="O11" s="13">
        <v>0.1</v>
      </c>
      <c r="P11" s="13">
        <v>6.6666666666666693E-2</v>
      </c>
      <c r="Q11" s="13">
        <v>0.18518518518518501</v>
      </c>
      <c r="R11" s="13"/>
      <c r="S11" s="13">
        <v>5.4054054054054099E-2</v>
      </c>
      <c r="T11" s="13">
        <v>4.7619047619047603E-2</v>
      </c>
      <c r="U11" s="13">
        <v>6.6666666666666693E-2</v>
      </c>
      <c r="V11" s="13">
        <v>0.27586206896551702</v>
      </c>
      <c r="W11" s="13">
        <v>0.15384615384615399</v>
      </c>
      <c r="X11" s="13">
        <v>0.14285714285714299</v>
      </c>
      <c r="Y11" s="13"/>
      <c r="Z11" s="13">
        <v>7.3684210526315796E-2</v>
      </c>
      <c r="AA11" s="13">
        <v>0.22857142857142901</v>
      </c>
      <c r="AB11" s="13"/>
      <c r="AC11" s="13">
        <v>8.1632653061224497E-2</v>
      </c>
      <c r="AD11" s="13">
        <v>0.128571428571429</v>
      </c>
    </row>
    <row r="12" spans="2:30" x14ac:dyDescent="0.3">
      <c r="B12" s="14" t="s">
        <v>56</v>
      </c>
      <c r="C12" s="19">
        <v>3.8461538461538498E-2</v>
      </c>
      <c r="D12" s="19">
        <v>2.9411764705882401E-2</v>
      </c>
      <c r="E12" s="19">
        <v>4.8387096774193498E-2</v>
      </c>
      <c r="F12" s="19"/>
      <c r="G12" s="19">
        <v>0</v>
      </c>
      <c r="H12" s="19">
        <v>0</v>
      </c>
      <c r="I12" s="19">
        <v>4.1666666666666699E-2</v>
      </c>
      <c r="J12" s="19">
        <v>0</v>
      </c>
      <c r="K12" s="19">
        <v>3.8461538461538498E-2</v>
      </c>
      <c r="L12" s="19">
        <v>6.3829787234042507E-2</v>
      </c>
      <c r="M12" s="19"/>
      <c r="N12" s="19">
        <v>3.4482758620689703E-2</v>
      </c>
      <c r="O12" s="19">
        <v>0.1</v>
      </c>
      <c r="P12" s="19">
        <v>0</v>
      </c>
      <c r="Q12" s="19">
        <v>0</v>
      </c>
      <c r="R12" s="19"/>
      <c r="S12" s="19">
        <v>5.4054054054054099E-2</v>
      </c>
      <c r="T12" s="19">
        <v>4.7619047619047603E-2</v>
      </c>
      <c r="U12" s="19">
        <v>0</v>
      </c>
      <c r="V12" s="19">
        <v>3.4482758620689703E-2</v>
      </c>
      <c r="W12" s="19">
        <v>0</v>
      </c>
      <c r="X12" s="19">
        <v>0.14285714285714299</v>
      </c>
      <c r="Y12" s="19"/>
      <c r="Z12" s="19">
        <v>3.1578947368421102E-2</v>
      </c>
      <c r="AA12" s="19">
        <v>5.7142857142857099E-2</v>
      </c>
      <c r="AB12" s="19"/>
      <c r="AC12" s="19">
        <v>2.04081632653061E-2</v>
      </c>
      <c r="AD12" s="19">
        <v>4.2857142857142899E-2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74</v>
      </c>
      <c r="D7" s="10">
        <v>35</v>
      </c>
      <c r="E7" s="10">
        <v>39</v>
      </c>
      <c r="F7" s="10"/>
      <c r="G7" s="10" t="s">
        <v>237</v>
      </c>
      <c r="H7" s="10">
        <v>4</v>
      </c>
      <c r="I7" s="10">
        <v>14</v>
      </c>
      <c r="J7" s="10">
        <v>10</v>
      </c>
      <c r="K7" s="10">
        <v>13</v>
      </c>
      <c r="L7" s="10">
        <v>33</v>
      </c>
      <c r="M7" s="10"/>
      <c r="N7" s="10">
        <v>36</v>
      </c>
      <c r="O7" s="10">
        <v>14</v>
      </c>
      <c r="P7" s="10">
        <v>10</v>
      </c>
      <c r="Q7" s="10">
        <v>14</v>
      </c>
      <c r="R7" s="10"/>
      <c r="S7" s="10">
        <v>21</v>
      </c>
      <c r="T7" s="10">
        <v>12</v>
      </c>
      <c r="U7" s="10">
        <v>6</v>
      </c>
      <c r="V7" s="10">
        <v>20</v>
      </c>
      <c r="W7" s="10">
        <v>6</v>
      </c>
      <c r="X7" s="10">
        <v>5</v>
      </c>
      <c r="Y7" s="10"/>
      <c r="Z7" s="10">
        <v>52</v>
      </c>
      <c r="AA7" s="10">
        <v>22</v>
      </c>
      <c r="AB7" s="10"/>
      <c r="AC7" s="10">
        <v>29</v>
      </c>
      <c r="AD7" s="10">
        <v>40</v>
      </c>
    </row>
    <row r="8" spans="2:30" x14ac:dyDescent="0.3">
      <c r="B8" s="14" t="s">
        <v>316</v>
      </c>
      <c r="C8" s="13">
        <v>0.162162162162162</v>
      </c>
      <c r="D8" s="13">
        <v>0.2</v>
      </c>
      <c r="E8" s="13">
        <v>0.128205128205128</v>
      </c>
      <c r="F8" s="13"/>
      <c r="G8" s="13" t="s">
        <v>238</v>
      </c>
      <c r="H8" s="13">
        <v>0.75</v>
      </c>
      <c r="I8" s="13">
        <v>0.35714285714285698</v>
      </c>
      <c r="J8" s="13">
        <v>0.2</v>
      </c>
      <c r="K8" s="13">
        <v>7.69230769230769E-2</v>
      </c>
      <c r="L8" s="13">
        <v>3.03030303030303E-2</v>
      </c>
      <c r="M8" s="13"/>
      <c r="N8" s="13">
        <v>0.22222222222222199</v>
      </c>
      <c r="O8" s="13">
        <v>0.214285714285714</v>
      </c>
      <c r="P8" s="13">
        <v>0</v>
      </c>
      <c r="Q8" s="13">
        <v>7.1428571428571397E-2</v>
      </c>
      <c r="R8" s="13"/>
      <c r="S8" s="13">
        <v>0.19047619047618999</v>
      </c>
      <c r="T8" s="13">
        <v>0.33333333333333298</v>
      </c>
      <c r="U8" s="13">
        <v>0</v>
      </c>
      <c r="V8" s="13">
        <v>0.1</v>
      </c>
      <c r="W8" s="13">
        <v>0</v>
      </c>
      <c r="X8" s="13">
        <v>0.2</v>
      </c>
      <c r="Y8" s="13"/>
      <c r="Z8" s="13">
        <v>0.134615384615385</v>
      </c>
      <c r="AA8" s="13">
        <v>0.22727272727272699</v>
      </c>
      <c r="AB8" s="13"/>
      <c r="AC8" s="13">
        <v>6.8965517241379296E-2</v>
      </c>
      <c r="AD8" s="13">
        <v>0.2</v>
      </c>
    </row>
    <row r="9" spans="2:30" x14ac:dyDescent="0.3">
      <c r="B9" s="14" t="s">
        <v>317</v>
      </c>
      <c r="C9" s="13">
        <v>0.17567567567567599</v>
      </c>
      <c r="D9" s="13">
        <v>0.25714285714285701</v>
      </c>
      <c r="E9" s="13">
        <v>0.102564102564103</v>
      </c>
      <c r="F9" s="13"/>
      <c r="G9" s="13" t="s">
        <v>238</v>
      </c>
      <c r="H9" s="13">
        <v>0.25</v>
      </c>
      <c r="I9" s="13">
        <v>0.14285714285714299</v>
      </c>
      <c r="J9" s="13">
        <v>0.4</v>
      </c>
      <c r="K9" s="13">
        <v>0.15384615384615399</v>
      </c>
      <c r="L9" s="13">
        <v>0.12121212121212099</v>
      </c>
      <c r="M9" s="13"/>
      <c r="N9" s="13">
        <v>0.194444444444444</v>
      </c>
      <c r="O9" s="13">
        <v>7.1428571428571397E-2</v>
      </c>
      <c r="P9" s="13">
        <v>0</v>
      </c>
      <c r="Q9" s="13">
        <v>0.35714285714285698</v>
      </c>
      <c r="R9" s="13"/>
      <c r="S9" s="13">
        <v>0.19047619047618999</v>
      </c>
      <c r="T9" s="13">
        <v>0.25</v>
      </c>
      <c r="U9" s="13">
        <v>0.16666666666666699</v>
      </c>
      <c r="V9" s="13">
        <v>0.15</v>
      </c>
      <c r="W9" s="13">
        <v>0.16666666666666699</v>
      </c>
      <c r="X9" s="13">
        <v>0</v>
      </c>
      <c r="Y9" s="13"/>
      <c r="Z9" s="13">
        <v>0.17307692307692299</v>
      </c>
      <c r="AA9" s="13">
        <v>0.18181818181818199</v>
      </c>
      <c r="AB9" s="13"/>
      <c r="AC9" s="13">
        <v>0.17241379310344801</v>
      </c>
      <c r="AD9" s="13">
        <v>0.2</v>
      </c>
    </row>
    <row r="10" spans="2:30" x14ac:dyDescent="0.3">
      <c r="B10" s="14" t="s">
        <v>318</v>
      </c>
      <c r="C10" s="13">
        <v>0.14864864864864899</v>
      </c>
      <c r="D10" s="13">
        <v>0.114285714285714</v>
      </c>
      <c r="E10" s="13">
        <v>0.17948717948717899</v>
      </c>
      <c r="F10" s="13"/>
      <c r="G10" s="13" t="s">
        <v>238</v>
      </c>
      <c r="H10" s="13">
        <v>0</v>
      </c>
      <c r="I10" s="13">
        <v>0.28571428571428598</v>
      </c>
      <c r="J10" s="13">
        <v>0.1</v>
      </c>
      <c r="K10" s="13">
        <v>7.69230769230769E-2</v>
      </c>
      <c r="L10" s="13">
        <v>0.15151515151515199</v>
      </c>
      <c r="M10" s="13"/>
      <c r="N10" s="13">
        <v>0.13888888888888901</v>
      </c>
      <c r="O10" s="13">
        <v>0.214285714285714</v>
      </c>
      <c r="P10" s="13">
        <v>0.2</v>
      </c>
      <c r="Q10" s="13">
        <v>7.1428571428571397E-2</v>
      </c>
      <c r="R10" s="13"/>
      <c r="S10" s="13">
        <v>4.7619047619047603E-2</v>
      </c>
      <c r="T10" s="13">
        <v>0.16666666666666699</v>
      </c>
      <c r="U10" s="13">
        <v>0.33333333333333298</v>
      </c>
      <c r="V10" s="13">
        <v>0.1</v>
      </c>
      <c r="W10" s="13">
        <v>0.16666666666666699</v>
      </c>
      <c r="X10" s="13">
        <v>0.4</v>
      </c>
      <c r="Y10" s="13"/>
      <c r="Z10" s="13">
        <v>0.19230769230769201</v>
      </c>
      <c r="AA10" s="13">
        <v>4.5454545454545497E-2</v>
      </c>
      <c r="AB10" s="13"/>
      <c r="AC10" s="13">
        <v>0.20689655172413801</v>
      </c>
      <c r="AD10" s="13">
        <v>0.1</v>
      </c>
    </row>
    <row r="11" spans="2:30" x14ac:dyDescent="0.3">
      <c r="B11" s="14" t="s">
        <v>319</v>
      </c>
      <c r="C11" s="13">
        <v>0.337837837837838</v>
      </c>
      <c r="D11" s="13">
        <v>0.28571428571428598</v>
      </c>
      <c r="E11" s="13">
        <v>0.38461538461538503</v>
      </c>
      <c r="F11" s="13"/>
      <c r="G11" s="13" t="s">
        <v>238</v>
      </c>
      <c r="H11" s="13">
        <v>0</v>
      </c>
      <c r="I11" s="13">
        <v>0.14285714285714299</v>
      </c>
      <c r="J11" s="13">
        <v>0</v>
      </c>
      <c r="K11" s="13">
        <v>0.46153846153846201</v>
      </c>
      <c r="L11" s="13">
        <v>0.51515151515151503</v>
      </c>
      <c r="M11" s="13"/>
      <c r="N11" s="13">
        <v>0.30555555555555602</v>
      </c>
      <c r="O11" s="13">
        <v>0.214285714285714</v>
      </c>
      <c r="P11" s="13">
        <v>0.4</v>
      </c>
      <c r="Q11" s="13">
        <v>0.5</v>
      </c>
      <c r="R11" s="13"/>
      <c r="S11" s="13">
        <v>0.28571428571428598</v>
      </c>
      <c r="T11" s="13">
        <v>0.16666666666666699</v>
      </c>
      <c r="U11" s="13">
        <v>0.5</v>
      </c>
      <c r="V11" s="13">
        <v>0.4</v>
      </c>
      <c r="W11" s="13">
        <v>0.66666666666666696</v>
      </c>
      <c r="X11" s="13">
        <v>0.2</v>
      </c>
      <c r="Y11" s="13"/>
      <c r="Z11" s="13">
        <v>0.28846153846153799</v>
      </c>
      <c r="AA11" s="13">
        <v>0.45454545454545497</v>
      </c>
      <c r="AB11" s="13"/>
      <c r="AC11" s="13">
        <v>0.27586206896551702</v>
      </c>
      <c r="AD11" s="13">
        <v>0.4</v>
      </c>
    </row>
    <row r="12" spans="2:30" x14ac:dyDescent="0.3">
      <c r="B12" s="14" t="s">
        <v>56</v>
      </c>
      <c r="C12" s="19">
        <v>0.17567567567567599</v>
      </c>
      <c r="D12" s="19">
        <v>0.14285714285714299</v>
      </c>
      <c r="E12" s="19">
        <v>0.20512820512820501</v>
      </c>
      <c r="F12" s="19"/>
      <c r="G12" s="19" t="s">
        <v>238</v>
      </c>
      <c r="H12" s="19">
        <v>0</v>
      </c>
      <c r="I12" s="19">
        <v>7.1428571428571397E-2</v>
      </c>
      <c r="J12" s="19">
        <v>0.3</v>
      </c>
      <c r="K12" s="19">
        <v>0.230769230769231</v>
      </c>
      <c r="L12" s="19">
        <v>0.18181818181818199</v>
      </c>
      <c r="M12" s="19"/>
      <c r="N12" s="19">
        <v>0.13888888888888901</v>
      </c>
      <c r="O12" s="19">
        <v>0.28571428571428598</v>
      </c>
      <c r="P12" s="19">
        <v>0.4</v>
      </c>
      <c r="Q12" s="19">
        <v>0</v>
      </c>
      <c r="R12" s="19"/>
      <c r="S12" s="19">
        <v>0.28571428571428598</v>
      </c>
      <c r="T12" s="19">
        <v>8.3333333333333301E-2</v>
      </c>
      <c r="U12" s="19">
        <v>0</v>
      </c>
      <c r="V12" s="19">
        <v>0.25</v>
      </c>
      <c r="W12" s="19">
        <v>0</v>
      </c>
      <c r="X12" s="19">
        <v>0.2</v>
      </c>
      <c r="Y12" s="19"/>
      <c r="Z12" s="19">
        <v>0.21153846153846201</v>
      </c>
      <c r="AA12" s="19">
        <v>9.0909090909090898E-2</v>
      </c>
      <c r="AB12" s="19"/>
      <c r="AC12" s="19">
        <v>0.27586206896551702</v>
      </c>
      <c r="AD12" s="19">
        <v>0.1</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337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130</v>
      </c>
      <c r="D7" s="10">
        <v>68</v>
      </c>
      <c r="E7" s="10">
        <v>62</v>
      </c>
      <c r="F7" s="10"/>
      <c r="G7" s="10">
        <v>1</v>
      </c>
      <c r="H7" s="10">
        <v>12</v>
      </c>
      <c r="I7" s="10">
        <v>24</v>
      </c>
      <c r="J7" s="10">
        <v>20</v>
      </c>
      <c r="K7" s="10">
        <v>26</v>
      </c>
      <c r="L7" s="10">
        <v>47</v>
      </c>
      <c r="M7" s="10"/>
      <c r="N7" s="10">
        <v>58</v>
      </c>
      <c r="O7" s="10">
        <v>30</v>
      </c>
      <c r="P7" s="10">
        <v>15</v>
      </c>
      <c r="Q7" s="10">
        <v>27</v>
      </c>
      <c r="R7" s="10"/>
      <c r="S7" s="10">
        <v>37</v>
      </c>
      <c r="T7" s="10">
        <v>21</v>
      </c>
      <c r="U7" s="10">
        <v>15</v>
      </c>
      <c r="V7" s="10">
        <v>29</v>
      </c>
      <c r="W7" s="10">
        <v>13</v>
      </c>
      <c r="X7" s="10">
        <v>7</v>
      </c>
      <c r="Y7" s="10"/>
      <c r="Z7" s="10">
        <v>95</v>
      </c>
      <c r="AA7" s="10">
        <v>35</v>
      </c>
      <c r="AB7" s="10"/>
      <c r="AC7" s="10">
        <v>49</v>
      </c>
      <c r="AD7" s="10">
        <v>70</v>
      </c>
    </row>
    <row r="8" spans="2:30" x14ac:dyDescent="0.3">
      <c r="B8" s="14" t="s">
        <v>316</v>
      </c>
      <c r="C8" s="13">
        <v>0.28461538461538499</v>
      </c>
      <c r="D8" s="13">
        <v>0.32352941176470601</v>
      </c>
      <c r="E8" s="13">
        <v>0.241935483870968</v>
      </c>
      <c r="F8" s="13"/>
      <c r="G8" s="13">
        <v>0</v>
      </c>
      <c r="H8" s="13">
        <v>0.41666666666666702</v>
      </c>
      <c r="I8" s="13">
        <v>0.25</v>
      </c>
      <c r="J8" s="13">
        <v>0.45</v>
      </c>
      <c r="K8" s="13">
        <v>0.38461538461538503</v>
      </c>
      <c r="L8" s="13">
        <v>0.14893617021276601</v>
      </c>
      <c r="M8" s="13"/>
      <c r="N8" s="13">
        <v>0.27586206896551702</v>
      </c>
      <c r="O8" s="13">
        <v>0.233333333333333</v>
      </c>
      <c r="P8" s="13">
        <v>0.133333333333333</v>
      </c>
      <c r="Q8" s="13">
        <v>0.44444444444444398</v>
      </c>
      <c r="R8" s="13"/>
      <c r="S8" s="13">
        <v>0.29729729729729698</v>
      </c>
      <c r="T8" s="13">
        <v>0.28571428571428598</v>
      </c>
      <c r="U8" s="13">
        <v>0.33333333333333298</v>
      </c>
      <c r="V8" s="13">
        <v>0.24137931034482801</v>
      </c>
      <c r="W8" s="13">
        <v>0.230769230769231</v>
      </c>
      <c r="X8" s="13">
        <v>0.28571428571428598</v>
      </c>
      <c r="Y8" s="13"/>
      <c r="Z8" s="13">
        <v>0.31578947368421101</v>
      </c>
      <c r="AA8" s="13">
        <v>0.2</v>
      </c>
      <c r="AB8" s="13"/>
      <c r="AC8" s="13">
        <v>0.26530612244898</v>
      </c>
      <c r="AD8" s="13">
        <v>0.3</v>
      </c>
    </row>
    <row r="9" spans="2:30" x14ac:dyDescent="0.3">
      <c r="B9" s="14" t="s">
        <v>317</v>
      </c>
      <c r="C9" s="13">
        <v>0.507692307692308</v>
      </c>
      <c r="D9" s="13">
        <v>0.441176470588235</v>
      </c>
      <c r="E9" s="13">
        <v>0.58064516129032295</v>
      </c>
      <c r="F9" s="13"/>
      <c r="G9" s="13">
        <v>1</v>
      </c>
      <c r="H9" s="13">
        <v>0.33333333333333298</v>
      </c>
      <c r="I9" s="13">
        <v>0.58333333333333304</v>
      </c>
      <c r="J9" s="13">
        <v>0.4</v>
      </c>
      <c r="K9" s="13">
        <v>0.46153846153846201</v>
      </c>
      <c r="L9" s="13">
        <v>0.57446808510638303</v>
      </c>
      <c r="M9" s="13"/>
      <c r="N9" s="13">
        <v>0.46551724137931</v>
      </c>
      <c r="O9" s="13">
        <v>0.46666666666666701</v>
      </c>
      <c r="P9" s="13">
        <v>0.8</v>
      </c>
      <c r="Q9" s="13">
        <v>0.48148148148148101</v>
      </c>
      <c r="R9" s="13"/>
      <c r="S9" s="13">
        <v>0.59459459459459496</v>
      </c>
      <c r="T9" s="13">
        <v>0.476190476190476</v>
      </c>
      <c r="U9" s="13">
        <v>0.4</v>
      </c>
      <c r="V9" s="13">
        <v>0.48275862068965503</v>
      </c>
      <c r="W9" s="13">
        <v>0.53846153846153799</v>
      </c>
      <c r="X9" s="13">
        <v>0.42857142857142899</v>
      </c>
      <c r="Y9" s="13"/>
      <c r="Z9" s="13">
        <v>0.48421052631578898</v>
      </c>
      <c r="AA9" s="13">
        <v>0.57142857142857095</v>
      </c>
      <c r="AB9" s="13"/>
      <c r="AC9" s="13">
        <v>0.530612244897959</v>
      </c>
      <c r="AD9" s="13">
        <v>0.48571428571428599</v>
      </c>
    </row>
    <row r="10" spans="2:30" x14ac:dyDescent="0.3">
      <c r="B10" s="14" t="s">
        <v>318</v>
      </c>
      <c r="C10" s="13">
        <v>0.107692307692308</v>
      </c>
      <c r="D10" s="13">
        <v>0.13235294117647101</v>
      </c>
      <c r="E10" s="13">
        <v>8.0645161290322606E-2</v>
      </c>
      <c r="F10" s="13"/>
      <c r="G10" s="13">
        <v>0</v>
      </c>
      <c r="H10" s="13">
        <v>8.3333333333333301E-2</v>
      </c>
      <c r="I10" s="13">
        <v>8.3333333333333301E-2</v>
      </c>
      <c r="J10" s="13">
        <v>0.05</v>
      </c>
      <c r="K10" s="13">
        <v>7.69230769230769E-2</v>
      </c>
      <c r="L10" s="13">
        <v>0.170212765957447</v>
      </c>
      <c r="M10" s="13"/>
      <c r="N10" s="13">
        <v>0.13793103448275901</v>
      </c>
      <c r="O10" s="13">
        <v>0.16666666666666699</v>
      </c>
      <c r="P10" s="13">
        <v>0</v>
      </c>
      <c r="Q10" s="13">
        <v>3.7037037037037E-2</v>
      </c>
      <c r="R10" s="13"/>
      <c r="S10" s="13">
        <v>5.4054054054054099E-2</v>
      </c>
      <c r="T10" s="13">
        <v>0.19047619047618999</v>
      </c>
      <c r="U10" s="13">
        <v>0.133333333333333</v>
      </c>
      <c r="V10" s="13">
        <v>6.8965517241379296E-2</v>
      </c>
      <c r="W10" s="13">
        <v>0.15384615384615399</v>
      </c>
      <c r="X10" s="13">
        <v>0.14285714285714299</v>
      </c>
      <c r="Y10" s="13"/>
      <c r="Z10" s="13">
        <v>0.115789473684211</v>
      </c>
      <c r="AA10" s="13">
        <v>8.5714285714285701E-2</v>
      </c>
      <c r="AB10" s="13"/>
      <c r="AC10" s="13">
        <v>0.14285714285714299</v>
      </c>
      <c r="AD10" s="13">
        <v>0.1</v>
      </c>
    </row>
    <row r="11" spans="2:30" x14ac:dyDescent="0.3">
      <c r="B11" s="14" t="s">
        <v>319</v>
      </c>
      <c r="C11" s="13">
        <v>6.9230769230769207E-2</v>
      </c>
      <c r="D11" s="13">
        <v>8.8235294117647106E-2</v>
      </c>
      <c r="E11" s="13">
        <v>4.8387096774193498E-2</v>
      </c>
      <c r="F11" s="13"/>
      <c r="G11" s="13">
        <v>0</v>
      </c>
      <c r="H11" s="13">
        <v>0.16666666666666699</v>
      </c>
      <c r="I11" s="13">
        <v>8.3333333333333301E-2</v>
      </c>
      <c r="J11" s="13">
        <v>0.1</v>
      </c>
      <c r="K11" s="13">
        <v>3.8461538461538498E-2</v>
      </c>
      <c r="L11" s="13">
        <v>4.2553191489361701E-2</v>
      </c>
      <c r="M11" s="13"/>
      <c r="N11" s="13">
        <v>8.6206896551724102E-2</v>
      </c>
      <c r="O11" s="13">
        <v>6.6666666666666693E-2</v>
      </c>
      <c r="P11" s="13">
        <v>6.6666666666666693E-2</v>
      </c>
      <c r="Q11" s="13">
        <v>3.7037037037037E-2</v>
      </c>
      <c r="R11" s="13"/>
      <c r="S11" s="13">
        <v>2.7027027027027001E-2</v>
      </c>
      <c r="T11" s="13">
        <v>0</v>
      </c>
      <c r="U11" s="13">
        <v>0.133333333333333</v>
      </c>
      <c r="V11" s="13">
        <v>0.17241379310344801</v>
      </c>
      <c r="W11" s="13">
        <v>7.69230769230769E-2</v>
      </c>
      <c r="X11" s="13">
        <v>0</v>
      </c>
      <c r="Y11" s="13"/>
      <c r="Z11" s="13">
        <v>5.2631578947368397E-2</v>
      </c>
      <c r="AA11" s="13">
        <v>0.114285714285714</v>
      </c>
      <c r="AB11" s="13"/>
      <c r="AC11" s="13">
        <v>4.08163265306122E-2</v>
      </c>
      <c r="AD11" s="13">
        <v>8.5714285714285701E-2</v>
      </c>
    </row>
    <row r="12" spans="2:30" x14ac:dyDescent="0.3">
      <c r="B12" s="14" t="s">
        <v>56</v>
      </c>
      <c r="C12" s="19">
        <v>3.0769230769230799E-2</v>
      </c>
      <c r="D12" s="19">
        <v>1.4705882352941201E-2</v>
      </c>
      <c r="E12" s="19">
        <v>4.8387096774193498E-2</v>
      </c>
      <c r="F12" s="19"/>
      <c r="G12" s="19">
        <v>0</v>
      </c>
      <c r="H12" s="19">
        <v>0</v>
      </c>
      <c r="I12" s="19">
        <v>0</v>
      </c>
      <c r="J12" s="19">
        <v>0</v>
      </c>
      <c r="K12" s="19">
        <v>3.8461538461538498E-2</v>
      </c>
      <c r="L12" s="19">
        <v>6.3829787234042507E-2</v>
      </c>
      <c r="M12" s="19"/>
      <c r="N12" s="19">
        <v>3.4482758620689703E-2</v>
      </c>
      <c r="O12" s="19">
        <v>6.6666666666666693E-2</v>
      </c>
      <c r="P12" s="19">
        <v>0</v>
      </c>
      <c r="Q12" s="19">
        <v>0</v>
      </c>
      <c r="R12" s="19"/>
      <c r="S12" s="19">
        <v>2.7027027027027001E-2</v>
      </c>
      <c r="T12" s="19">
        <v>4.7619047619047603E-2</v>
      </c>
      <c r="U12" s="19">
        <v>0</v>
      </c>
      <c r="V12" s="19">
        <v>3.4482758620689703E-2</v>
      </c>
      <c r="W12" s="19">
        <v>0</v>
      </c>
      <c r="X12" s="19">
        <v>0.14285714285714299</v>
      </c>
      <c r="Y12" s="19"/>
      <c r="Z12" s="19">
        <v>3.1578947368421102E-2</v>
      </c>
      <c r="AA12" s="19">
        <v>2.8571428571428598E-2</v>
      </c>
      <c r="AB12" s="19"/>
      <c r="AC12" s="19">
        <v>2.04081632653061E-2</v>
      </c>
      <c r="AD12" s="19">
        <v>2.8571428571428598E-2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P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6" width="20.6640625" customWidth="1"/>
  </cols>
  <sheetData>
    <row r="2" spans="2:16" ht="40.049999999999997" customHeight="1" x14ac:dyDescent="0.3">
      <c r="D2" s="28" t="s">
        <v>349</v>
      </c>
      <c r="E2" s="25"/>
      <c r="F2" s="25"/>
      <c r="G2" s="25"/>
      <c r="H2" s="25"/>
      <c r="I2" s="25"/>
      <c r="J2" s="25"/>
      <c r="K2" s="25"/>
      <c r="L2" s="25"/>
      <c r="M2" s="25"/>
      <c r="N2" s="25"/>
      <c r="O2" s="25"/>
      <c r="P2" s="25"/>
    </row>
    <row r="6" spans="2:16" ht="49.95" customHeight="1" x14ac:dyDescent="0.3">
      <c r="B6" s="16" t="s">
        <v>14</v>
      </c>
      <c r="C6" s="16" t="s">
        <v>300</v>
      </c>
      <c r="D6" s="16" t="s">
        <v>338</v>
      </c>
      <c r="E6" s="16" t="s">
        <v>339</v>
      </c>
      <c r="F6" s="16" t="s">
        <v>340</v>
      </c>
      <c r="G6" s="16" t="s">
        <v>341</v>
      </c>
      <c r="H6" s="16" t="s">
        <v>342</v>
      </c>
      <c r="I6" s="16" t="s">
        <v>343</v>
      </c>
      <c r="J6" s="16" t="s">
        <v>344</v>
      </c>
      <c r="K6" s="16" t="s">
        <v>309</v>
      </c>
      <c r="L6" s="16" t="s">
        <v>345</v>
      </c>
      <c r="M6" s="16" t="s">
        <v>346</v>
      </c>
      <c r="N6" s="16" t="s">
        <v>347</v>
      </c>
      <c r="O6" s="16" t="s">
        <v>348</v>
      </c>
    </row>
    <row r="7" spans="2:16" x14ac:dyDescent="0.3">
      <c r="B7" s="14" t="s">
        <v>316</v>
      </c>
      <c r="C7" s="13">
        <v>0.26250000000000001</v>
      </c>
      <c r="D7" s="13">
        <v>0.24390243902438999</v>
      </c>
      <c r="E7" s="13">
        <v>0.25203252032520301</v>
      </c>
      <c r="F7" s="13">
        <v>0.284552845528455</v>
      </c>
      <c r="G7" s="13">
        <v>0.292682926829268</v>
      </c>
      <c r="H7" s="13">
        <v>0.39837398373983701</v>
      </c>
      <c r="I7" s="13">
        <v>0.32520325203251998</v>
      </c>
      <c r="J7" s="13">
        <v>0.422764227642276</v>
      </c>
      <c r="K7" s="13">
        <v>0.26016260162601601</v>
      </c>
      <c r="L7" s="13">
        <v>0.30894308943089399</v>
      </c>
      <c r="M7" s="13">
        <v>0.430894308943089</v>
      </c>
      <c r="N7" s="13">
        <v>0.48780487804877998</v>
      </c>
      <c r="O7" s="13">
        <v>0.34959349593495898</v>
      </c>
    </row>
    <row r="8" spans="2:16" x14ac:dyDescent="0.3">
      <c r="B8" s="14" t="s">
        <v>317</v>
      </c>
      <c r="C8" s="13">
        <v>0.28749999999999998</v>
      </c>
      <c r="D8" s="13">
        <v>0.430894308943089</v>
      </c>
      <c r="E8" s="13">
        <v>0.39837398373983701</v>
      </c>
      <c r="F8" s="13">
        <v>0.41463414634146301</v>
      </c>
      <c r="G8" s="13">
        <v>0.35772357723577197</v>
      </c>
      <c r="H8" s="13">
        <v>0.41463414634146301</v>
      </c>
      <c r="I8" s="13">
        <v>0.47967479674796698</v>
      </c>
      <c r="J8" s="13">
        <v>0.37398373983739802</v>
      </c>
      <c r="K8" s="13">
        <v>0.37398373983739802</v>
      </c>
      <c r="L8" s="13">
        <v>0.47967479674796698</v>
      </c>
      <c r="M8" s="13">
        <v>0.40650406504065001</v>
      </c>
      <c r="N8" s="13">
        <v>0.36585365853658502</v>
      </c>
      <c r="O8" s="13">
        <v>0.422764227642276</v>
      </c>
    </row>
    <row r="9" spans="2:16" x14ac:dyDescent="0.3">
      <c r="B9" s="14" t="s">
        <v>318</v>
      </c>
      <c r="C9" s="13">
        <v>0.27500000000000002</v>
      </c>
      <c r="D9" s="13">
        <v>0.219512195121951</v>
      </c>
      <c r="E9" s="13">
        <v>0.30081300813008099</v>
      </c>
      <c r="F9" s="13">
        <v>0.25203252032520301</v>
      </c>
      <c r="G9" s="13">
        <v>0.26016260162601601</v>
      </c>
      <c r="H9" s="13">
        <v>0.138211382113821</v>
      </c>
      <c r="I9" s="13">
        <v>0.17073170731707299</v>
      </c>
      <c r="J9" s="13">
        <v>0.154471544715447</v>
      </c>
      <c r="K9" s="13">
        <v>0.26829268292682901</v>
      </c>
      <c r="L9" s="13">
        <v>0.17073170731707299</v>
      </c>
      <c r="M9" s="13">
        <v>0.12195121951219499</v>
      </c>
      <c r="N9" s="13">
        <v>0.12195121951219499</v>
      </c>
      <c r="O9" s="13">
        <v>0.17886178861788599</v>
      </c>
    </row>
    <row r="10" spans="2:16" x14ac:dyDescent="0.3">
      <c r="B10" s="14" t="s">
        <v>319</v>
      </c>
      <c r="C10" s="13">
        <v>0.13750000000000001</v>
      </c>
      <c r="D10" s="13">
        <v>5.6910569105691103E-2</v>
      </c>
      <c r="E10" s="13">
        <v>8.1300813008130107E-3</v>
      </c>
      <c r="F10" s="13">
        <v>2.4390243902439001E-2</v>
      </c>
      <c r="G10" s="13">
        <v>6.50406504065041E-2</v>
      </c>
      <c r="H10" s="13">
        <v>8.1300813008130107E-3</v>
      </c>
      <c r="I10" s="13">
        <v>1.6260162601626001E-2</v>
      </c>
      <c r="J10" s="13">
        <v>3.2520325203252001E-2</v>
      </c>
      <c r="K10" s="13">
        <v>7.3170731707317097E-2</v>
      </c>
      <c r="L10" s="13">
        <v>3.2520325203252001E-2</v>
      </c>
      <c r="M10" s="13">
        <v>2.4390243902439001E-2</v>
      </c>
      <c r="N10" s="13">
        <v>8.1300813008130107E-3</v>
      </c>
      <c r="O10" s="13">
        <v>1.6260162601626001E-2</v>
      </c>
    </row>
    <row r="11" spans="2:16" x14ac:dyDescent="0.3">
      <c r="B11" s="14" t="s">
        <v>56</v>
      </c>
      <c r="C11" s="13">
        <v>3.7499999999999999E-2</v>
      </c>
      <c r="D11" s="13">
        <v>4.8780487804878099E-2</v>
      </c>
      <c r="E11" s="13">
        <v>4.0650406504064998E-2</v>
      </c>
      <c r="F11" s="13">
        <v>2.4390243902439001E-2</v>
      </c>
      <c r="G11" s="13">
        <v>2.4390243902439001E-2</v>
      </c>
      <c r="H11" s="13">
        <v>4.0650406504064998E-2</v>
      </c>
      <c r="I11" s="13">
        <v>8.1300813008130107E-3</v>
      </c>
      <c r="J11" s="13">
        <v>1.6260162601626001E-2</v>
      </c>
      <c r="K11" s="13">
        <v>2.4390243902439001E-2</v>
      </c>
      <c r="L11" s="13">
        <v>8.1300813008130107E-3</v>
      </c>
      <c r="M11" s="13">
        <v>1.6260162601626001E-2</v>
      </c>
      <c r="N11" s="13">
        <v>1.6260162601626001E-2</v>
      </c>
      <c r="O11" s="13">
        <v>3.2520325203252001E-2</v>
      </c>
    </row>
    <row r="12" spans="2:16" x14ac:dyDescent="0.3">
      <c r="B12" s="15" t="s">
        <v>321</v>
      </c>
      <c r="C12" s="15"/>
      <c r="D12" s="15"/>
      <c r="E12" s="15"/>
      <c r="F12" s="15"/>
      <c r="G12" s="15"/>
      <c r="H12" s="15"/>
      <c r="I12" s="15"/>
      <c r="J12" s="15"/>
      <c r="K12" s="15"/>
      <c r="L12" s="15"/>
      <c r="M12" s="15"/>
      <c r="N12" s="15"/>
      <c r="O12" s="15"/>
    </row>
    <row r="13" spans="2:16" x14ac:dyDescent="0.3">
      <c r="B13" t="s">
        <v>50</v>
      </c>
    </row>
    <row r="14" spans="2:16" x14ac:dyDescent="0.3">
      <c r="B14" t="s">
        <v>51</v>
      </c>
    </row>
    <row r="18" spans="2:2" x14ac:dyDescent="0.3">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80</v>
      </c>
      <c r="D7" s="10">
        <v>37</v>
      </c>
      <c r="E7" s="10">
        <v>43</v>
      </c>
      <c r="F7" s="10"/>
      <c r="G7" s="10">
        <v>1</v>
      </c>
      <c r="H7" s="10">
        <v>6</v>
      </c>
      <c r="I7" s="10">
        <v>5</v>
      </c>
      <c r="J7" s="10">
        <v>13</v>
      </c>
      <c r="K7" s="10">
        <v>22</v>
      </c>
      <c r="L7" s="10">
        <v>33</v>
      </c>
      <c r="M7" s="10"/>
      <c r="N7" s="10">
        <v>39</v>
      </c>
      <c r="O7" s="10">
        <v>17</v>
      </c>
      <c r="P7" s="10">
        <v>10</v>
      </c>
      <c r="Q7" s="10">
        <v>14</v>
      </c>
      <c r="R7" s="10"/>
      <c r="S7" s="10">
        <v>25</v>
      </c>
      <c r="T7" s="10">
        <v>17</v>
      </c>
      <c r="U7" s="10">
        <v>7</v>
      </c>
      <c r="V7" s="10">
        <v>15</v>
      </c>
      <c r="W7" s="10">
        <v>4</v>
      </c>
      <c r="X7" s="10">
        <v>6</v>
      </c>
      <c r="Y7" s="10"/>
      <c r="Z7" s="10">
        <v>60</v>
      </c>
      <c r="AA7" s="10">
        <v>20</v>
      </c>
      <c r="AB7" s="10"/>
      <c r="AC7" s="10">
        <v>38</v>
      </c>
      <c r="AD7" s="10">
        <v>39</v>
      </c>
    </row>
    <row r="8" spans="2:30" x14ac:dyDescent="0.3">
      <c r="B8" s="14" t="s">
        <v>316</v>
      </c>
      <c r="C8" s="13">
        <v>0.26250000000000001</v>
      </c>
      <c r="D8" s="13">
        <v>0.24324324324324301</v>
      </c>
      <c r="E8" s="13">
        <v>0.27906976744186002</v>
      </c>
      <c r="F8" s="13"/>
      <c r="G8" s="13">
        <v>0</v>
      </c>
      <c r="H8" s="13">
        <v>0.16666666666666699</v>
      </c>
      <c r="I8" s="13">
        <v>0.4</v>
      </c>
      <c r="J8" s="13">
        <v>0.30769230769230799</v>
      </c>
      <c r="K8" s="13">
        <v>0.36363636363636398</v>
      </c>
      <c r="L8" s="13">
        <v>0.18181818181818199</v>
      </c>
      <c r="M8" s="13"/>
      <c r="N8" s="13">
        <v>0.28205128205128199</v>
      </c>
      <c r="O8" s="13">
        <v>0.17647058823529399</v>
      </c>
      <c r="P8" s="13">
        <v>0.3</v>
      </c>
      <c r="Q8" s="13">
        <v>0.28571428571428598</v>
      </c>
      <c r="R8" s="13"/>
      <c r="S8" s="13">
        <v>0.2</v>
      </c>
      <c r="T8" s="13">
        <v>0.29411764705882398</v>
      </c>
      <c r="U8" s="13">
        <v>0.14285714285714299</v>
      </c>
      <c r="V8" s="13">
        <v>0.33333333333333298</v>
      </c>
      <c r="W8" s="13">
        <v>0.5</v>
      </c>
      <c r="X8" s="13">
        <v>0.5</v>
      </c>
      <c r="Y8" s="13"/>
      <c r="Z8" s="13">
        <v>0.31666666666666698</v>
      </c>
      <c r="AA8" s="13">
        <v>0.1</v>
      </c>
      <c r="AB8" s="13"/>
      <c r="AC8" s="13">
        <v>0.394736842105263</v>
      </c>
      <c r="AD8" s="13">
        <v>0.15384615384615399</v>
      </c>
    </row>
    <row r="9" spans="2:30" x14ac:dyDescent="0.3">
      <c r="B9" s="14" t="s">
        <v>317</v>
      </c>
      <c r="C9" s="13">
        <v>0.28749999999999998</v>
      </c>
      <c r="D9" s="13">
        <v>0.32432432432432401</v>
      </c>
      <c r="E9" s="13">
        <v>0.25581395348837199</v>
      </c>
      <c r="F9" s="13"/>
      <c r="G9" s="13">
        <v>1</v>
      </c>
      <c r="H9" s="13">
        <v>0.16666666666666699</v>
      </c>
      <c r="I9" s="13">
        <v>0.4</v>
      </c>
      <c r="J9" s="13">
        <v>0.30769230769230799</v>
      </c>
      <c r="K9" s="13">
        <v>0.31818181818181801</v>
      </c>
      <c r="L9" s="13">
        <v>0.24242424242424199</v>
      </c>
      <c r="M9" s="13"/>
      <c r="N9" s="13">
        <v>0.256410256410256</v>
      </c>
      <c r="O9" s="13">
        <v>0.35294117647058798</v>
      </c>
      <c r="P9" s="13">
        <v>0.4</v>
      </c>
      <c r="Q9" s="13">
        <v>0.214285714285714</v>
      </c>
      <c r="R9" s="13"/>
      <c r="S9" s="13">
        <v>0.36</v>
      </c>
      <c r="T9" s="13">
        <v>0.23529411764705899</v>
      </c>
      <c r="U9" s="13">
        <v>0.57142857142857095</v>
      </c>
      <c r="V9" s="13">
        <v>0.266666666666667</v>
      </c>
      <c r="W9" s="13">
        <v>0.25</v>
      </c>
      <c r="X9" s="13">
        <v>0</v>
      </c>
      <c r="Y9" s="13"/>
      <c r="Z9" s="13">
        <v>0.266666666666667</v>
      </c>
      <c r="AA9" s="13">
        <v>0.35</v>
      </c>
      <c r="AB9" s="13"/>
      <c r="AC9" s="13">
        <v>0.26315789473684198</v>
      </c>
      <c r="AD9" s="13">
        <v>0.30769230769230799</v>
      </c>
    </row>
    <row r="10" spans="2:30" x14ac:dyDescent="0.3">
      <c r="B10" s="14" t="s">
        <v>318</v>
      </c>
      <c r="C10" s="13">
        <v>0.27500000000000002</v>
      </c>
      <c r="D10" s="13">
        <v>0.18918918918918901</v>
      </c>
      <c r="E10" s="13">
        <v>0.34883720930232598</v>
      </c>
      <c r="F10" s="13"/>
      <c r="G10" s="13">
        <v>0</v>
      </c>
      <c r="H10" s="13">
        <v>0.33333333333333298</v>
      </c>
      <c r="I10" s="13">
        <v>0.2</v>
      </c>
      <c r="J10" s="13">
        <v>0.38461538461538503</v>
      </c>
      <c r="K10" s="13">
        <v>0.13636363636363599</v>
      </c>
      <c r="L10" s="13">
        <v>0.33333333333333298</v>
      </c>
      <c r="M10" s="13"/>
      <c r="N10" s="13">
        <v>0.256410256410256</v>
      </c>
      <c r="O10" s="13">
        <v>0.41176470588235298</v>
      </c>
      <c r="P10" s="13">
        <v>0.2</v>
      </c>
      <c r="Q10" s="13">
        <v>0.214285714285714</v>
      </c>
      <c r="R10" s="13"/>
      <c r="S10" s="13">
        <v>0.28000000000000003</v>
      </c>
      <c r="T10" s="13">
        <v>0.23529411764705899</v>
      </c>
      <c r="U10" s="13">
        <v>0.14285714285714299</v>
      </c>
      <c r="V10" s="13">
        <v>0.33333333333333298</v>
      </c>
      <c r="W10" s="13">
        <v>0.25</v>
      </c>
      <c r="X10" s="13">
        <v>0.16666666666666699</v>
      </c>
      <c r="Y10" s="13"/>
      <c r="Z10" s="13">
        <v>0.266666666666667</v>
      </c>
      <c r="AA10" s="13">
        <v>0.3</v>
      </c>
      <c r="AB10" s="13"/>
      <c r="AC10" s="13">
        <v>0.23684210526315799</v>
      </c>
      <c r="AD10" s="13">
        <v>0.33333333333333298</v>
      </c>
    </row>
    <row r="11" spans="2:30" x14ac:dyDescent="0.3">
      <c r="B11" s="14" t="s">
        <v>319</v>
      </c>
      <c r="C11" s="13">
        <v>0.13750000000000001</v>
      </c>
      <c r="D11" s="13">
        <v>0.24324324324324301</v>
      </c>
      <c r="E11" s="13">
        <v>4.6511627906976702E-2</v>
      </c>
      <c r="F11" s="13"/>
      <c r="G11" s="13">
        <v>0</v>
      </c>
      <c r="H11" s="13">
        <v>0.16666666666666699</v>
      </c>
      <c r="I11" s="13">
        <v>0</v>
      </c>
      <c r="J11" s="13">
        <v>0</v>
      </c>
      <c r="K11" s="13">
        <v>0.13636363636363599</v>
      </c>
      <c r="L11" s="13">
        <v>0.21212121212121199</v>
      </c>
      <c r="M11" s="13"/>
      <c r="N11" s="13">
        <v>0.17948717948717899</v>
      </c>
      <c r="O11" s="13">
        <v>5.8823529411764698E-2</v>
      </c>
      <c r="P11" s="13">
        <v>0</v>
      </c>
      <c r="Q11" s="13">
        <v>0.214285714285714</v>
      </c>
      <c r="R11" s="13"/>
      <c r="S11" s="13">
        <v>0.16</v>
      </c>
      <c r="T11" s="13">
        <v>0.17647058823529399</v>
      </c>
      <c r="U11" s="13">
        <v>0.14285714285714299</v>
      </c>
      <c r="V11" s="13">
        <v>6.6666666666666693E-2</v>
      </c>
      <c r="W11" s="13">
        <v>0</v>
      </c>
      <c r="X11" s="13">
        <v>0.16666666666666699</v>
      </c>
      <c r="Y11" s="13"/>
      <c r="Z11" s="13">
        <v>0.133333333333333</v>
      </c>
      <c r="AA11" s="13">
        <v>0.15</v>
      </c>
      <c r="AB11" s="13"/>
      <c r="AC11" s="13">
        <v>5.2631578947368397E-2</v>
      </c>
      <c r="AD11" s="13">
        <v>0.20512820512820501</v>
      </c>
    </row>
    <row r="12" spans="2:30" x14ac:dyDescent="0.3">
      <c r="B12" s="14" t="s">
        <v>56</v>
      </c>
      <c r="C12" s="19">
        <v>3.7499999999999999E-2</v>
      </c>
      <c r="D12" s="19">
        <v>0</v>
      </c>
      <c r="E12" s="19">
        <v>6.9767441860465101E-2</v>
      </c>
      <c r="F12" s="19"/>
      <c r="G12" s="19">
        <v>0</v>
      </c>
      <c r="H12" s="19">
        <v>0.16666666666666699</v>
      </c>
      <c r="I12" s="19">
        <v>0</v>
      </c>
      <c r="J12" s="19">
        <v>0</v>
      </c>
      <c r="K12" s="19">
        <v>4.5454545454545497E-2</v>
      </c>
      <c r="L12" s="19">
        <v>3.03030303030303E-2</v>
      </c>
      <c r="M12" s="19"/>
      <c r="N12" s="19">
        <v>2.5641025641025599E-2</v>
      </c>
      <c r="O12" s="19">
        <v>0</v>
      </c>
      <c r="P12" s="19">
        <v>0.1</v>
      </c>
      <c r="Q12" s="19">
        <v>7.1428571428571397E-2</v>
      </c>
      <c r="R12" s="19"/>
      <c r="S12" s="19">
        <v>0</v>
      </c>
      <c r="T12" s="19">
        <v>5.8823529411764698E-2</v>
      </c>
      <c r="U12" s="19">
        <v>0</v>
      </c>
      <c r="V12" s="19">
        <v>0</v>
      </c>
      <c r="W12" s="19">
        <v>0</v>
      </c>
      <c r="X12" s="19">
        <v>0.16666666666666699</v>
      </c>
      <c r="Y12" s="19"/>
      <c r="Z12" s="19">
        <v>1.6666666666666701E-2</v>
      </c>
      <c r="AA12" s="19">
        <v>0.1</v>
      </c>
      <c r="AB12" s="19"/>
      <c r="AC12" s="19">
        <v>5.2631578947368397E-2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0.24390243902438999</v>
      </c>
      <c r="D8" s="13">
        <v>0.157894736842105</v>
      </c>
      <c r="E8" s="13">
        <v>0.31818181818181801</v>
      </c>
      <c r="F8" s="13"/>
      <c r="G8" s="13">
        <v>0</v>
      </c>
      <c r="H8" s="13">
        <v>0.46153846153846201</v>
      </c>
      <c r="I8" s="13">
        <v>0.27272727272727298</v>
      </c>
      <c r="J8" s="13">
        <v>0.157894736842105</v>
      </c>
      <c r="K8" s="13">
        <v>0.32258064516128998</v>
      </c>
      <c r="L8" s="13">
        <v>0.173913043478261</v>
      </c>
      <c r="M8" s="13"/>
      <c r="N8" s="13">
        <v>0.22448979591836701</v>
      </c>
      <c r="O8" s="13">
        <v>0.25806451612903197</v>
      </c>
      <c r="P8" s="13">
        <v>0.36363636363636398</v>
      </c>
      <c r="Q8" s="13">
        <v>0.21875</v>
      </c>
      <c r="R8" s="13"/>
      <c r="S8" s="13">
        <v>0.23684210526315799</v>
      </c>
      <c r="T8" s="13">
        <v>0.22727272727272699</v>
      </c>
      <c r="U8" s="13">
        <v>0.33333333333333298</v>
      </c>
      <c r="V8" s="13">
        <v>0.25</v>
      </c>
      <c r="W8" s="13">
        <v>0.11111111111111099</v>
      </c>
      <c r="X8" s="13">
        <v>0.33333333333333298</v>
      </c>
      <c r="Y8" s="13"/>
      <c r="Z8" s="13">
        <v>0.252873563218391</v>
      </c>
      <c r="AA8" s="13">
        <v>0.22222222222222199</v>
      </c>
      <c r="AB8" s="13"/>
      <c r="AC8" s="13">
        <v>0.27777777777777801</v>
      </c>
      <c r="AD8" s="13">
        <v>0.22222222222222199</v>
      </c>
    </row>
    <row r="9" spans="2:30" x14ac:dyDescent="0.3">
      <c r="B9" s="14" t="s">
        <v>317</v>
      </c>
      <c r="C9" s="13">
        <v>0.430894308943089</v>
      </c>
      <c r="D9" s="13">
        <v>0.47368421052631599</v>
      </c>
      <c r="E9" s="13">
        <v>0.39393939393939398</v>
      </c>
      <c r="F9" s="13"/>
      <c r="G9" s="13">
        <v>1</v>
      </c>
      <c r="H9" s="13">
        <v>0.230769230769231</v>
      </c>
      <c r="I9" s="13">
        <v>0.27272727272727298</v>
      </c>
      <c r="J9" s="13">
        <v>0.63157894736842102</v>
      </c>
      <c r="K9" s="13">
        <v>0.38709677419354799</v>
      </c>
      <c r="L9" s="13">
        <v>0.434782608695652</v>
      </c>
      <c r="M9" s="13"/>
      <c r="N9" s="13">
        <v>0.42857142857142899</v>
      </c>
      <c r="O9" s="13">
        <v>0.45161290322580599</v>
      </c>
      <c r="P9" s="13">
        <v>0.45454545454545497</v>
      </c>
      <c r="Q9" s="13">
        <v>0.40625</v>
      </c>
      <c r="R9" s="13"/>
      <c r="S9" s="13">
        <v>0.394736842105263</v>
      </c>
      <c r="T9" s="13">
        <v>0.59090909090909105</v>
      </c>
      <c r="U9" s="13">
        <v>0.44444444444444398</v>
      </c>
      <c r="V9" s="13">
        <v>0.42857142857142899</v>
      </c>
      <c r="W9" s="13">
        <v>0.22222222222222199</v>
      </c>
      <c r="X9" s="13">
        <v>0.33333333333333298</v>
      </c>
      <c r="Y9" s="13"/>
      <c r="Z9" s="13">
        <v>0.43678160919540199</v>
      </c>
      <c r="AA9" s="13">
        <v>0.41666666666666702</v>
      </c>
      <c r="AB9" s="13"/>
      <c r="AC9" s="13">
        <v>0.53703703703703698</v>
      </c>
      <c r="AD9" s="13">
        <v>0.38095238095238099</v>
      </c>
    </row>
    <row r="10" spans="2:30" x14ac:dyDescent="0.3">
      <c r="B10" s="14" t="s">
        <v>318</v>
      </c>
      <c r="C10" s="13">
        <v>0.219512195121951</v>
      </c>
      <c r="D10" s="13">
        <v>0.26315789473684198</v>
      </c>
      <c r="E10" s="13">
        <v>0.18181818181818199</v>
      </c>
      <c r="F10" s="13"/>
      <c r="G10" s="13">
        <v>0</v>
      </c>
      <c r="H10" s="13">
        <v>7.69230769230769E-2</v>
      </c>
      <c r="I10" s="13">
        <v>0.36363636363636398</v>
      </c>
      <c r="J10" s="13">
        <v>0.21052631578947401</v>
      </c>
      <c r="K10" s="13">
        <v>0.19354838709677399</v>
      </c>
      <c r="L10" s="13">
        <v>0.26086956521739102</v>
      </c>
      <c r="M10" s="13"/>
      <c r="N10" s="13">
        <v>0.26530612244898</v>
      </c>
      <c r="O10" s="13">
        <v>0.16129032258064499</v>
      </c>
      <c r="P10" s="13">
        <v>9.0909090909090898E-2</v>
      </c>
      <c r="Q10" s="13">
        <v>0.25</v>
      </c>
      <c r="R10" s="13"/>
      <c r="S10" s="13">
        <v>0.26315789473684198</v>
      </c>
      <c r="T10" s="13">
        <v>9.0909090909090898E-2</v>
      </c>
      <c r="U10" s="13">
        <v>0.11111111111111099</v>
      </c>
      <c r="V10" s="13">
        <v>0.25</v>
      </c>
      <c r="W10" s="13">
        <v>0.33333333333333298</v>
      </c>
      <c r="X10" s="13">
        <v>0.22222222222222199</v>
      </c>
      <c r="Y10" s="13"/>
      <c r="Z10" s="13">
        <v>0.21839080459770099</v>
      </c>
      <c r="AA10" s="13">
        <v>0.22222222222222199</v>
      </c>
      <c r="AB10" s="13"/>
      <c r="AC10" s="13">
        <v>0.148148148148148</v>
      </c>
      <c r="AD10" s="13">
        <v>0.238095238095238</v>
      </c>
    </row>
    <row r="11" spans="2:30" x14ac:dyDescent="0.3">
      <c r="B11" s="14" t="s">
        <v>319</v>
      </c>
      <c r="C11" s="13">
        <v>5.6910569105691103E-2</v>
      </c>
      <c r="D11" s="13">
        <v>7.0175438596491196E-2</v>
      </c>
      <c r="E11" s="13">
        <v>4.5454545454545497E-2</v>
      </c>
      <c r="F11" s="13"/>
      <c r="G11" s="13">
        <v>0</v>
      </c>
      <c r="H11" s="13">
        <v>0.15384615384615399</v>
      </c>
      <c r="I11" s="13">
        <v>9.0909090909090898E-2</v>
      </c>
      <c r="J11" s="13">
        <v>0</v>
      </c>
      <c r="K11" s="13">
        <v>6.4516129032258104E-2</v>
      </c>
      <c r="L11" s="13">
        <v>4.3478260869565202E-2</v>
      </c>
      <c r="M11" s="13"/>
      <c r="N11" s="13">
        <v>8.1632653061224497E-2</v>
      </c>
      <c r="O11" s="13">
        <v>3.2258064516128997E-2</v>
      </c>
      <c r="P11" s="13">
        <v>0</v>
      </c>
      <c r="Q11" s="13">
        <v>6.25E-2</v>
      </c>
      <c r="R11" s="13"/>
      <c r="S11" s="13">
        <v>2.6315789473684199E-2</v>
      </c>
      <c r="T11" s="13">
        <v>4.5454545454545497E-2</v>
      </c>
      <c r="U11" s="13">
        <v>0.11111111111111099</v>
      </c>
      <c r="V11" s="13">
        <v>3.5714285714285698E-2</v>
      </c>
      <c r="W11" s="13">
        <v>0.22222222222222199</v>
      </c>
      <c r="X11" s="13">
        <v>0.11111111111111099</v>
      </c>
      <c r="Y11" s="13"/>
      <c r="Z11" s="13">
        <v>4.5977011494252901E-2</v>
      </c>
      <c r="AA11" s="13">
        <v>8.3333333333333301E-2</v>
      </c>
      <c r="AB11" s="13"/>
      <c r="AC11" s="13">
        <v>1.85185185185185E-2</v>
      </c>
      <c r="AD11" s="13">
        <v>9.5238095238095205E-2</v>
      </c>
    </row>
    <row r="12" spans="2:30" x14ac:dyDescent="0.3">
      <c r="B12" s="14" t="s">
        <v>56</v>
      </c>
      <c r="C12" s="19">
        <v>4.8780487804878099E-2</v>
      </c>
      <c r="D12" s="19">
        <v>3.5087719298245598E-2</v>
      </c>
      <c r="E12" s="19">
        <v>6.0606060606060601E-2</v>
      </c>
      <c r="F12" s="19"/>
      <c r="G12" s="19">
        <v>0</v>
      </c>
      <c r="H12" s="19">
        <v>7.69230769230769E-2</v>
      </c>
      <c r="I12" s="19">
        <v>0</v>
      </c>
      <c r="J12" s="19">
        <v>0</v>
      </c>
      <c r="K12" s="19">
        <v>3.2258064516128997E-2</v>
      </c>
      <c r="L12" s="19">
        <v>8.6956521739130405E-2</v>
      </c>
      <c r="M12" s="19"/>
      <c r="N12" s="19">
        <v>0</v>
      </c>
      <c r="O12" s="19">
        <v>9.6774193548387094E-2</v>
      </c>
      <c r="P12" s="19">
        <v>9.0909090909090898E-2</v>
      </c>
      <c r="Q12" s="19">
        <v>6.25E-2</v>
      </c>
      <c r="R12" s="19"/>
      <c r="S12" s="19">
        <v>7.8947368421052599E-2</v>
      </c>
      <c r="T12" s="19">
        <v>4.5454545454545497E-2</v>
      </c>
      <c r="U12" s="19">
        <v>0</v>
      </c>
      <c r="V12" s="19">
        <v>3.5714285714285698E-2</v>
      </c>
      <c r="W12" s="19">
        <v>0.11111111111111099</v>
      </c>
      <c r="X12" s="19">
        <v>0</v>
      </c>
      <c r="Y12" s="19"/>
      <c r="Z12" s="19">
        <v>4.5977011494252901E-2</v>
      </c>
      <c r="AA12" s="19">
        <v>5.5555555555555601E-2</v>
      </c>
      <c r="AB12" s="19"/>
      <c r="AC12" s="19">
        <v>1.85185185185185E-2</v>
      </c>
      <c r="AD12" s="19">
        <v>6.3492063492063502E-2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0.25203252032520301</v>
      </c>
      <c r="D8" s="13">
        <v>0.22807017543859601</v>
      </c>
      <c r="E8" s="13">
        <v>0.27272727272727298</v>
      </c>
      <c r="F8" s="13"/>
      <c r="G8" s="13">
        <v>0</v>
      </c>
      <c r="H8" s="13">
        <v>0.53846153846153799</v>
      </c>
      <c r="I8" s="13">
        <v>0.18181818181818199</v>
      </c>
      <c r="J8" s="13">
        <v>0.21052631578947401</v>
      </c>
      <c r="K8" s="13">
        <v>0.35483870967741898</v>
      </c>
      <c r="L8" s="13">
        <v>0.15217391304347799</v>
      </c>
      <c r="M8" s="13"/>
      <c r="N8" s="13">
        <v>0.28571428571428598</v>
      </c>
      <c r="O8" s="13">
        <v>0.225806451612903</v>
      </c>
      <c r="P8" s="13">
        <v>0.36363636363636398</v>
      </c>
      <c r="Q8" s="13">
        <v>0.1875</v>
      </c>
      <c r="R8" s="13"/>
      <c r="S8" s="13">
        <v>0.26315789473684198</v>
      </c>
      <c r="T8" s="13">
        <v>0.27272727272727298</v>
      </c>
      <c r="U8" s="13">
        <v>0.33333333333333298</v>
      </c>
      <c r="V8" s="13">
        <v>0.214285714285714</v>
      </c>
      <c r="W8" s="13">
        <v>0.22222222222222199</v>
      </c>
      <c r="X8" s="13">
        <v>0.33333333333333298</v>
      </c>
      <c r="Y8" s="13"/>
      <c r="Z8" s="13">
        <v>0.28735632183908</v>
      </c>
      <c r="AA8" s="13">
        <v>0.16666666666666699</v>
      </c>
      <c r="AB8" s="13"/>
      <c r="AC8" s="13">
        <v>0.31481481481481499</v>
      </c>
      <c r="AD8" s="13">
        <v>0.22222222222222199</v>
      </c>
    </row>
    <row r="9" spans="2:30" x14ac:dyDescent="0.3">
      <c r="B9" s="14" t="s">
        <v>317</v>
      </c>
      <c r="C9" s="13">
        <v>0.39837398373983701</v>
      </c>
      <c r="D9" s="13">
        <v>0.40350877192982498</v>
      </c>
      <c r="E9" s="13">
        <v>0.39393939393939398</v>
      </c>
      <c r="F9" s="13"/>
      <c r="G9" s="13">
        <v>0.33333333333333298</v>
      </c>
      <c r="H9" s="13">
        <v>0.30769230769230799</v>
      </c>
      <c r="I9" s="13">
        <v>0.36363636363636398</v>
      </c>
      <c r="J9" s="13">
        <v>0.42105263157894701</v>
      </c>
      <c r="K9" s="13">
        <v>0.38709677419354799</v>
      </c>
      <c r="L9" s="13">
        <v>0.434782608695652</v>
      </c>
      <c r="M9" s="13"/>
      <c r="N9" s="13">
        <v>0.469387755102041</v>
      </c>
      <c r="O9" s="13">
        <v>0.32258064516128998</v>
      </c>
      <c r="P9" s="13">
        <v>0.54545454545454497</v>
      </c>
      <c r="Q9" s="13">
        <v>0.3125</v>
      </c>
      <c r="R9" s="13"/>
      <c r="S9" s="13">
        <v>0.42105263157894701</v>
      </c>
      <c r="T9" s="13">
        <v>0.54545454545454497</v>
      </c>
      <c r="U9" s="13">
        <v>0.44444444444444398</v>
      </c>
      <c r="V9" s="13">
        <v>0.32142857142857101</v>
      </c>
      <c r="W9" s="13">
        <v>0.44444444444444398</v>
      </c>
      <c r="X9" s="13">
        <v>0.22222222222222199</v>
      </c>
      <c r="Y9" s="13"/>
      <c r="Z9" s="13">
        <v>0.41379310344827602</v>
      </c>
      <c r="AA9" s="13">
        <v>0.36111111111111099</v>
      </c>
      <c r="AB9" s="13"/>
      <c r="AC9" s="13">
        <v>0.35185185185185203</v>
      </c>
      <c r="AD9" s="13">
        <v>0.42857142857142899</v>
      </c>
    </row>
    <row r="10" spans="2:30" x14ac:dyDescent="0.3">
      <c r="B10" s="14" t="s">
        <v>318</v>
      </c>
      <c r="C10" s="13">
        <v>0.30081300813008099</v>
      </c>
      <c r="D10" s="13">
        <v>0.35087719298245601</v>
      </c>
      <c r="E10" s="13">
        <v>0.25757575757575801</v>
      </c>
      <c r="F10" s="13"/>
      <c r="G10" s="13">
        <v>0.66666666666666696</v>
      </c>
      <c r="H10" s="13">
        <v>0.15384615384615399</v>
      </c>
      <c r="I10" s="13">
        <v>0.45454545454545497</v>
      </c>
      <c r="J10" s="13">
        <v>0.26315789473684198</v>
      </c>
      <c r="K10" s="13">
        <v>0.25806451612903197</v>
      </c>
      <c r="L10" s="13">
        <v>0.32608695652173902</v>
      </c>
      <c r="M10" s="13"/>
      <c r="N10" s="13">
        <v>0.22448979591836701</v>
      </c>
      <c r="O10" s="13">
        <v>0.38709677419354799</v>
      </c>
      <c r="P10" s="13">
        <v>9.0909090909090898E-2</v>
      </c>
      <c r="Q10" s="13">
        <v>0.40625</v>
      </c>
      <c r="R10" s="13"/>
      <c r="S10" s="13">
        <v>0.26315789473684198</v>
      </c>
      <c r="T10" s="13">
        <v>0.18181818181818199</v>
      </c>
      <c r="U10" s="13">
        <v>0.22222222222222199</v>
      </c>
      <c r="V10" s="13">
        <v>0.39285714285714302</v>
      </c>
      <c r="W10" s="13">
        <v>0.33333333333333298</v>
      </c>
      <c r="X10" s="13">
        <v>0.33333333333333298</v>
      </c>
      <c r="Y10" s="13"/>
      <c r="Z10" s="13">
        <v>0.252873563218391</v>
      </c>
      <c r="AA10" s="13">
        <v>0.41666666666666702</v>
      </c>
      <c r="AB10" s="13"/>
      <c r="AC10" s="13">
        <v>0.296296296296296</v>
      </c>
      <c r="AD10" s="13">
        <v>0.317460317460317</v>
      </c>
    </row>
    <row r="11" spans="2:30" x14ac:dyDescent="0.3">
      <c r="B11" s="14" t="s">
        <v>319</v>
      </c>
      <c r="C11" s="13">
        <v>8.1300813008130107E-3</v>
      </c>
      <c r="D11" s="13">
        <v>1.7543859649122799E-2</v>
      </c>
      <c r="E11" s="13">
        <v>0</v>
      </c>
      <c r="F11" s="13"/>
      <c r="G11" s="13">
        <v>0</v>
      </c>
      <c r="H11" s="13">
        <v>0</v>
      </c>
      <c r="I11" s="13">
        <v>0</v>
      </c>
      <c r="J11" s="13">
        <v>0</v>
      </c>
      <c r="K11" s="13">
        <v>0</v>
      </c>
      <c r="L11" s="13">
        <v>2.1739130434782601E-2</v>
      </c>
      <c r="M11" s="13"/>
      <c r="N11" s="13">
        <v>2.04081632653061E-2</v>
      </c>
      <c r="O11" s="13">
        <v>0</v>
      </c>
      <c r="P11" s="13">
        <v>0</v>
      </c>
      <c r="Q11" s="13">
        <v>0</v>
      </c>
      <c r="R11" s="13"/>
      <c r="S11" s="13">
        <v>2.6315789473684199E-2</v>
      </c>
      <c r="T11" s="13">
        <v>0</v>
      </c>
      <c r="U11" s="13">
        <v>0</v>
      </c>
      <c r="V11" s="13">
        <v>0</v>
      </c>
      <c r="W11" s="13">
        <v>0</v>
      </c>
      <c r="X11" s="13">
        <v>0</v>
      </c>
      <c r="Y11" s="13"/>
      <c r="Z11" s="13">
        <v>1.1494252873563199E-2</v>
      </c>
      <c r="AA11" s="13">
        <v>0</v>
      </c>
      <c r="AB11" s="13"/>
      <c r="AC11" s="13">
        <v>0</v>
      </c>
      <c r="AD11" s="13">
        <v>1.58730158730159E-2</v>
      </c>
    </row>
    <row r="12" spans="2:30" x14ac:dyDescent="0.3">
      <c r="B12" s="14" t="s">
        <v>56</v>
      </c>
      <c r="C12" s="19">
        <v>4.0650406504064998E-2</v>
      </c>
      <c r="D12" s="19">
        <v>0</v>
      </c>
      <c r="E12" s="19">
        <v>7.5757575757575801E-2</v>
      </c>
      <c r="F12" s="19"/>
      <c r="G12" s="19">
        <v>0</v>
      </c>
      <c r="H12" s="19">
        <v>0</v>
      </c>
      <c r="I12" s="19">
        <v>0</v>
      </c>
      <c r="J12" s="19">
        <v>0.105263157894737</v>
      </c>
      <c r="K12" s="19">
        <v>0</v>
      </c>
      <c r="L12" s="19">
        <v>6.5217391304347797E-2</v>
      </c>
      <c r="M12" s="19"/>
      <c r="N12" s="19">
        <v>0</v>
      </c>
      <c r="O12" s="19">
        <v>6.4516129032258104E-2</v>
      </c>
      <c r="P12" s="19">
        <v>0</v>
      </c>
      <c r="Q12" s="19">
        <v>9.375E-2</v>
      </c>
      <c r="R12" s="19"/>
      <c r="S12" s="19">
        <v>2.6315789473684199E-2</v>
      </c>
      <c r="T12" s="19">
        <v>0</v>
      </c>
      <c r="U12" s="19">
        <v>0</v>
      </c>
      <c r="V12" s="19">
        <v>7.1428571428571397E-2</v>
      </c>
      <c r="W12" s="19">
        <v>0</v>
      </c>
      <c r="X12" s="19">
        <v>0.11111111111111099</v>
      </c>
      <c r="Y12" s="19"/>
      <c r="Z12" s="19">
        <v>3.4482758620689703E-2</v>
      </c>
      <c r="AA12" s="19">
        <v>5.5555555555555601E-2</v>
      </c>
      <c r="AB12" s="19"/>
      <c r="AC12" s="19">
        <v>3.7037037037037E-2</v>
      </c>
      <c r="AD12" s="19">
        <v>1.58730158730159E-2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0.284552845528455</v>
      </c>
      <c r="D8" s="13">
        <v>0.26315789473684198</v>
      </c>
      <c r="E8" s="13">
        <v>0.30303030303030298</v>
      </c>
      <c r="F8" s="13"/>
      <c r="G8" s="13">
        <v>0.33333333333333298</v>
      </c>
      <c r="H8" s="13">
        <v>0.46153846153846201</v>
      </c>
      <c r="I8" s="13">
        <v>0.18181818181818199</v>
      </c>
      <c r="J8" s="13">
        <v>0.26315789473684198</v>
      </c>
      <c r="K8" s="13">
        <v>0.35483870967741898</v>
      </c>
      <c r="L8" s="13">
        <v>0.217391304347826</v>
      </c>
      <c r="M8" s="13"/>
      <c r="N8" s="13">
        <v>0.26530612244898</v>
      </c>
      <c r="O8" s="13">
        <v>0.32258064516128998</v>
      </c>
      <c r="P8" s="13">
        <v>0.36363636363636398</v>
      </c>
      <c r="Q8" s="13">
        <v>0.25</v>
      </c>
      <c r="R8" s="13"/>
      <c r="S8" s="13">
        <v>0.34210526315789502</v>
      </c>
      <c r="T8" s="13">
        <v>0.22727272727272699</v>
      </c>
      <c r="U8" s="13">
        <v>0.33333333333333298</v>
      </c>
      <c r="V8" s="13">
        <v>0.32142857142857101</v>
      </c>
      <c r="W8" s="13">
        <v>0.11111111111111099</v>
      </c>
      <c r="X8" s="13">
        <v>0.33333333333333298</v>
      </c>
      <c r="Y8" s="13"/>
      <c r="Z8" s="13">
        <v>0.29885057471264398</v>
      </c>
      <c r="AA8" s="13">
        <v>0.25</v>
      </c>
      <c r="AB8" s="13"/>
      <c r="AC8" s="13">
        <v>0.240740740740741</v>
      </c>
      <c r="AD8" s="13">
        <v>0.34920634920634902</v>
      </c>
    </row>
    <row r="9" spans="2:30" x14ac:dyDescent="0.3">
      <c r="B9" s="14" t="s">
        <v>317</v>
      </c>
      <c r="C9" s="13">
        <v>0.41463414634146301</v>
      </c>
      <c r="D9" s="13">
        <v>0.38596491228070201</v>
      </c>
      <c r="E9" s="13">
        <v>0.439393939393939</v>
      </c>
      <c r="F9" s="13"/>
      <c r="G9" s="13">
        <v>0.33333333333333298</v>
      </c>
      <c r="H9" s="13">
        <v>0.38461538461538503</v>
      </c>
      <c r="I9" s="13">
        <v>0.36363636363636398</v>
      </c>
      <c r="J9" s="13">
        <v>0.42105263157894701</v>
      </c>
      <c r="K9" s="13">
        <v>0.225806451612903</v>
      </c>
      <c r="L9" s="13">
        <v>0.565217391304348</v>
      </c>
      <c r="M9" s="13"/>
      <c r="N9" s="13">
        <v>0.38775510204081598</v>
      </c>
      <c r="O9" s="13">
        <v>0.35483870967741898</v>
      </c>
      <c r="P9" s="13">
        <v>0.54545454545454497</v>
      </c>
      <c r="Q9" s="13">
        <v>0.46875</v>
      </c>
      <c r="R9" s="13"/>
      <c r="S9" s="13">
        <v>0.34210526315789502</v>
      </c>
      <c r="T9" s="13">
        <v>0.63636363636363602</v>
      </c>
      <c r="U9" s="13">
        <v>0.44444444444444398</v>
      </c>
      <c r="V9" s="13">
        <v>0.39285714285714302</v>
      </c>
      <c r="W9" s="13">
        <v>0.66666666666666696</v>
      </c>
      <c r="X9" s="13">
        <v>0.11111111111111099</v>
      </c>
      <c r="Y9" s="13"/>
      <c r="Z9" s="13">
        <v>0.45977011494252901</v>
      </c>
      <c r="AA9" s="13">
        <v>0.30555555555555602</v>
      </c>
      <c r="AB9" s="13"/>
      <c r="AC9" s="13">
        <v>0.51851851851851805</v>
      </c>
      <c r="AD9" s="13">
        <v>0.317460317460317</v>
      </c>
    </row>
    <row r="10" spans="2:30" x14ac:dyDescent="0.3">
      <c r="B10" s="14" t="s">
        <v>318</v>
      </c>
      <c r="C10" s="13">
        <v>0.25203252032520301</v>
      </c>
      <c r="D10" s="13">
        <v>0.33333333333333298</v>
      </c>
      <c r="E10" s="13">
        <v>0.18181818181818199</v>
      </c>
      <c r="F10" s="13"/>
      <c r="G10" s="13">
        <v>0.33333333333333298</v>
      </c>
      <c r="H10" s="13">
        <v>7.69230769230769E-2</v>
      </c>
      <c r="I10" s="13">
        <v>0.45454545454545497</v>
      </c>
      <c r="J10" s="13">
        <v>0.31578947368421101</v>
      </c>
      <c r="K10" s="13">
        <v>0.35483870967741898</v>
      </c>
      <c r="L10" s="13">
        <v>0.15217391304347799</v>
      </c>
      <c r="M10" s="13"/>
      <c r="N10" s="13">
        <v>0.32653061224489799</v>
      </c>
      <c r="O10" s="13">
        <v>0.25806451612903197</v>
      </c>
      <c r="P10" s="13">
        <v>9.0909090909090898E-2</v>
      </c>
      <c r="Q10" s="13">
        <v>0.1875</v>
      </c>
      <c r="R10" s="13"/>
      <c r="S10" s="13">
        <v>0.28947368421052599</v>
      </c>
      <c r="T10" s="13">
        <v>9.0909090909090898E-2</v>
      </c>
      <c r="U10" s="13">
        <v>0.22222222222222199</v>
      </c>
      <c r="V10" s="13">
        <v>0.25</v>
      </c>
      <c r="W10" s="13">
        <v>0.22222222222222199</v>
      </c>
      <c r="X10" s="13">
        <v>0.22222222222222199</v>
      </c>
      <c r="Y10" s="13"/>
      <c r="Z10" s="13">
        <v>0.195402298850575</v>
      </c>
      <c r="AA10" s="13">
        <v>0.38888888888888901</v>
      </c>
      <c r="AB10" s="13"/>
      <c r="AC10" s="13">
        <v>0.203703703703704</v>
      </c>
      <c r="AD10" s="13">
        <v>0.317460317460317</v>
      </c>
    </row>
    <row r="11" spans="2:30" x14ac:dyDescent="0.3">
      <c r="B11" s="14" t="s">
        <v>319</v>
      </c>
      <c r="C11" s="13">
        <v>2.4390243902439001E-2</v>
      </c>
      <c r="D11" s="13">
        <v>1.7543859649122799E-2</v>
      </c>
      <c r="E11" s="13">
        <v>3.03030303030303E-2</v>
      </c>
      <c r="F11" s="13"/>
      <c r="G11" s="13">
        <v>0</v>
      </c>
      <c r="H11" s="13">
        <v>0</v>
      </c>
      <c r="I11" s="13">
        <v>0</v>
      </c>
      <c r="J11" s="13">
        <v>0</v>
      </c>
      <c r="K11" s="13">
        <v>6.4516129032258104E-2</v>
      </c>
      <c r="L11" s="13">
        <v>2.1739130434782601E-2</v>
      </c>
      <c r="M11" s="13"/>
      <c r="N11" s="13">
        <v>2.04081632653061E-2</v>
      </c>
      <c r="O11" s="13">
        <v>0</v>
      </c>
      <c r="P11" s="13">
        <v>0</v>
      </c>
      <c r="Q11" s="13">
        <v>6.25E-2</v>
      </c>
      <c r="R11" s="13"/>
      <c r="S11" s="13">
        <v>0</v>
      </c>
      <c r="T11" s="13">
        <v>4.5454545454545497E-2</v>
      </c>
      <c r="U11" s="13">
        <v>0</v>
      </c>
      <c r="V11" s="13">
        <v>0</v>
      </c>
      <c r="W11" s="13">
        <v>0</v>
      </c>
      <c r="X11" s="13">
        <v>0.22222222222222199</v>
      </c>
      <c r="Y11" s="13"/>
      <c r="Z11" s="13">
        <v>3.4482758620689703E-2</v>
      </c>
      <c r="AA11" s="13">
        <v>0</v>
      </c>
      <c r="AB11" s="13"/>
      <c r="AC11" s="13">
        <v>1.85185185185185E-2</v>
      </c>
      <c r="AD11" s="13">
        <v>1.58730158730159E-2</v>
      </c>
    </row>
    <row r="12" spans="2:30" x14ac:dyDescent="0.3">
      <c r="B12" s="14" t="s">
        <v>56</v>
      </c>
      <c r="C12" s="19">
        <v>2.4390243902439001E-2</v>
      </c>
      <c r="D12" s="19">
        <v>0</v>
      </c>
      <c r="E12" s="19">
        <v>4.5454545454545497E-2</v>
      </c>
      <c r="F12" s="19"/>
      <c r="G12" s="19">
        <v>0</v>
      </c>
      <c r="H12" s="19">
        <v>7.69230769230769E-2</v>
      </c>
      <c r="I12" s="19">
        <v>0</v>
      </c>
      <c r="J12" s="19">
        <v>0</v>
      </c>
      <c r="K12" s="19">
        <v>0</v>
      </c>
      <c r="L12" s="19">
        <v>4.3478260869565202E-2</v>
      </c>
      <c r="M12" s="19"/>
      <c r="N12" s="19">
        <v>0</v>
      </c>
      <c r="O12" s="19">
        <v>6.4516129032258104E-2</v>
      </c>
      <c r="P12" s="19">
        <v>0</v>
      </c>
      <c r="Q12" s="19">
        <v>3.125E-2</v>
      </c>
      <c r="R12" s="19"/>
      <c r="S12" s="19">
        <v>2.6315789473684199E-2</v>
      </c>
      <c r="T12" s="19">
        <v>0</v>
      </c>
      <c r="U12" s="19">
        <v>0</v>
      </c>
      <c r="V12" s="19">
        <v>3.5714285714285698E-2</v>
      </c>
      <c r="W12" s="19">
        <v>0</v>
      </c>
      <c r="X12" s="19">
        <v>0.11111111111111099</v>
      </c>
      <c r="Y12" s="19"/>
      <c r="Z12" s="19">
        <v>1.1494252873563199E-2</v>
      </c>
      <c r="AA12" s="19">
        <v>5.5555555555555601E-2</v>
      </c>
      <c r="AB12" s="19"/>
      <c r="AC12" s="19">
        <v>1.85185185185185E-2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0.292682926829268</v>
      </c>
      <c r="D8" s="13">
        <v>0.21052631578947401</v>
      </c>
      <c r="E8" s="13">
        <v>0.36363636363636398</v>
      </c>
      <c r="F8" s="13"/>
      <c r="G8" s="13">
        <v>0</v>
      </c>
      <c r="H8" s="13">
        <v>0.46153846153846201</v>
      </c>
      <c r="I8" s="13">
        <v>0</v>
      </c>
      <c r="J8" s="13">
        <v>0.26315789473684198</v>
      </c>
      <c r="K8" s="13">
        <v>0.32258064516128998</v>
      </c>
      <c r="L8" s="13">
        <v>0.32608695652173902</v>
      </c>
      <c r="M8" s="13"/>
      <c r="N8" s="13">
        <v>0.30612244897959201</v>
      </c>
      <c r="O8" s="13">
        <v>0.16129032258064499</v>
      </c>
      <c r="P8" s="13">
        <v>0.63636363636363602</v>
      </c>
      <c r="Q8" s="13">
        <v>0.28125</v>
      </c>
      <c r="R8" s="13"/>
      <c r="S8" s="13">
        <v>0.34210526315789502</v>
      </c>
      <c r="T8" s="13">
        <v>0.27272727272727298</v>
      </c>
      <c r="U8" s="13">
        <v>0.33333333333333298</v>
      </c>
      <c r="V8" s="13">
        <v>0.25</v>
      </c>
      <c r="W8" s="13">
        <v>0.22222222222222199</v>
      </c>
      <c r="X8" s="13">
        <v>0.44444444444444398</v>
      </c>
      <c r="Y8" s="13"/>
      <c r="Z8" s="13">
        <v>0.31034482758620702</v>
      </c>
      <c r="AA8" s="13">
        <v>0.25</v>
      </c>
      <c r="AB8" s="13"/>
      <c r="AC8" s="13">
        <v>0.407407407407407</v>
      </c>
      <c r="AD8" s="13">
        <v>0.206349206349206</v>
      </c>
    </row>
    <row r="9" spans="2:30" x14ac:dyDescent="0.3">
      <c r="B9" s="14" t="s">
        <v>317</v>
      </c>
      <c r="C9" s="13">
        <v>0.35772357723577197</v>
      </c>
      <c r="D9" s="13">
        <v>0.36842105263157898</v>
      </c>
      <c r="E9" s="13">
        <v>0.34848484848484901</v>
      </c>
      <c r="F9" s="13"/>
      <c r="G9" s="13">
        <v>0.33333333333333298</v>
      </c>
      <c r="H9" s="13">
        <v>0.230769230769231</v>
      </c>
      <c r="I9" s="13">
        <v>0.36363636363636398</v>
      </c>
      <c r="J9" s="13">
        <v>0.26315789473684198</v>
      </c>
      <c r="K9" s="13">
        <v>0.38709677419354799</v>
      </c>
      <c r="L9" s="13">
        <v>0.41304347826087001</v>
      </c>
      <c r="M9" s="13"/>
      <c r="N9" s="13">
        <v>0.38775510204081598</v>
      </c>
      <c r="O9" s="13">
        <v>0.35483870967741898</v>
      </c>
      <c r="P9" s="13">
        <v>0.27272727272727298</v>
      </c>
      <c r="Q9" s="13">
        <v>0.34375</v>
      </c>
      <c r="R9" s="13"/>
      <c r="S9" s="13">
        <v>0.34210526315789502</v>
      </c>
      <c r="T9" s="13">
        <v>0.40909090909090901</v>
      </c>
      <c r="U9" s="13">
        <v>0.44444444444444398</v>
      </c>
      <c r="V9" s="13">
        <v>0.28571428571428598</v>
      </c>
      <c r="W9" s="13">
        <v>0.44444444444444398</v>
      </c>
      <c r="X9" s="13">
        <v>0.33333333333333298</v>
      </c>
      <c r="Y9" s="13"/>
      <c r="Z9" s="13">
        <v>0.35632183908046</v>
      </c>
      <c r="AA9" s="13">
        <v>0.36111111111111099</v>
      </c>
      <c r="AB9" s="13"/>
      <c r="AC9" s="13">
        <v>0.33333333333333298</v>
      </c>
      <c r="AD9" s="13">
        <v>0.39682539682539703</v>
      </c>
    </row>
    <row r="10" spans="2:30" x14ac:dyDescent="0.3">
      <c r="B10" s="14" t="s">
        <v>318</v>
      </c>
      <c r="C10" s="13">
        <v>0.26016260162601601</v>
      </c>
      <c r="D10" s="13">
        <v>0.31578947368421101</v>
      </c>
      <c r="E10" s="13">
        <v>0.21212121212121199</v>
      </c>
      <c r="F10" s="13"/>
      <c r="G10" s="13">
        <v>0.66666666666666696</v>
      </c>
      <c r="H10" s="13">
        <v>0.230769230769231</v>
      </c>
      <c r="I10" s="13">
        <v>0.45454545454545497</v>
      </c>
      <c r="J10" s="13">
        <v>0.36842105263157898</v>
      </c>
      <c r="K10" s="13">
        <v>0.25806451612903197</v>
      </c>
      <c r="L10" s="13">
        <v>0.15217391304347799</v>
      </c>
      <c r="M10" s="13"/>
      <c r="N10" s="13">
        <v>0.24489795918367299</v>
      </c>
      <c r="O10" s="13">
        <v>0.32258064516128998</v>
      </c>
      <c r="P10" s="13">
        <v>9.0909090909090898E-2</v>
      </c>
      <c r="Q10" s="13">
        <v>0.28125</v>
      </c>
      <c r="R10" s="13"/>
      <c r="S10" s="13">
        <v>0.23684210526315799</v>
      </c>
      <c r="T10" s="13">
        <v>0.27272727272727298</v>
      </c>
      <c r="U10" s="13">
        <v>0.11111111111111099</v>
      </c>
      <c r="V10" s="13">
        <v>0.35714285714285698</v>
      </c>
      <c r="W10" s="13">
        <v>0.22222222222222199</v>
      </c>
      <c r="X10" s="13">
        <v>0.11111111111111099</v>
      </c>
      <c r="Y10" s="13"/>
      <c r="Z10" s="13">
        <v>0.26436781609195398</v>
      </c>
      <c r="AA10" s="13">
        <v>0.25</v>
      </c>
      <c r="AB10" s="13"/>
      <c r="AC10" s="13">
        <v>0.203703703703704</v>
      </c>
      <c r="AD10" s="13">
        <v>0.30158730158730201</v>
      </c>
    </row>
    <row r="11" spans="2:30" x14ac:dyDescent="0.3">
      <c r="B11" s="14" t="s">
        <v>319</v>
      </c>
      <c r="C11" s="13">
        <v>6.50406504065041E-2</v>
      </c>
      <c r="D11" s="13">
        <v>0.105263157894737</v>
      </c>
      <c r="E11" s="13">
        <v>3.03030303030303E-2</v>
      </c>
      <c r="F11" s="13"/>
      <c r="G11" s="13">
        <v>0</v>
      </c>
      <c r="H11" s="13">
        <v>7.69230769230769E-2</v>
      </c>
      <c r="I11" s="13">
        <v>0.18181818181818199</v>
      </c>
      <c r="J11" s="13">
        <v>5.2631578947368397E-2</v>
      </c>
      <c r="K11" s="13">
        <v>3.2258064516128997E-2</v>
      </c>
      <c r="L11" s="13">
        <v>6.5217391304347797E-2</v>
      </c>
      <c r="M11" s="13"/>
      <c r="N11" s="13">
        <v>6.1224489795918401E-2</v>
      </c>
      <c r="O11" s="13">
        <v>9.6774193548387094E-2</v>
      </c>
      <c r="P11" s="13">
        <v>0</v>
      </c>
      <c r="Q11" s="13">
        <v>6.25E-2</v>
      </c>
      <c r="R11" s="13"/>
      <c r="S11" s="13">
        <v>5.2631578947368397E-2</v>
      </c>
      <c r="T11" s="13">
        <v>0</v>
      </c>
      <c r="U11" s="13">
        <v>0.11111111111111099</v>
      </c>
      <c r="V11" s="13">
        <v>7.1428571428571397E-2</v>
      </c>
      <c r="W11" s="13">
        <v>0.11111111111111099</v>
      </c>
      <c r="X11" s="13">
        <v>0.11111111111111099</v>
      </c>
      <c r="Y11" s="13"/>
      <c r="Z11" s="13">
        <v>4.5977011494252901E-2</v>
      </c>
      <c r="AA11" s="13">
        <v>0.11111111111111099</v>
      </c>
      <c r="AB11" s="13"/>
      <c r="AC11" s="13">
        <v>3.7037037037037E-2</v>
      </c>
      <c r="AD11" s="13">
        <v>7.9365079365079402E-2</v>
      </c>
    </row>
    <row r="12" spans="2:30" x14ac:dyDescent="0.3">
      <c r="B12" s="14" t="s">
        <v>56</v>
      </c>
      <c r="C12" s="19">
        <v>2.4390243902439001E-2</v>
      </c>
      <c r="D12" s="19">
        <v>0</v>
      </c>
      <c r="E12" s="19">
        <v>4.5454545454545497E-2</v>
      </c>
      <c r="F12" s="19"/>
      <c r="G12" s="19">
        <v>0</v>
      </c>
      <c r="H12" s="19">
        <v>0</v>
      </c>
      <c r="I12" s="19">
        <v>0</v>
      </c>
      <c r="J12" s="19">
        <v>5.2631578947368397E-2</v>
      </c>
      <c r="K12" s="19">
        <v>0</v>
      </c>
      <c r="L12" s="19">
        <v>4.3478260869565202E-2</v>
      </c>
      <c r="M12" s="19"/>
      <c r="N12" s="19">
        <v>0</v>
      </c>
      <c r="O12" s="19">
        <v>6.4516129032258104E-2</v>
      </c>
      <c r="P12" s="19">
        <v>0</v>
      </c>
      <c r="Q12" s="19">
        <v>3.125E-2</v>
      </c>
      <c r="R12" s="19"/>
      <c r="S12" s="19">
        <v>2.6315789473684199E-2</v>
      </c>
      <c r="T12" s="19">
        <v>4.5454545454545497E-2</v>
      </c>
      <c r="U12" s="19">
        <v>0</v>
      </c>
      <c r="V12" s="19">
        <v>3.5714285714285698E-2</v>
      </c>
      <c r="W12" s="19">
        <v>0</v>
      </c>
      <c r="X12" s="19">
        <v>0</v>
      </c>
      <c r="Y12" s="19"/>
      <c r="Z12" s="19">
        <v>2.2988505747126398E-2</v>
      </c>
      <c r="AA12" s="19">
        <v>2.7777777777777801E-2</v>
      </c>
      <c r="AB12" s="19"/>
      <c r="AC12" s="19">
        <v>1.85185185185185E-2</v>
      </c>
      <c r="AD12" s="19">
        <v>1.58730158730159E-2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0.39837398373983701</v>
      </c>
      <c r="D8" s="13">
        <v>0.35087719298245601</v>
      </c>
      <c r="E8" s="13">
        <v>0.439393939393939</v>
      </c>
      <c r="F8" s="13"/>
      <c r="G8" s="13">
        <v>0</v>
      </c>
      <c r="H8" s="13">
        <v>0.30769230769230799</v>
      </c>
      <c r="I8" s="13">
        <v>0.36363636363636398</v>
      </c>
      <c r="J8" s="13">
        <v>0.31578947368421101</v>
      </c>
      <c r="K8" s="13">
        <v>0.58064516129032295</v>
      </c>
      <c r="L8" s="13">
        <v>0.36956521739130399</v>
      </c>
      <c r="M8" s="13"/>
      <c r="N8" s="13">
        <v>0.34693877551020402</v>
      </c>
      <c r="O8" s="13">
        <v>0.29032258064516098</v>
      </c>
      <c r="P8" s="13">
        <v>0.81818181818181801</v>
      </c>
      <c r="Q8" s="13">
        <v>0.4375</v>
      </c>
      <c r="R8" s="13"/>
      <c r="S8" s="13">
        <v>0.44736842105263203</v>
      </c>
      <c r="T8" s="13">
        <v>0.45454545454545497</v>
      </c>
      <c r="U8" s="13">
        <v>0.22222222222222199</v>
      </c>
      <c r="V8" s="13">
        <v>0.42857142857142899</v>
      </c>
      <c r="W8" s="13">
        <v>0.22222222222222199</v>
      </c>
      <c r="X8" s="13">
        <v>0.44444444444444398</v>
      </c>
      <c r="Y8" s="13"/>
      <c r="Z8" s="13">
        <v>0.44827586206896602</v>
      </c>
      <c r="AA8" s="13">
        <v>0.27777777777777801</v>
      </c>
      <c r="AB8" s="13"/>
      <c r="AC8" s="13">
        <v>0.48148148148148101</v>
      </c>
      <c r="AD8" s="13">
        <v>0.34920634920634902</v>
      </c>
    </row>
    <row r="9" spans="2:30" x14ac:dyDescent="0.3">
      <c r="B9" s="14" t="s">
        <v>317</v>
      </c>
      <c r="C9" s="13">
        <v>0.41463414634146301</v>
      </c>
      <c r="D9" s="13">
        <v>0.43859649122806998</v>
      </c>
      <c r="E9" s="13">
        <v>0.39393939393939398</v>
      </c>
      <c r="F9" s="13"/>
      <c r="G9" s="13">
        <v>1</v>
      </c>
      <c r="H9" s="13">
        <v>0.30769230769230799</v>
      </c>
      <c r="I9" s="13">
        <v>0.18181818181818199</v>
      </c>
      <c r="J9" s="13">
        <v>0.52631578947368396</v>
      </c>
      <c r="K9" s="13">
        <v>0.35483870967741898</v>
      </c>
      <c r="L9" s="13">
        <v>0.45652173913043498</v>
      </c>
      <c r="M9" s="13"/>
      <c r="N9" s="13">
        <v>0.469387755102041</v>
      </c>
      <c r="O9" s="13">
        <v>0.41935483870967699</v>
      </c>
      <c r="P9" s="13">
        <v>0.18181818181818199</v>
      </c>
      <c r="Q9" s="13">
        <v>0.40625</v>
      </c>
      <c r="R9" s="13"/>
      <c r="S9" s="13">
        <v>0.36842105263157898</v>
      </c>
      <c r="T9" s="13">
        <v>0.5</v>
      </c>
      <c r="U9" s="13">
        <v>0.55555555555555602</v>
      </c>
      <c r="V9" s="13">
        <v>0.32142857142857101</v>
      </c>
      <c r="W9" s="13">
        <v>0.55555555555555602</v>
      </c>
      <c r="X9" s="13">
        <v>0.33333333333333298</v>
      </c>
      <c r="Y9" s="13"/>
      <c r="Z9" s="13">
        <v>0.41379310344827602</v>
      </c>
      <c r="AA9" s="13">
        <v>0.41666666666666702</v>
      </c>
      <c r="AB9" s="13"/>
      <c r="AC9" s="13">
        <v>0.42592592592592599</v>
      </c>
      <c r="AD9" s="13">
        <v>0.42857142857142899</v>
      </c>
    </row>
    <row r="10" spans="2:30" x14ac:dyDescent="0.3">
      <c r="B10" s="14" t="s">
        <v>318</v>
      </c>
      <c r="C10" s="13">
        <v>0.138211382113821</v>
      </c>
      <c r="D10" s="13">
        <v>0.157894736842105</v>
      </c>
      <c r="E10" s="13">
        <v>0.12121212121212099</v>
      </c>
      <c r="F10" s="13"/>
      <c r="G10" s="13">
        <v>0</v>
      </c>
      <c r="H10" s="13">
        <v>0.30769230769230799</v>
      </c>
      <c r="I10" s="13">
        <v>0.36363636363636398</v>
      </c>
      <c r="J10" s="13">
        <v>0.105263157894737</v>
      </c>
      <c r="K10" s="13">
        <v>6.4516129032258104E-2</v>
      </c>
      <c r="L10" s="13">
        <v>0.108695652173913</v>
      </c>
      <c r="M10" s="13"/>
      <c r="N10" s="13">
        <v>0.183673469387755</v>
      </c>
      <c r="O10" s="13">
        <v>0.19354838709677399</v>
      </c>
      <c r="P10" s="13">
        <v>0</v>
      </c>
      <c r="Q10" s="13">
        <v>6.25E-2</v>
      </c>
      <c r="R10" s="13"/>
      <c r="S10" s="13">
        <v>0.157894736842105</v>
      </c>
      <c r="T10" s="13">
        <v>4.5454545454545497E-2</v>
      </c>
      <c r="U10" s="13">
        <v>0.22222222222222199</v>
      </c>
      <c r="V10" s="13">
        <v>0.17857142857142899</v>
      </c>
      <c r="W10" s="13">
        <v>0.11111111111111099</v>
      </c>
      <c r="X10" s="13">
        <v>0.11111111111111099</v>
      </c>
      <c r="Y10" s="13"/>
      <c r="Z10" s="13">
        <v>0.10344827586206901</v>
      </c>
      <c r="AA10" s="13">
        <v>0.22222222222222199</v>
      </c>
      <c r="AB10" s="13"/>
      <c r="AC10" s="13">
        <v>5.5555555555555601E-2</v>
      </c>
      <c r="AD10" s="13">
        <v>0.19047619047618999</v>
      </c>
    </row>
    <row r="11" spans="2:30" x14ac:dyDescent="0.3">
      <c r="B11" s="14" t="s">
        <v>319</v>
      </c>
      <c r="C11" s="13">
        <v>8.1300813008130107E-3</v>
      </c>
      <c r="D11" s="13">
        <v>1.7543859649122799E-2</v>
      </c>
      <c r="E11" s="13">
        <v>0</v>
      </c>
      <c r="F11" s="13"/>
      <c r="G11" s="13">
        <v>0</v>
      </c>
      <c r="H11" s="13">
        <v>0</v>
      </c>
      <c r="I11" s="13">
        <v>0</v>
      </c>
      <c r="J11" s="13">
        <v>5.2631578947368397E-2</v>
      </c>
      <c r="K11" s="13">
        <v>0</v>
      </c>
      <c r="L11" s="13">
        <v>0</v>
      </c>
      <c r="M11" s="13"/>
      <c r="N11" s="13">
        <v>0</v>
      </c>
      <c r="O11" s="13">
        <v>3.2258064516128997E-2</v>
      </c>
      <c r="P11" s="13">
        <v>0</v>
      </c>
      <c r="Q11" s="13">
        <v>0</v>
      </c>
      <c r="R11" s="13"/>
      <c r="S11" s="13">
        <v>0</v>
      </c>
      <c r="T11" s="13">
        <v>0</v>
      </c>
      <c r="U11" s="13">
        <v>0</v>
      </c>
      <c r="V11" s="13">
        <v>3.5714285714285698E-2</v>
      </c>
      <c r="W11" s="13">
        <v>0</v>
      </c>
      <c r="X11" s="13">
        <v>0</v>
      </c>
      <c r="Y11" s="13"/>
      <c r="Z11" s="13">
        <v>1.1494252873563199E-2</v>
      </c>
      <c r="AA11" s="13">
        <v>0</v>
      </c>
      <c r="AB11" s="13"/>
      <c r="AC11" s="13">
        <v>1.85185185185185E-2</v>
      </c>
      <c r="AD11" s="13">
        <v>0</v>
      </c>
    </row>
    <row r="12" spans="2:30" x14ac:dyDescent="0.3">
      <c r="B12" s="14" t="s">
        <v>56</v>
      </c>
      <c r="C12" s="19">
        <v>4.0650406504064998E-2</v>
      </c>
      <c r="D12" s="19">
        <v>3.5087719298245598E-2</v>
      </c>
      <c r="E12" s="19">
        <v>4.5454545454545497E-2</v>
      </c>
      <c r="F12" s="19"/>
      <c r="G12" s="19">
        <v>0</v>
      </c>
      <c r="H12" s="19">
        <v>7.69230769230769E-2</v>
      </c>
      <c r="I12" s="19">
        <v>9.0909090909090898E-2</v>
      </c>
      <c r="J12" s="19">
        <v>0</v>
      </c>
      <c r="K12" s="19">
        <v>0</v>
      </c>
      <c r="L12" s="19">
        <v>6.5217391304347797E-2</v>
      </c>
      <c r="M12" s="19"/>
      <c r="N12" s="19">
        <v>0</v>
      </c>
      <c r="O12" s="19">
        <v>6.4516129032258104E-2</v>
      </c>
      <c r="P12" s="19">
        <v>0</v>
      </c>
      <c r="Q12" s="19">
        <v>9.375E-2</v>
      </c>
      <c r="R12" s="19"/>
      <c r="S12" s="19">
        <v>2.6315789473684199E-2</v>
      </c>
      <c r="T12" s="19">
        <v>0</v>
      </c>
      <c r="U12" s="19">
        <v>0</v>
      </c>
      <c r="V12" s="19">
        <v>3.5714285714285698E-2</v>
      </c>
      <c r="W12" s="19">
        <v>0.11111111111111099</v>
      </c>
      <c r="X12" s="19">
        <v>0.11111111111111099</v>
      </c>
      <c r="Y12" s="19"/>
      <c r="Z12" s="19">
        <v>2.2988505747126398E-2</v>
      </c>
      <c r="AA12" s="19">
        <v>8.3333333333333301E-2</v>
      </c>
      <c r="AB12" s="19"/>
      <c r="AC12" s="19">
        <v>1.85185185185185E-2</v>
      </c>
      <c r="AD12" s="19">
        <v>3.1746031746031703E-2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0.32520325203251998</v>
      </c>
      <c r="D8" s="13">
        <v>0.29824561403508798</v>
      </c>
      <c r="E8" s="13">
        <v>0.34848484848484901</v>
      </c>
      <c r="F8" s="13"/>
      <c r="G8" s="13">
        <v>0.33333333333333298</v>
      </c>
      <c r="H8" s="13">
        <v>0.53846153846153799</v>
      </c>
      <c r="I8" s="13">
        <v>0.18181818181818199</v>
      </c>
      <c r="J8" s="13">
        <v>0.26315789473684198</v>
      </c>
      <c r="K8" s="13">
        <v>0.45161290322580599</v>
      </c>
      <c r="L8" s="13">
        <v>0.23913043478260901</v>
      </c>
      <c r="M8" s="13"/>
      <c r="N8" s="13">
        <v>0.28571428571428598</v>
      </c>
      <c r="O8" s="13">
        <v>0.32258064516128998</v>
      </c>
      <c r="P8" s="13">
        <v>0.63636363636363602</v>
      </c>
      <c r="Q8" s="13">
        <v>0.28125</v>
      </c>
      <c r="R8" s="13"/>
      <c r="S8" s="13">
        <v>0.44736842105263203</v>
      </c>
      <c r="T8" s="13">
        <v>0.27272727272727298</v>
      </c>
      <c r="U8" s="13">
        <v>0.22222222222222199</v>
      </c>
      <c r="V8" s="13">
        <v>0.25</v>
      </c>
      <c r="W8" s="13">
        <v>0.22222222222222199</v>
      </c>
      <c r="X8" s="13">
        <v>0.55555555555555602</v>
      </c>
      <c r="Y8" s="13"/>
      <c r="Z8" s="13">
        <v>0.35632183908046</v>
      </c>
      <c r="AA8" s="13">
        <v>0.25</v>
      </c>
      <c r="AB8" s="13"/>
      <c r="AC8" s="13">
        <v>0.407407407407407</v>
      </c>
      <c r="AD8" s="13">
        <v>0.238095238095238</v>
      </c>
    </row>
    <row r="9" spans="2:30" x14ac:dyDescent="0.3">
      <c r="B9" s="14" t="s">
        <v>317</v>
      </c>
      <c r="C9" s="13">
        <v>0.47967479674796698</v>
      </c>
      <c r="D9" s="13">
        <v>0.49122807017543901</v>
      </c>
      <c r="E9" s="13">
        <v>0.46969696969697</v>
      </c>
      <c r="F9" s="13"/>
      <c r="G9" s="13">
        <v>0.66666666666666696</v>
      </c>
      <c r="H9" s="13">
        <v>0.30769230769230799</v>
      </c>
      <c r="I9" s="13">
        <v>0.45454545454545497</v>
      </c>
      <c r="J9" s="13">
        <v>0.57894736842105299</v>
      </c>
      <c r="K9" s="13">
        <v>0.38709677419354799</v>
      </c>
      <c r="L9" s="13">
        <v>0.54347826086956497</v>
      </c>
      <c r="M9" s="13"/>
      <c r="N9" s="13">
        <v>0.55102040816326503</v>
      </c>
      <c r="O9" s="13">
        <v>0.35483870967741898</v>
      </c>
      <c r="P9" s="13">
        <v>0.36363636363636398</v>
      </c>
      <c r="Q9" s="13">
        <v>0.53125</v>
      </c>
      <c r="R9" s="13"/>
      <c r="S9" s="13">
        <v>0.36842105263157898</v>
      </c>
      <c r="T9" s="13">
        <v>0.59090909090909105</v>
      </c>
      <c r="U9" s="13">
        <v>0.77777777777777801</v>
      </c>
      <c r="V9" s="13">
        <v>0.46428571428571402</v>
      </c>
      <c r="W9" s="13">
        <v>0.66666666666666696</v>
      </c>
      <c r="X9" s="13">
        <v>0.22222222222222199</v>
      </c>
      <c r="Y9" s="13"/>
      <c r="Z9" s="13">
        <v>0.48275862068965503</v>
      </c>
      <c r="AA9" s="13">
        <v>0.47222222222222199</v>
      </c>
      <c r="AB9" s="13"/>
      <c r="AC9" s="13">
        <v>0.5</v>
      </c>
      <c r="AD9" s="13">
        <v>0.49206349206349198</v>
      </c>
    </row>
    <row r="10" spans="2:30" x14ac:dyDescent="0.3">
      <c r="B10" s="14" t="s">
        <v>318</v>
      </c>
      <c r="C10" s="13">
        <v>0.17073170731707299</v>
      </c>
      <c r="D10" s="13">
        <v>0.175438596491228</v>
      </c>
      <c r="E10" s="13">
        <v>0.16666666666666699</v>
      </c>
      <c r="F10" s="13"/>
      <c r="G10" s="13">
        <v>0</v>
      </c>
      <c r="H10" s="13">
        <v>0.15384615384615399</v>
      </c>
      <c r="I10" s="13">
        <v>0.36363636363636398</v>
      </c>
      <c r="J10" s="13">
        <v>0.157894736842105</v>
      </c>
      <c r="K10" s="13">
        <v>0.12903225806451599</v>
      </c>
      <c r="L10" s="13">
        <v>0.173913043478261</v>
      </c>
      <c r="M10" s="13"/>
      <c r="N10" s="13">
        <v>0.14285714285714299</v>
      </c>
      <c r="O10" s="13">
        <v>0.29032258064516098</v>
      </c>
      <c r="P10" s="13">
        <v>0</v>
      </c>
      <c r="Q10" s="13">
        <v>0.15625</v>
      </c>
      <c r="R10" s="13"/>
      <c r="S10" s="13">
        <v>0.13157894736842099</v>
      </c>
      <c r="T10" s="13">
        <v>0.13636363636363599</v>
      </c>
      <c r="U10" s="13">
        <v>0</v>
      </c>
      <c r="V10" s="13">
        <v>0.28571428571428598</v>
      </c>
      <c r="W10" s="13">
        <v>0</v>
      </c>
      <c r="X10" s="13">
        <v>0.22222222222222199</v>
      </c>
      <c r="Y10" s="13"/>
      <c r="Z10" s="13">
        <v>0.13793103448275901</v>
      </c>
      <c r="AA10" s="13">
        <v>0.25</v>
      </c>
      <c r="AB10" s="13"/>
      <c r="AC10" s="13">
        <v>9.2592592592592601E-2</v>
      </c>
      <c r="AD10" s="13">
        <v>0.238095238095238</v>
      </c>
    </row>
    <row r="11" spans="2:30" x14ac:dyDescent="0.3">
      <c r="B11" s="14" t="s">
        <v>319</v>
      </c>
      <c r="C11" s="13">
        <v>1.6260162601626001E-2</v>
      </c>
      <c r="D11" s="13">
        <v>3.5087719298245598E-2</v>
      </c>
      <c r="E11" s="13">
        <v>0</v>
      </c>
      <c r="F11" s="13"/>
      <c r="G11" s="13">
        <v>0</v>
      </c>
      <c r="H11" s="13">
        <v>0</v>
      </c>
      <c r="I11" s="13">
        <v>0</v>
      </c>
      <c r="J11" s="13">
        <v>0</v>
      </c>
      <c r="K11" s="13">
        <v>3.2258064516128997E-2</v>
      </c>
      <c r="L11" s="13">
        <v>2.1739130434782601E-2</v>
      </c>
      <c r="M11" s="13"/>
      <c r="N11" s="13">
        <v>2.04081632653061E-2</v>
      </c>
      <c r="O11" s="13">
        <v>0</v>
      </c>
      <c r="P11" s="13">
        <v>0</v>
      </c>
      <c r="Q11" s="13">
        <v>3.125E-2</v>
      </c>
      <c r="R11" s="13"/>
      <c r="S11" s="13">
        <v>2.6315789473684199E-2</v>
      </c>
      <c r="T11" s="13">
        <v>0</v>
      </c>
      <c r="U11" s="13">
        <v>0</v>
      </c>
      <c r="V11" s="13">
        <v>0</v>
      </c>
      <c r="W11" s="13">
        <v>0.11111111111111099</v>
      </c>
      <c r="X11" s="13">
        <v>0</v>
      </c>
      <c r="Y11" s="13"/>
      <c r="Z11" s="13">
        <v>2.2988505747126398E-2</v>
      </c>
      <c r="AA11" s="13">
        <v>0</v>
      </c>
      <c r="AB11" s="13"/>
      <c r="AC11" s="13">
        <v>0</v>
      </c>
      <c r="AD11" s="13">
        <v>3.1746031746031703E-2</v>
      </c>
    </row>
    <row r="12" spans="2:30" x14ac:dyDescent="0.3">
      <c r="B12" s="14" t="s">
        <v>56</v>
      </c>
      <c r="C12" s="19">
        <v>8.1300813008130107E-3</v>
      </c>
      <c r="D12" s="19">
        <v>0</v>
      </c>
      <c r="E12" s="19">
        <v>1.5151515151515201E-2</v>
      </c>
      <c r="F12" s="19"/>
      <c r="G12" s="19">
        <v>0</v>
      </c>
      <c r="H12" s="19">
        <v>0</v>
      </c>
      <c r="I12" s="19">
        <v>0</v>
      </c>
      <c r="J12" s="19">
        <v>0</v>
      </c>
      <c r="K12" s="19">
        <v>0</v>
      </c>
      <c r="L12" s="19">
        <v>2.1739130434782601E-2</v>
      </c>
      <c r="M12" s="19"/>
      <c r="N12" s="19">
        <v>0</v>
      </c>
      <c r="O12" s="19">
        <v>3.2258064516128997E-2</v>
      </c>
      <c r="P12" s="19">
        <v>0</v>
      </c>
      <c r="Q12" s="19">
        <v>0</v>
      </c>
      <c r="R12" s="19"/>
      <c r="S12" s="19">
        <v>2.6315789473684199E-2</v>
      </c>
      <c r="T12" s="19">
        <v>0</v>
      </c>
      <c r="U12" s="19">
        <v>0</v>
      </c>
      <c r="V12" s="19">
        <v>0</v>
      </c>
      <c r="W12" s="19">
        <v>0</v>
      </c>
      <c r="X12" s="19">
        <v>0</v>
      </c>
      <c r="Y12" s="19"/>
      <c r="Z12" s="19">
        <v>0</v>
      </c>
      <c r="AA12" s="19">
        <v>2.7777777777777801E-2</v>
      </c>
      <c r="AB12" s="19"/>
      <c r="AC12" s="19">
        <v>0</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0.422764227642276</v>
      </c>
      <c r="D8" s="13">
        <v>0.36842105263157898</v>
      </c>
      <c r="E8" s="13">
        <v>0.46969696969697</v>
      </c>
      <c r="F8" s="13"/>
      <c r="G8" s="13">
        <v>0</v>
      </c>
      <c r="H8" s="13">
        <v>0.53846153846153799</v>
      </c>
      <c r="I8" s="13">
        <v>0.18181818181818199</v>
      </c>
      <c r="J8" s="13">
        <v>0.31578947368421101</v>
      </c>
      <c r="K8" s="13">
        <v>0.51612903225806495</v>
      </c>
      <c r="L8" s="13">
        <v>0.45652173913043498</v>
      </c>
      <c r="M8" s="13"/>
      <c r="N8" s="13">
        <v>0.34693877551020402</v>
      </c>
      <c r="O8" s="13">
        <v>0.38709677419354799</v>
      </c>
      <c r="P8" s="13">
        <v>0.63636363636363602</v>
      </c>
      <c r="Q8" s="13">
        <v>0.5</v>
      </c>
      <c r="R8" s="13"/>
      <c r="S8" s="13">
        <v>0.42105263157894701</v>
      </c>
      <c r="T8" s="13">
        <v>0.40909090909090901</v>
      </c>
      <c r="U8" s="13">
        <v>0.33333333333333298</v>
      </c>
      <c r="V8" s="13">
        <v>0.5</v>
      </c>
      <c r="W8" s="13">
        <v>0.33333333333333298</v>
      </c>
      <c r="X8" s="13">
        <v>0.44444444444444398</v>
      </c>
      <c r="Y8" s="13"/>
      <c r="Z8" s="13">
        <v>0.41379310344827602</v>
      </c>
      <c r="AA8" s="13">
        <v>0.44444444444444398</v>
      </c>
      <c r="AB8" s="13"/>
      <c r="AC8" s="13">
        <v>0.48148148148148101</v>
      </c>
      <c r="AD8" s="13">
        <v>0.365079365079365</v>
      </c>
    </row>
    <row r="9" spans="2:30" x14ac:dyDescent="0.3">
      <c r="B9" s="14" t="s">
        <v>317</v>
      </c>
      <c r="C9" s="13">
        <v>0.37398373983739802</v>
      </c>
      <c r="D9" s="13">
        <v>0.40350877192982498</v>
      </c>
      <c r="E9" s="13">
        <v>0.34848484848484901</v>
      </c>
      <c r="F9" s="13"/>
      <c r="G9" s="13">
        <v>1</v>
      </c>
      <c r="H9" s="13">
        <v>0.230769230769231</v>
      </c>
      <c r="I9" s="13">
        <v>0.27272727272727298</v>
      </c>
      <c r="J9" s="13">
        <v>0.36842105263157898</v>
      </c>
      <c r="K9" s="13">
        <v>0.35483870967741898</v>
      </c>
      <c r="L9" s="13">
        <v>0.41304347826087001</v>
      </c>
      <c r="M9" s="13"/>
      <c r="N9" s="13">
        <v>0.42857142857142899</v>
      </c>
      <c r="O9" s="13">
        <v>0.35483870967741898</v>
      </c>
      <c r="P9" s="13">
        <v>0.27272727272727298</v>
      </c>
      <c r="Q9" s="13">
        <v>0.34375</v>
      </c>
      <c r="R9" s="13"/>
      <c r="S9" s="13">
        <v>0.42105263157894701</v>
      </c>
      <c r="T9" s="13">
        <v>0.40909090909090901</v>
      </c>
      <c r="U9" s="13">
        <v>0.44444444444444398</v>
      </c>
      <c r="V9" s="13">
        <v>0.214285714285714</v>
      </c>
      <c r="W9" s="13">
        <v>0.44444444444444398</v>
      </c>
      <c r="X9" s="13">
        <v>0.33333333333333298</v>
      </c>
      <c r="Y9" s="13"/>
      <c r="Z9" s="13">
        <v>0.37931034482758602</v>
      </c>
      <c r="AA9" s="13">
        <v>0.36111111111111099</v>
      </c>
      <c r="AB9" s="13"/>
      <c r="AC9" s="13">
        <v>0.35185185185185203</v>
      </c>
      <c r="AD9" s="13">
        <v>0.39682539682539703</v>
      </c>
    </row>
    <row r="10" spans="2:30" x14ac:dyDescent="0.3">
      <c r="B10" s="14" t="s">
        <v>318</v>
      </c>
      <c r="C10" s="13">
        <v>0.154471544715447</v>
      </c>
      <c r="D10" s="13">
        <v>0.157894736842105</v>
      </c>
      <c r="E10" s="13">
        <v>0.15151515151515199</v>
      </c>
      <c r="F10" s="13"/>
      <c r="G10" s="13">
        <v>0</v>
      </c>
      <c r="H10" s="13">
        <v>7.69230769230769E-2</v>
      </c>
      <c r="I10" s="13">
        <v>0.54545454545454497</v>
      </c>
      <c r="J10" s="13">
        <v>0.26315789473684198</v>
      </c>
      <c r="K10" s="13">
        <v>9.6774193548387094E-2</v>
      </c>
      <c r="L10" s="13">
        <v>8.6956521739130405E-2</v>
      </c>
      <c r="M10" s="13"/>
      <c r="N10" s="13">
        <v>0.183673469387755</v>
      </c>
      <c r="O10" s="13">
        <v>0.12903225806451599</v>
      </c>
      <c r="P10" s="13">
        <v>9.0909090909090898E-2</v>
      </c>
      <c r="Q10" s="13">
        <v>0.15625</v>
      </c>
      <c r="R10" s="13"/>
      <c r="S10" s="13">
        <v>0.105263157894737</v>
      </c>
      <c r="T10" s="13">
        <v>0.18181818181818199</v>
      </c>
      <c r="U10" s="13">
        <v>0.11111111111111099</v>
      </c>
      <c r="V10" s="13">
        <v>0.214285714285714</v>
      </c>
      <c r="W10" s="13">
        <v>0.22222222222222199</v>
      </c>
      <c r="X10" s="13">
        <v>0.22222222222222199</v>
      </c>
      <c r="Y10" s="13"/>
      <c r="Z10" s="13">
        <v>0.17241379310344801</v>
      </c>
      <c r="AA10" s="13">
        <v>0.11111111111111099</v>
      </c>
      <c r="AB10" s="13"/>
      <c r="AC10" s="13">
        <v>0.12962962962963001</v>
      </c>
      <c r="AD10" s="13">
        <v>0.19047619047618999</v>
      </c>
    </row>
    <row r="11" spans="2:30" x14ac:dyDescent="0.3">
      <c r="B11" s="14" t="s">
        <v>319</v>
      </c>
      <c r="C11" s="13">
        <v>3.2520325203252001E-2</v>
      </c>
      <c r="D11" s="13">
        <v>7.0175438596491196E-2</v>
      </c>
      <c r="E11" s="13">
        <v>0</v>
      </c>
      <c r="F11" s="13"/>
      <c r="G11" s="13">
        <v>0</v>
      </c>
      <c r="H11" s="13">
        <v>7.69230769230769E-2</v>
      </c>
      <c r="I11" s="13">
        <v>0</v>
      </c>
      <c r="J11" s="13">
        <v>5.2631578947368397E-2</v>
      </c>
      <c r="K11" s="13">
        <v>3.2258064516128997E-2</v>
      </c>
      <c r="L11" s="13">
        <v>2.1739130434782601E-2</v>
      </c>
      <c r="M11" s="13"/>
      <c r="N11" s="13">
        <v>4.08163265306122E-2</v>
      </c>
      <c r="O11" s="13">
        <v>6.4516129032258104E-2</v>
      </c>
      <c r="P11" s="13">
        <v>0</v>
      </c>
      <c r="Q11" s="13">
        <v>0</v>
      </c>
      <c r="R11" s="13"/>
      <c r="S11" s="13">
        <v>2.6315789473684199E-2</v>
      </c>
      <c r="T11" s="13">
        <v>0</v>
      </c>
      <c r="U11" s="13">
        <v>0.11111111111111099</v>
      </c>
      <c r="V11" s="13">
        <v>3.5714285714285698E-2</v>
      </c>
      <c r="W11" s="13">
        <v>0</v>
      </c>
      <c r="X11" s="13">
        <v>0</v>
      </c>
      <c r="Y11" s="13"/>
      <c r="Z11" s="13">
        <v>2.2988505747126398E-2</v>
      </c>
      <c r="AA11" s="13">
        <v>5.5555555555555601E-2</v>
      </c>
      <c r="AB11" s="13"/>
      <c r="AC11" s="13">
        <v>1.85185185185185E-2</v>
      </c>
      <c r="AD11" s="13">
        <v>4.7619047619047603E-2</v>
      </c>
    </row>
    <row r="12" spans="2:30" x14ac:dyDescent="0.3">
      <c r="B12" s="14" t="s">
        <v>56</v>
      </c>
      <c r="C12" s="19">
        <v>1.6260162601626001E-2</v>
      </c>
      <c r="D12" s="19">
        <v>0</v>
      </c>
      <c r="E12" s="19">
        <v>3.03030303030303E-2</v>
      </c>
      <c r="F12" s="19"/>
      <c r="G12" s="19">
        <v>0</v>
      </c>
      <c r="H12" s="19">
        <v>7.69230769230769E-2</v>
      </c>
      <c r="I12" s="19">
        <v>0</v>
      </c>
      <c r="J12" s="19">
        <v>0</v>
      </c>
      <c r="K12" s="19">
        <v>0</v>
      </c>
      <c r="L12" s="19">
        <v>2.1739130434782601E-2</v>
      </c>
      <c r="M12" s="19"/>
      <c r="N12" s="19">
        <v>0</v>
      </c>
      <c r="O12" s="19">
        <v>6.4516129032258104E-2</v>
      </c>
      <c r="P12" s="19">
        <v>0</v>
      </c>
      <c r="Q12" s="19">
        <v>0</v>
      </c>
      <c r="R12" s="19"/>
      <c r="S12" s="19">
        <v>2.6315789473684199E-2</v>
      </c>
      <c r="T12" s="19">
        <v>0</v>
      </c>
      <c r="U12" s="19">
        <v>0</v>
      </c>
      <c r="V12" s="19">
        <v>3.5714285714285698E-2</v>
      </c>
      <c r="W12" s="19">
        <v>0</v>
      </c>
      <c r="X12" s="19">
        <v>0</v>
      </c>
      <c r="Y12" s="19"/>
      <c r="Z12" s="19">
        <v>1.1494252873563199E-2</v>
      </c>
      <c r="AA12" s="19">
        <v>2.7777777777777801E-2</v>
      </c>
      <c r="AB12" s="19"/>
      <c r="AC12" s="19">
        <v>1.85185185185185E-2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0.26016260162601601</v>
      </c>
      <c r="D8" s="13">
        <v>0.19298245614035101</v>
      </c>
      <c r="E8" s="13">
        <v>0.31818181818181801</v>
      </c>
      <c r="F8" s="13"/>
      <c r="G8" s="13">
        <v>0</v>
      </c>
      <c r="H8" s="13">
        <v>0.61538461538461497</v>
      </c>
      <c r="I8" s="13">
        <v>0.27272727272727298</v>
      </c>
      <c r="J8" s="13">
        <v>0.31578947368421101</v>
      </c>
      <c r="K8" s="13">
        <v>0.19354838709677399</v>
      </c>
      <c r="L8" s="13">
        <v>0.19565217391304299</v>
      </c>
      <c r="M8" s="13"/>
      <c r="N8" s="13">
        <v>0.24489795918367299</v>
      </c>
      <c r="O8" s="13">
        <v>0.29032258064516098</v>
      </c>
      <c r="P8" s="13">
        <v>0.45454545454545497</v>
      </c>
      <c r="Q8" s="13">
        <v>0.1875</v>
      </c>
      <c r="R8" s="13"/>
      <c r="S8" s="13">
        <v>0.26315789473684198</v>
      </c>
      <c r="T8" s="13">
        <v>0.31818181818181801</v>
      </c>
      <c r="U8" s="13">
        <v>0.33333333333333298</v>
      </c>
      <c r="V8" s="13">
        <v>0.214285714285714</v>
      </c>
      <c r="W8" s="13">
        <v>0.33333333333333298</v>
      </c>
      <c r="X8" s="13">
        <v>0.22222222222222199</v>
      </c>
      <c r="Y8" s="13"/>
      <c r="Z8" s="13">
        <v>0.27586206896551702</v>
      </c>
      <c r="AA8" s="13">
        <v>0.22222222222222199</v>
      </c>
      <c r="AB8" s="13"/>
      <c r="AC8" s="13">
        <v>0.35185185185185203</v>
      </c>
      <c r="AD8" s="13">
        <v>0.19047619047618999</v>
      </c>
    </row>
    <row r="9" spans="2:30" x14ac:dyDescent="0.3">
      <c r="B9" s="14" t="s">
        <v>317</v>
      </c>
      <c r="C9" s="13">
        <v>0.37398373983739802</v>
      </c>
      <c r="D9" s="13">
        <v>0.42105263157894701</v>
      </c>
      <c r="E9" s="13">
        <v>0.33333333333333298</v>
      </c>
      <c r="F9" s="13"/>
      <c r="G9" s="13">
        <v>0.66666666666666696</v>
      </c>
      <c r="H9" s="13">
        <v>0.230769230769231</v>
      </c>
      <c r="I9" s="13">
        <v>0.27272727272727298</v>
      </c>
      <c r="J9" s="13">
        <v>0.31578947368421101</v>
      </c>
      <c r="K9" s="13">
        <v>0.45161290322580599</v>
      </c>
      <c r="L9" s="13">
        <v>0.39130434782608697</v>
      </c>
      <c r="M9" s="13"/>
      <c r="N9" s="13">
        <v>0.40816326530612201</v>
      </c>
      <c r="O9" s="13">
        <v>0.25806451612903197</v>
      </c>
      <c r="P9" s="13">
        <v>0.54545454545454497</v>
      </c>
      <c r="Q9" s="13">
        <v>0.375</v>
      </c>
      <c r="R9" s="13"/>
      <c r="S9" s="13">
        <v>0.42105263157894701</v>
      </c>
      <c r="T9" s="13">
        <v>0.31818181818181801</v>
      </c>
      <c r="U9" s="13">
        <v>0.55555555555555602</v>
      </c>
      <c r="V9" s="13">
        <v>0.46428571428571402</v>
      </c>
      <c r="W9" s="13">
        <v>0.22222222222222199</v>
      </c>
      <c r="X9" s="13">
        <v>0.11111111111111099</v>
      </c>
      <c r="Y9" s="13"/>
      <c r="Z9" s="13">
        <v>0.35632183908046</v>
      </c>
      <c r="AA9" s="13">
        <v>0.41666666666666702</v>
      </c>
      <c r="AB9" s="13"/>
      <c r="AC9" s="13">
        <v>0.407407407407407</v>
      </c>
      <c r="AD9" s="13">
        <v>0.38095238095238099</v>
      </c>
    </row>
    <row r="10" spans="2:30" x14ac:dyDescent="0.3">
      <c r="B10" s="14" t="s">
        <v>318</v>
      </c>
      <c r="C10" s="13">
        <v>0.26829268292682901</v>
      </c>
      <c r="D10" s="13">
        <v>0.29824561403508798</v>
      </c>
      <c r="E10" s="13">
        <v>0.24242424242424199</v>
      </c>
      <c r="F10" s="13"/>
      <c r="G10" s="13">
        <v>0.33333333333333298</v>
      </c>
      <c r="H10" s="13">
        <v>0.15384615384615399</v>
      </c>
      <c r="I10" s="13">
        <v>0.27272727272727298</v>
      </c>
      <c r="J10" s="13">
        <v>0.26315789473684198</v>
      </c>
      <c r="K10" s="13">
        <v>0.19354838709677399</v>
      </c>
      <c r="L10" s="13">
        <v>0.34782608695652201</v>
      </c>
      <c r="M10" s="13"/>
      <c r="N10" s="13">
        <v>0.30612244897959201</v>
      </c>
      <c r="O10" s="13">
        <v>0.29032258064516098</v>
      </c>
      <c r="P10" s="13">
        <v>0</v>
      </c>
      <c r="Q10" s="13">
        <v>0.28125</v>
      </c>
      <c r="R10" s="13"/>
      <c r="S10" s="13">
        <v>0.26315789473684198</v>
      </c>
      <c r="T10" s="13">
        <v>0.31818181818181801</v>
      </c>
      <c r="U10" s="13">
        <v>0</v>
      </c>
      <c r="V10" s="13">
        <v>0.214285714285714</v>
      </c>
      <c r="W10" s="13">
        <v>0.33333333333333298</v>
      </c>
      <c r="X10" s="13">
        <v>0.33333333333333298</v>
      </c>
      <c r="Y10" s="13"/>
      <c r="Z10" s="13">
        <v>0.27586206896551702</v>
      </c>
      <c r="AA10" s="13">
        <v>0.25</v>
      </c>
      <c r="AB10" s="13"/>
      <c r="AC10" s="13">
        <v>0.18518518518518501</v>
      </c>
      <c r="AD10" s="13">
        <v>0.33333333333333298</v>
      </c>
    </row>
    <row r="11" spans="2:30" x14ac:dyDescent="0.3">
      <c r="B11" s="14" t="s">
        <v>319</v>
      </c>
      <c r="C11" s="13">
        <v>7.3170731707317097E-2</v>
      </c>
      <c r="D11" s="13">
        <v>8.7719298245614002E-2</v>
      </c>
      <c r="E11" s="13">
        <v>6.0606060606060601E-2</v>
      </c>
      <c r="F11" s="13"/>
      <c r="G11" s="13">
        <v>0</v>
      </c>
      <c r="H11" s="13">
        <v>0</v>
      </c>
      <c r="I11" s="13">
        <v>0.18181818181818199</v>
      </c>
      <c r="J11" s="13">
        <v>5.2631578947368397E-2</v>
      </c>
      <c r="K11" s="13">
        <v>0.16129032258064499</v>
      </c>
      <c r="L11" s="13">
        <v>2.1739130434782601E-2</v>
      </c>
      <c r="M11" s="13"/>
      <c r="N11" s="13">
        <v>4.08163265306122E-2</v>
      </c>
      <c r="O11" s="13">
        <v>0.12903225806451599</v>
      </c>
      <c r="P11" s="13">
        <v>0</v>
      </c>
      <c r="Q11" s="13">
        <v>9.375E-2</v>
      </c>
      <c r="R11" s="13"/>
      <c r="S11" s="13">
        <v>2.6315789473684199E-2</v>
      </c>
      <c r="T11" s="13">
        <v>4.5454545454545497E-2</v>
      </c>
      <c r="U11" s="13">
        <v>0.11111111111111099</v>
      </c>
      <c r="V11" s="13">
        <v>7.1428571428571397E-2</v>
      </c>
      <c r="W11" s="13">
        <v>0.11111111111111099</v>
      </c>
      <c r="X11" s="13">
        <v>0.22222222222222199</v>
      </c>
      <c r="Y11" s="13"/>
      <c r="Z11" s="13">
        <v>8.04597701149425E-2</v>
      </c>
      <c r="AA11" s="13">
        <v>5.5555555555555601E-2</v>
      </c>
      <c r="AB11" s="13"/>
      <c r="AC11" s="13">
        <v>3.7037037037037E-2</v>
      </c>
      <c r="AD11" s="13">
        <v>9.5238095238095205E-2</v>
      </c>
    </row>
    <row r="12" spans="2:30" x14ac:dyDescent="0.3">
      <c r="B12" s="14" t="s">
        <v>56</v>
      </c>
      <c r="C12" s="19">
        <v>2.4390243902439001E-2</v>
      </c>
      <c r="D12" s="19">
        <v>0</v>
      </c>
      <c r="E12" s="19">
        <v>4.5454545454545497E-2</v>
      </c>
      <c r="F12" s="19"/>
      <c r="G12" s="19">
        <v>0</v>
      </c>
      <c r="H12" s="19">
        <v>0</v>
      </c>
      <c r="I12" s="19">
        <v>0</v>
      </c>
      <c r="J12" s="19">
        <v>5.2631578947368397E-2</v>
      </c>
      <c r="K12" s="19">
        <v>0</v>
      </c>
      <c r="L12" s="19">
        <v>4.3478260869565202E-2</v>
      </c>
      <c r="M12" s="19"/>
      <c r="N12" s="19">
        <v>0</v>
      </c>
      <c r="O12" s="19">
        <v>3.2258064516128997E-2</v>
      </c>
      <c r="P12" s="19">
        <v>0</v>
      </c>
      <c r="Q12" s="19">
        <v>6.25E-2</v>
      </c>
      <c r="R12" s="19"/>
      <c r="S12" s="19">
        <v>2.6315789473684199E-2</v>
      </c>
      <c r="T12" s="19">
        <v>0</v>
      </c>
      <c r="U12" s="19">
        <v>0</v>
      </c>
      <c r="V12" s="19">
        <v>3.5714285714285698E-2</v>
      </c>
      <c r="W12" s="19">
        <v>0</v>
      </c>
      <c r="X12" s="19">
        <v>0.11111111111111099</v>
      </c>
      <c r="Y12" s="19"/>
      <c r="Z12" s="19">
        <v>1.1494252873563199E-2</v>
      </c>
      <c r="AA12" s="19">
        <v>5.5555555555555601E-2</v>
      </c>
      <c r="AB12" s="19"/>
      <c r="AC12" s="19">
        <v>1.85185185185185E-2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359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0.30894308943089399</v>
      </c>
      <c r="D8" s="13">
        <v>0.29824561403508798</v>
      </c>
      <c r="E8" s="13">
        <v>0.31818181818181801</v>
      </c>
      <c r="F8" s="13"/>
      <c r="G8" s="13">
        <v>0.33333333333333298</v>
      </c>
      <c r="H8" s="13">
        <v>0.53846153846153799</v>
      </c>
      <c r="I8" s="13">
        <v>9.0909090909090898E-2</v>
      </c>
      <c r="J8" s="13">
        <v>0.31578947368421101</v>
      </c>
      <c r="K8" s="13">
        <v>0.32258064516128998</v>
      </c>
      <c r="L8" s="13">
        <v>0.282608695652174</v>
      </c>
      <c r="M8" s="13"/>
      <c r="N8" s="13">
        <v>0.30612244897959201</v>
      </c>
      <c r="O8" s="13">
        <v>0.225806451612903</v>
      </c>
      <c r="P8" s="13">
        <v>0.45454545454545497</v>
      </c>
      <c r="Q8" s="13">
        <v>0.34375</v>
      </c>
      <c r="R8" s="13"/>
      <c r="S8" s="13">
        <v>0.42105263157894701</v>
      </c>
      <c r="T8" s="13">
        <v>0.31818181818181801</v>
      </c>
      <c r="U8" s="13">
        <v>0.11111111111111099</v>
      </c>
      <c r="V8" s="13">
        <v>0.17857142857142899</v>
      </c>
      <c r="W8" s="13">
        <v>0.33333333333333298</v>
      </c>
      <c r="X8" s="13">
        <v>0.55555555555555602</v>
      </c>
      <c r="Y8" s="13"/>
      <c r="Z8" s="13">
        <v>0.31034482758620702</v>
      </c>
      <c r="AA8" s="13">
        <v>0.30555555555555602</v>
      </c>
      <c r="AB8" s="13"/>
      <c r="AC8" s="13">
        <v>0.35185185185185203</v>
      </c>
      <c r="AD8" s="13">
        <v>0.30158730158730201</v>
      </c>
    </row>
    <row r="9" spans="2:30" x14ac:dyDescent="0.3">
      <c r="B9" s="14" t="s">
        <v>317</v>
      </c>
      <c r="C9" s="13">
        <v>0.47967479674796698</v>
      </c>
      <c r="D9" s="13">
        <v>0.45614035087719301</v>
      </c>
      <c r="E9" s="13">
        <v>0.5</v>
      </c>
      <c r="F9" s="13"/>
      <c r="G9" s="13">
        <v>0.66666666666666696</v>
      </c>
      <c r="H9" s="13">
        <v>0.38461538461538503</v>
      </c>
      <c r="I9" s="13">
        <v>0.54545454545454497</v>
      </c>
      <c r="J9" s="13">
        <v>0.52631578947368396</v>
      </c>
      <c r="K9" s="13">
        <v>0.35483870967741898</v>
      </c>
      <c r="L9" s="13">
        <v>0.54347826086956497</v>
      </c>
      <c r="M9" s="13"/>
      <c r="N9" s="13">
        <v>0.42857142857142899</v>
      </c>
      <c r="O9" s="13">
        <v>0.58064516129032295</v>
      </c>
      <c r="P9" s="13">
        <v>0.54545454545454497</v>
      </c>
      <c r="Q9" s="13">
        <v>0.4375</v>
      </c>
      <c r="R9" s="13"/>
      <c r="S9" s="13">
        <v>0.34210526315789502</v>
      </c>
      <c r="T9" s="13">
        <v>0.5</v>
      </c>
      <c r="U9" s="13">
        <v>0.66666666666666696</v>
      </c>
      <c r="V9" s="13">
        <v>0.60714285714285698</v>
      </c>
      <c r="W9" s="13">
        <v>0.55555555555555602</v>
      </c>
      <c r="X9" s="13">
        <v>0.11111111111111099</v>
      </c>
      <c r="Y9" s="13"/>
      <c r="Z9" s="13">
        <v>0.50574712643678199</v>
      </c>
      <c r="AA9" s="13">
        <v>0.41666666666666702</v>
      </c>
      <c r="AB9" s="13"/>
      <c r="AC9" s="13">
        <v>0.48148148148148101</v>
      </c>
      <c r="AD9" s="13">
        <v>0.46031746031746001</v>
      </c>
    </row>
    <row r="10" spans="2:30" x14ac:dyDescent="0.3">
      <c r="B10" s="14" t="s">
        <v>318</v>
      </c>
      <c r="C10" s="13">
        <v>0.17073170731707299</v>
      </c>
      <c r="D10" s="13">
        <v>0.19298245614035101</v>
      </c>
      <c r="E10" s="13">
        <v>0.15151515151515199</v>
      </c>
      <c r="F10" s="13"/>
      <c r="G10" s="13">
        <v>0</v>
      </c>
      <c r="H10" s="13">
        <v>7.69230769230769E-2</v>
      </c>
      <c r="I10" s="13">
        <v>0.36363636363636398</v>
      </c>
      <c r="J10" s="13">
        <v>0.105263157894737</v>
      </c>
      <c r="K10" s="13">
        <v>0.225806451612903</v>
      </c>
      <c r="L10" s="13">
        <v>0.15217391304347799</v>
      </c>
      <c r="M10" s="13"/>
      <c r="N10" s="13">
        <v>0.24489795918367299</v>
      </c>
      <c r="O10" s="13">
        <v>9.6774193548387094E-2</v>
      </c>
      <c r="P10" s="13">
        <v>0</v>
      </c>
      <c r="Q10" s="13">
        <v>0.1875</v>
      </c>
      <c r="R10" s="13"/>
      <c r="S10" s="13">
        <v>0.21052631578947401</v>
      </c>
      <c r="T10" s="13">
        <v>0.13636363636363599</v>
      </c>
      <c r="U10" s="13">
        <v>0.22222222222222199</v>
      </c>
      <c r="V10" s="13">
        <v>0.107142857142857</v>
      </c>
      <c r="W10" s="13">
        <v>0.11111111111111099</v>
      </c>
      <c r="X10" s="13">
        <v>0.33333333333333298</v>
      </c>
      <c r="Y10" s="13"/>
      <c r="Z10" s="13">
        <v>0.13793103448275901</v>
      </c>
      <c r="AA10" s="13">
        <v>0.25</v>
      </c>
      <c r="AB10" s="13"/>
      <c r="AC10" s="13">
        <v>0.12962962962963001</v>
      </c>
      <c r="AD10" s="13">
        <v>0.22222222222222199</v>
      </c>
    </row>
    <row r="11" spans="2:30" x14ac:dyDescent="0.3">
      <c r="B11" s="14" t="s">
        <v>319</v>
      </c>
      <c r="C11" s="13">
        <v>3.2520325203252001E-2</v>
      </c>
      <c r="D11" s="13">
        <v>5.2631578947368397E-2</v>
      </c>
      <c r="E11" s="13">
        <v>1.5151515151515201E-2</v>
      </c>
      <c r="F11" s="13"/>
      <c r="G11" s="13">
        <v>0</v>
      </c>
      <c r="H11" s="13">
        <v>0</v>
      </c>
      <c r="I11" s="13">
        <v>0</v>
      </c>
      <c r="J11" s="13">
        <v>5.2631578947368397E-2</v>
      </c>
      <c r="K11" s="13">
        <v>9.6774193548387094E-2</v>
      </c>
      <c r="L11" s="13">
        <v>0</v>
      </c>
      <c r="M11" s="13"/>
      <c r="N11" s="13">
        <v>2.04081632653061E-2</v>
      </c>
      <c r="O11" s="13">
        <v>6.4516129032258104E-2</v>
      </c>
      <c r="P11" s="13">
        <v>0</v>
      </c>
      <c r="Q11" s="13">
        <v>3.125E-2</v>
      </c>
      <c r="R11" s="13"/>
      <c r="S11" s="13">
        <v>0</v>
      </c>
      <c r="T11" s="13">
        <v>4.5454545454545497E-2</v>
      </c>
      <c r="U11" s="13">
        <v>0</v>
      </c>
      <c r="V11" s="13">
        <v>0.107142857142857</v>
      </c>
      <c r="W11" s="13">
        <v>0</v>
      </c>
      <c r="X11" s="13">
        <v>0</v>
      </c>
      <c r="Y11" s="13"/>
      <c r="Z11" s="13">
        <v>4.5977011494252901E-2</v>
      </c>
      <c r="AA11" s="13">
        <v>0</v>
      </c>
      <c r="AB11" s="13"/>
      <c r="AC11" s="13">
        <v>3.7037037037037E-2</v>
      </c>
      <c r="AD11" s="13">
        <v>1.58730158730159E-2</v>
      </c>
    </row>
    <row r="12" spans="2:30" x14ac:dyDescent="0.3">
      <c r="B12" s="14" t="s">
        <v>56</v>
      </c>
      <c r="C12" s="19">
        <v>8.1300813008130107E-3</v>
      </c>
      <c r="D12" s="19">
        <v>0</v>
      </c>
      <c r="E12" s="19">
        <v>1.5151515151515201E-2</v>
      </c>
      <c r="F12" s="19"/>
      <c r="G12" s="19">
        <v>0</v>
      </c>
      <c r="H12" s="19">
        <v>0</v>
      </c>
      <c r="I12" s="19">
        <v>0</v>
      </c>
      <c r="J12" s="19">
        <v>0</v>
      </c>
      <c r="K12" s="19">
        <v>0</v>
      </c>
      <c r="L12" s="19">
        <v>2.1739130434782601E-2</v>
      </c>
      <c r="M12" s="19"/>
      <c r="N12" s="19">
        <v>0</v>
      </c>
      <c r="O12" s="19">
        <v>3.2258064516128997E-2</v>
      </c>
      <c r="P12" s="19">
        <v>0</v>
      </c>
      <c r="Q12" s="19">
        <v>0</v>
      </c>
      <c r="R12" s="19"/>
      <c r="S12" s="19">
        <v>2.6315789473684199E-2</v>
      </c>
      <c r="T12" s="19">
        <v>0</v>
      </c>
      <c r="U12" s="19">
        <v>0</v>
      </c>
      <c r="V12" s="19">
        <v>0</v>
      </c>
      <c r="W12" s="19">
        <v>0</v>
      </c>
      <c r="X12" s="19">
        <v>0</v>
      </c>
      <c r="Y12" s="19"/>
      <c r="Z12" s="19">
        <v>0</v>
      </c>
      <c r="AA12" s="19">
        <v>2.7777777777777801E-2</v>
      </c>
      <c r="AB12" s="19"/>
      <c r="AC12" s="19">
        <v>0</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360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0.430894308943089</v>
      </c>
      <c r="D8" s="13">
        <v>0.40350877192982498</v>
      </c>
      <c r="E8" s="13">
        <v>0.45454545454545497</v>
      </c>
      <c r="F8" s="13"/>
      <c r="G8" s="13">
        <v>0</v>
      </c>
      <c r="H8" s="13">
        <v>0.53846153846153799</v>
      </c>
      <c r="I8" s="13">
        <v>0.54545454545454497</v>
      </c>
      <c r="J8" s="13">
        <v>0.42105263157894701</v>
      </c>
      <c r="K8" s="13">
        <v>0.483870967741935</v>
      </c>
      <c r="L8" s="13">
        <v>0.36956521739130399</v>
      </c>
      <c r="M8" s="13"/>
      <c r="N8" s="13">
        <v>0.38775510204081598</v>
      </c>
      <c r="O8" s="13">
        <v>0.45161290322580599</v>
      </c>
      <c r="P8" s="13">
        <v>0.63636363636363602</v>
      </c>
      <c r="Q8" s="13">
        <v>0.40625</v>
      </c>
      <c r="R8" s="13"/>
      <c r="S8" s="13">
        <v>0.44736842105263203</v>
      </c>
      <c r="T8" s="13">
        <v>0.45454545454545497</v>
      </c>
      <c r="U8" s="13">
        <v>0.33333333333333298</v>
      </c>
      <c r="V8" s="13">
        <v>0.39285714285714302</v>
      </c>
      <c r="W8" s="13">
        <v>0.55555555555555602</v>
      </c>
      <c r="X8" s="13">
        <v>0.55555555555555602</v>
      </c>
      <c r="Y8" s="13"/>
      <c r="Z8" s="13">
        <v>0.41379310344827602</v>
      </c>
      <c r="AA8" s="13">
        <v>0.47222222222222199</v>
      </c>
      <c r="AB8" s="13"/>
      <c r="AC8" s="13">
        <v>0.55555555555555602</v>
      </c>
      <c r="AD8" s="13">
        <v>0.317460317460317</v>
      </c>
    </row>
    <row r="9" spans="2:30" x14ac:dyDescent="0.3">
      <c r="B9" s="14" t="s">
        <v>317</v>
      </c>
      <c r="C9" s="13">
        <v>0.40650406504065001</v>
      </c>
      <c r="D9" s="13">
        <v>0.42105263157894701</v>
      </c>
      <c r="E9" s="13">
        <v>0.39393939393939398</v>
      </c>
      <c r="F9" s="13"/>
      <c r="G9" s="13">
        <v>1</v>
      </c>
      <c r="H9" s="13">
        <v>0.46153846153846201</v>
      </c>
      <c r="I9" s="13">
        <v>0.36363636363636398</v>
      </c>
      <c r="J9" s="13">
        <v>0.42105263157894701</v>
      </c>
      <c r="K9" s="13">
        <v>0.35483870967741898</v>
      </c>
      <c r="L9" s="13">
        <v>0.39130434782608697</v>
      </c>
      <c r="M9" s="13"/>
      <c r="N9" s="13">
        <v>0.51020408163265296</v>
      </c>
      <c r="O9" s="13">
        <v>0.38709677419354799</v>
      </c>
      <c r="P9" s="13">
        <v>0.36363636363636398</v>
      </c>
      <c r="Q9" s="13">
        <v>0.28125</v>
      </c>
      <c r="R9" s="13"/>
      <c r="S9" s="13">
        <v>0.394736842105263</v>
      </c>
      <c r="T9" s="13">
        <v>0.45454545454545497</v>
      </c>
      <c r="U9" s="13">
        <v>0.66666666666666696</v>
      </c>
      <c r="V9" s="13">
        <v>0.39285714285714302</v>
      </c>
      <c r="W9" s="13">
        <v>0.22222222222222199</v>
      </c>
      <c r="X9" s="13">
        <v>0.22222222222222199</v>
      </c>
      <c r="Y9" s="13"/>
      <c r="Z9" s="13">
        <v>0.42528735632183901</v>
      </c>
      <c r="AA9" s="13">
        <v>0.36111111111111099</v>
      </c>
      <c r="AB9" s="13"/>
      <c r="AC9" s="13">
        <v>0.35185185185185203</v>
      </c>
      <c r="AD9" s="13">
        <v>0.476190476190476</v>
      </c>
    </row>
    <row r="10" spans="2:30" x14ac:dyDescent="0.3">
      <c r="B10" s="14" t="s">
        <v>318</v>
      </c>
      <c r="C10" s="13">
        <v>0.12195121951219499</v>
      </c>
      <c r="D10" s="13">
        <v>0.12280701754386</v>
      </c>
      <c r="E10" s="13">
        <v>0.12121212121212099</v>
      </c>
      <c r="F10" s="13"/>
      <c r="G10" s="13">
        <v>0</v>
      </c>
      <c r="H10" s="13">
        <v>0</v>
      </c>
      <c r="I10" s="13">
        <v>0</v>
      </c>
      <c r="J10" s="13">
        <v>0.157894736842105</v>
      </c>
      <c r="K10" s="13">
        <v>0.12903225806451599</v>
      </c>
      <c r="L10" s="13">
        <v>0.173913043478261</v>
      </c>
      <c r="M10" s="13"/>
      <c r="N10" s="13">
        <v>6.1224489795918401E-2</v>
      </c>
      <c r="O10" s="13">
        <v>0.12903225806451599</v>
      </c>
      <c r="P10" s="13">
        <v>0</v>
      </c>
      <c r="Q10" s="13">
        <v>0.25</v>
      </c>
      <c r="R10" s="13"/>
      <c r="S10" s="13">
        <v>0.105263157894737</v>
      </c>
      <c r="T10" s="13">
        <v>4.5454545454545497E-2</v>
      </c>
      <c r="U10" s="13">
        <v>0</v>
      </c>
      <c r="V10" s="13">
        <v>0.214285714285714</v>
      </c>
      <c r="W10" s="13">
        <v>0</v>
      </c>
      <c r="X10" s="13">
        <v>0.22222222222222199</v>
      </c>
      <c r="Y10" s="13"/>
      <c r="Z10" s="13">
        <v>0.114942528735632</v>
      </c>
      <c r="AA10" s="13">
        <v>0.13888888888888901</v>
      </c>
      <c r="AB10" s="13"/>
      <c r="AC10" s="13">
        <v>7.4074074074074098E-2</v>
      </c>
      <c r="AD10" s="13">
        <v>0.158730158730159</v>
      </c>
    </row>
    <row r="11" spans="2:30" x14ac:dyDescent="0.3">
      <c r="B11" s="14" t="s">
        <v>319</v>
      </c>
      <c r="C11" s="13">
        <v>2.4390243902439001E-2</v>
      </c>
      <c r="D11" s="13">
        <v>3.5087719298245598E-2</v>
      </c>
      <c r="E11" s="13">
        <v>1.5151515151515201E-2</v>
      </c>
      <c r="F11" s="13"/>
      <c r="G11" s="13">
        <v>0</v>
      </c>
      <c r="H11" s="13">
        <v>0</v>
      </c>
      <c r="I11" s="13">
        <v>0</v>
      </c>
      <c r="J11" s="13">
        <v>0</v>
      </c>
      <c r="K11" s="13">
        <v>3.2258064516128997E-2</v>
      </c>
      <c r="L11" s="13">
        <v>4.3478260869565202E-2</v>
      </c>
      <c r="M11" s="13"/>
      <c r="N11" s="13">
        <v>4.08163265306122E-2</v>
      </c>
      <c r="O11" s="13">
        <v>0</v>
      </c>
      <c r="P11" s="13">
        <v>0</v>
      </c>
      <c r="Q11" s="13">
        <v>3.125E-2</v>
      </c>
      <c r="R11" s="13"/>
      <c r="S11" s="13">
        <v>2.6315789473684199E-2</v>
      </c>
      <c r="T11" s="13">
        <v>4.5454545454545497E-2</v>
      </c>
      <c r="U11" s="13">
        <v>0</v>
      </c>
      <c r="V11" s="13">
        <v>0</v>
      </c>
      <c r="W11" s="13">
        <v>0.11111111111111099</v>
      </c>
      <c r="X11" s="13">
        <v>0</v>
      </c>
      <c r="Y11" s="13"/>
      <c r="Z11" s="13">
        <v>3.4482758620689703E-2</v>
      </c>
      <c r="AA11" s="13">
        <v>0</v>
      </c>
      <c r="AB11" s="13"/>
      <c r="AC11" s="13">
        <v>0</v>
      </c>
      <c r="AD11" s="13">
        <v>4.7619047619047603E-2</v>
      </c>
    </row>
    <row r="12" spans="2:30" x14ac:dyDescent="0.3">
      <c r="B12" s="14" t="s">
        <v>56</v>
      </c>
      <c r="C12" s="19">
        <v>1.6260162601626001E-2</v>
      </c>
      <c r="D12" s="19">
        <v>1.7543859649122799E-2</v>
      </c>
      <c r="E12" s="19">
        <v>1.5151515151515201E-2</v>
      </c>
      <c r="F12" s="19"/>
      <c r="G12" s="19">
        <v>0</v>
      </c>
      <c r="H12" s="19">
        <v>0</v>
      </c>
      <c r="I12" s="19">
        <v>9.0909090909090898E-2</v>
      </c>
      <c r="J12" s="19">
        <v>0</v>
      </c>
      <c r="K12" s="19">
        <v>0</v>
      </c>
      <c r="L12" s="19">
        <v>2.1739130434782601E-2</v>
      </c>
      <c r="M12" s="19"/>
      <c r="N12" s="19">
        <v>0</v>
      </c>
      <c r="O12" s="19">
        <v>3.2258064516128997E-2</v>
      </c>
      <c r="P12" s="19">
        <v>0</v>
      </c>
      <c r="Q12" s="19">
        <v>3.125E-2</v>
      </c>
      <c r="R12" s="19"/>
      <c r="S12" s="19">
        <v>2.6315789473684199E-2</v>
      </c>
      <c r="T12" s="19">
        <v>0</v>
      </c>
      <c r="U12" s="19">
        <v>0</v>
      </c>
      <c r="V12" s="19">
        <v>0</v>
      </c>
      <c r="W12" s="19">
        <v>0.11111111111111099</v>
      </c>
      <c r="X12" s="19">
        <v>0</v>
      </c>
      <c r="Y12" s="19"/>
      <c r="Z12" s="19">
        <v>1.1494252873563199E-2</v>
      </c>
      <c r="AA12" s="19">
        <v>2.7777777777777801E-2</v>
      </c>
      <c r="AB12" s="19"/>
      <c r="AC12" s="19">
        <v>1.85185185185185E-2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361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0.48780487804877998</v>
      </c>
      <c r="D8" s="13">
        <v>0.45614035087719301</v>
      </c>
      <c r="E8" s="13">
        <v>0.51515151515151503</v>
      </c>
      <c r="F8" s="13"/>
      <c r="G8" s="13">
        <v>0</v>
      </c>
      <c r="H8" s="13">
        <v>0.69230769230769196</v>
      </c>
      <c r="I8" s="13">
        <v>0.36363636363636398</v>
      </c>
      <c r="J8" s="13">
        <v>0.31578947368421101</v>
      </c>
      <c r="K8" s="13">
        <v>0.483870967741935</v>
      </c>
      <c r="L8" s="13">
        <v>0.565217391304348</v>
      </c>
      <c r="M8" s="13"/>
      <c r="N8" s="13">
        <v>0.469387755102041</v>
      </c>
      <c r="O8" s="13">
        <v>0.41935483870967699</v>
      </c>
      <c r="P8" s="13">
        <v>0.63636363636363602</v>
      </c>
      <c r="Q8" s="13">
        <v>0.53125</v>
      </c>
      <c r="R8" s="13"/>
      <c r="S8" s="13">
        <v>0.52631578947368396</v>
      </c>
      <c r="T8" s="13">
        <v>0.54545454545454497</v>
      </c>
      <c r="U8" s="13">
        <v>0.44444444444444398</v>
      </c>
      <c r="V8" s="13">
        <v>0.39285714285714302</v>
      </c>
      <c r="W8" s="13">
        <v>0.55555555555555602</v>
      </c>
      <c r="X8" s="13">
        <v>0.66666666666666696</v>
      </c>
      <c r="Y8" s="13"/>
      <c r="Z8" s="13">
        <v>0.48275862068965503</v>
      </c>
      <c r="AA8" s="13">
        <v>0.5</v>
      </c>
      <c r="AB8" s="13"/>
      <c r="AC8" s="13">
        <v>0.57407407407407396</v>
      </c>
      <c r="AD8" s="13">
        <v>0.42857142857142899</v>
      </c>
    </row>
    <row r="9" spans="2:30" x14ac:dyDescent="0.3">
      <c r="B9" s="14" t="s">
        <v>317</v>
      </c>
      <c r="C9" s="13">
        <v>0.36585365853658502</v>
      </c>
      <c r="D9" s="13">
        <v>0.35087719298245601</v>
      </c>
      <c r="E9" s="13">
        <v>0.37878787878787901</v>
      </c>
      <c r="F9" s="13"/>
      <c r="G9" s="13">
        <v>1</v>
      </c>
      <c r="H9" s="13">
        <v>0.30769230769230799</v>
      </c>
      <c r="I9" s="13">
        <v>0.27272727272727298</v>
      </c>
      <c r="J9" s="13">
        <v>0.47368421052631599</v>
      </c>
      <c r="K9" s="13">
        <v>0.32258064516128998</v>
      </c>
      <c r="L9" s="13">
        <v>0.34782608695652201</v>
      </c>
      <c r="M9" s="13"/>
      <c r="N9" s="13">
        <v>0.40816326530612201</v>
      </c>
      <c r="O9" s="13">
        <v>0.41935483870967699</v>
      </c>
      <c r="P9" s="13">
        <v>0.27272727272727298</v>
      </c>
      <c r="Q9" s="13">
        <v>0.28125</v>
      </c>
      <c r="R9" s="13"/>
      <c r="S9" s="13">
        <v>0.36842105263157898</v>
      </c>
      <c r="T9" s="13">
        <v>0.40909090909090901</v>
      </c>
      <c r="U9" s="13">
        <v>0.44444444444444398</v>
      </c>
      <c r="V9" s="13">
        <v>0.39285714285714302</v>
      </c>
      <c r="W9" s="13">
        <v>0.22222222222222199</v>
      </c>
      <c r="X9" s="13">
        <v>0.11111111111111099</v>
      </c>
      <c r="Y9" s="13"/>
      <c r="Z9" s="13">
        <v>0.37931034482758602</v>
      </c>
      <c r="AA9" s="13">
        <v>0.33333333333333298</v>
      </c>
      <c r="AB9" s="13"/>
      <c r="AC9" s="13">
        <v>0.296296296296296</v>
      </c>
      <c r="AD9" s="13">
        <v>0.42857142857142899</v>
      </c>
    </row>
    <row r="10" spans="2:30" x14ac:dyDescent="0.3">
      <c r="B10" s="14" t="s">
        <v>318</v>
      </c>
      <c r="C10" s="13">
        <v>0.12195121951219499</v>
      </c>
      <c r="D10" s="13">
        <v>0.175438596491228</v>
      </c>
      <c r="E10" s="13">
        <v>7.5757575757575801E-2</v>
      </c>
      <c r="F10" s="13"/>
      <c r="G10" s="13">
        <v>0</v>
      </c>
      <c r="H10" s="13">
        <v>0</v>
      </c>
      <c r="I10" s="13">
        <v>0.36363636363636398</v>
      </c>
      <c r="J10" s="13">
        <v>0.157894736842105</v>
      </c>
      <c r="K10" s="13">
        <v>0.16129032258064499</v>
      </c>
      <c r="L10" s="13">
        <v>6.5217391304347797E-2</v>
      </c>
      <c r="M10" s="13"/>
      <c r="N10" s="13">
        <v>0.122448979591837</v>
      </c>
      <c r="O10" s="13">
        <v>0.12903225806451599</v>
      </c>
      <c r="P10" s="13">
        <v>9.0909090909090898E-2</v>
      </c>
      <c r="Q10" s="13">
        <v>0.125</v>
      </c>
      <c r="R10" s="13"/>
      <c r="S10" s="13">
        <v>7.8947368421052599E-2</v>
      </c>
      <c r="T10" s="13">
        <v>4.5454545454545497E-2</v>
      </c>
      <c r="U10" s="13">
        <v>0.11111111111111099</v>
      </c>
      <c r="V10" s="13">
        <v>0.17857142857142899</v>
      </c>
      <c r="W10" s="13">
        <v>0.11111111111111099</v>
      </c>
      <c r="X10" s="13">
        <v>0.22222222222222199</v>
      </c>
      <c r="Y10" s="13"/>
      <c r="Z10" s="13">
        <v>0.114942528735632</v>
      </c>
      <c r="AA10" s="13">
        <v>0.13888888888888901</v>
      </c>
      <c r="AB10" s="13"/>
      <c r="AC10" s="13">
        <v>0.11111111111111099</v>
      </c>
      <c r="AD10" s="13">
        <v>0.126984126984127</v>
      </c>
    </row>
    <row r="11" spans="2:30" x14ac:dyDescent="0.3">
      <c r="B11" s="14" t="s">
        <v>319</v>
      </c>
      <c r="C11" s="13">
        <v>8.1300813008130107E-3</v>
      </c>
      <c r="D11" s="13">
        <v>1.7543859649122799E-2</v>
      </c>
      <c r="E11" s="13">
        <v>0</v>
      </c>
      <c r="F11" s="13"/>
      <c r="G11" s="13">
        <v>0</v>
      </c>
      <c r="H11" s="13">
        <v>0</v>
      </c>
      <c r="I11" s="13">
        <v>0</v>
      </c>
      <c r="J11" s="13">
        <v>0</v>
      </c>
      <c r="K11" s="13">
        <v>3.2258064516128997E-2</v>
      </c>
      <c r="L11" s="13">
        <v>0</v>
      </c>
      <c r="M11" s="13"/>
      <c r="N11" s="13">
        <v>0</v>
      </c>
      <c r="O11" s="13">
        <v>0</v>
      </c>
      <c r="P11" s="13">
        <v>0</v>
      </c>
      <c r="Q11" s="13">
        <v>3.125E-2</v>
      </c>
      <c r="R11" s="13"/>
      <c r="S11" s="13">
        <v>0</v>
      </c>
      <c r="T11" s="13">
        <v>0</v>
      </c>
      <c r="U11" s="13">
        <v>0</v>
      </c>
      <c r="V11" s="13">
        <v>0</v>
      </c>
      <c r="W11" s="13">
        <v>0.11111111111111099</v>
      </c>
      <c r="X11" s="13">
        <v>0</v>
      </c>
      <c r="Y11" s="13"/>
      <c r="Z11" s="13">
        <v>1.1494252873563199E-2</v>
      </c>
      <c r="AA11" s="13">
        <v>0</v>
      </c>
      <c r="AB11" s="13"/>
      <c r="AC11" s="13">
        <v>0</v>
      </c>
      <c r="AD11" s="13">
        <v>1.58730158730159E-2</v>
      </c>
    </row>
    <row r="12" spans="2:30" x14ac:dyDescent="0.3">
      <c r="B12" s="14" t="s">
        <v>56</v>
      </c>
      <c r="C12" s="19">
        <v>1.6260162601626001E-2</v>
      </c>
      <c r="D12" s="19">
        <v>0</v>
      </c>
      <c r="E12" s="19">
        <v>3.03030303030303E-2</v>
      </c>
      <c r="F12" s="19"/>
      <c r="G12" s="19">
        <v>0</v>
      </c>
      <c r="H12" s="19">
        <v>0</v>
      </c>
      <c r="I12" s="19">
        <v>0</v>
      </c>
      <c r="J12" s="19">
        <v>5.2631578947368397E-2</v>
      </c>
      <c r="K12" s="19">
        <v>0</v>
      </c>
      <c r="L12" s="19">
        <v>2.1739130434782601E-2</v>
      </c>
      <c r="M12" s="19"/>
      <c r="N12" s="19">
        <v>0</v>
      </c>
      <c r="O12" s="19">
        <v>3.2258064516128997E-2</v>
      </c>
      <c r="P12" s="19">
        <v>0</v>
      </c>
      <c r="Q12" s="19">
        <v>3.125E-2</v>
      </c>
      <c r="R12" s="19"/>
      <c r="S12" s="19">
        <v>2.6315789473684199E-2</v>
      </c>
      <c r="T12" s="19">
        <v>0</v>
      </c>
      <c r="U12" s="19">
        <v>0</v>
      </c>
      <c r="V12" s="19">
        <v>3.5714285714285698E-2</v>
      </c>
      <c r="W12" s="19">
        <v>0</v>
      </c>
      <c r="X12" s="19">
        <v>0</v>
      </c>
      <c r="Y12" s="19"/>
      <c r="Z12" s="19">
        <v>1.1494252873563199E-2</v>
      </c>
      <c r="AA12" s="19">
        <v>2.7777777777777801E-2</v>
      </c>
      <c r="AB12" s="19"/>
      <c r="AC12" s="19">
        <v>1.85185185185185E-2</v>
      </c>
      <c r="AD12" s="19">
        <v>0</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362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123</v>
      </c>
      <c r="D7" s="10">
        <v>57</v>
      </c>
      <c r="E7" s="10">
        <v>66</v>
      </c>
      <c r="F7" s="10"/>
      <c r="G7" s="10">
        <v>3</v>
      </c>
      <c r="H7" s="10">
        <v>13</v>
      </c>
      <c r="I7" s="10">
        <v>11</v>
      </c>
      <c r="J7" s="10">
        <v>19</v>
      </c>
      <c r="K7" s="10">
        <v>31</v>
      </c>
      <c r="L7" s="10">
        <v>46</v>
      </c>
      <c r="M7" s="10"/>
      <c r="N7" s="10">
        <v>49</v>
      </c>
      <c r="O7" s="10">
        <v>31</v>
      </c>
      <c r="P7" s="10">
        <v>11</v>
      </c>
      <c r="Q7" s="10">
        <v>32</v>
      </c>
      <c r="R7" s="10"/>
      <c r="S7" s="10">
        <v>38</v>
      </c>
      <c r="T7" s="10">
        <v>22</v>
      </c>
      <c r="U7" s="10">
        <v>9</v>
      </c>
      <c r="V7" s="10">
        <v>28</v>
      </c>
      <c r="W7" s="10">
        <v>9</v>
      </c>
      <c r="X7" s="10">
        <v>9</v>
      </c>
      <c r="Y7" s="10"/>
      <c r="Z7" s="10">
        <v>87</v>
      </c>
      <c r="AA7" s="10">
        <v>36</v>
      </c>
      <c r="AB7" s="10"/>
      <c r="AC7" s="10">
        <v>54</v>
      </c>
      <c r="AD7" s="10">
        <v>63</v>
      </c>
    </row>
    <row r="8" spans="2:30" x14ac:dyDescent="0.3">
      <c r="B8" s="14" t="s">
        <v>316</v>
      </c>
      <c r="C8" s="13">
        <v>0.34959349593495898</v>
      </c>
      <c r="D8" s="13">
        <v>0.35087719298245601</v>
      </c>
      <c r="E8" s="13">
        <v>0.34848484848484901</v>
      </c>
      <c r="F8" s="13"/>
      <c r="G8" s="13">
        <v>0</v>
      </c>
      <c r="H8" s="13">
        <v>0.69230769230769196</v>
      </c>
      <c r="I8" s="13">
        <v>0.45454545454545497</v>
      </c>
      <c r="J8" s="13">
        <v>0.21052631578947401</v>
      </c>
      <c r="K8" s="13">
        <v>0.38709677419354799</v>
      </c>
      <c r="L8" s="13">
        <v>0.282608695652174</v>
      </c>
      <c r="M8" s="13"/>
      <c r="N8" s="13">
        <v>0.32653061224489799</v>
      </c>
      <c r="O8" s="13">
        <v>0.29032258064516098</v>
      </c>
      <c r="P8" s="13">
        <v>0.54545454545454497</v>
      </c>
      <c r="Q8" s="13">
        <v>0.375</v>
      </c>
      <c r="R8" s="13"/>
      <c r="S8" s="13">
        <v>0.44736842105263203</v>
      </c>
      <c r="T8" s="13">
        <v>0.36363636363636398</v>
      </c>
      <c r="U8" s="13">
        <v>0.33333333333333298</v>
      </c>
      <c r="V8" s="13">
        <v>0.28571428571428598</v>
      </c>
      <c r="W8" s="13">
        <v>0.22222222222222199</v>
      </c>
      <c r="X8" s="13">
        <v>0.44444444444444398</v>
      </c>
      <c r="Y8" s="13"/>
      <c r="Z8" s="13">
        <v>0.35632183908046</v>
      </c>
      <c r="AA8" s="13">
        <v>0.33333333333333298</v>
      </c>
      <c r="AB8" s="13"/>
      <c r="AC8" s="13">
        <v>0.38888888888888901</v>
      </c>
      <c r="AD8" s="13">
        <v>0.317460317460317</v>
      </c>
    </row>
    <row r="9" spans="2:30" x14ac:dyDescent="0.3">
      <c r="B9" s="14" t="s">
        <v>317</v>
      </c>
      <c r="C9" s="13">
        <v>0.422764227642276</v>
      </c>
      <c r="D9" s="13">
        <v>0.40350877192982498</v>
      </c>
      <c r="E9" s="13">
        <v>0.439393939393939</v>
      </c>
      <c r="F9" s="13"/>
      <c r="G9" s="13">
        <v>1</v>
      </c>
      <c r="H9" s="13">
        <v>0.230769230769231</v>
      </c>
      <c r="I9" s="13">
        <v>0.27272727272727298</v>
      </c>
      <c r="J9" s="13">
        <v>0.47368421052631599</v>
      </c>
      <c r="K9" s="13">
        <v>0.32258064516128998</v>
      </c>
      <c r="L9" s="13">
        <v>0.52173913043478304</v>
      </c>
      <c r="M9" s="13"/>
      <c r="N9" s="13">
        <v>0.42857142857142899</v>
      </c>
      <c r="O9" s="13">
        <v>0.45161290322580599</v>
      </c>
      <c r="P9" s="13">
        <v>0.45454545454545497</v>
      </c>
      <c r="Q9" s="13">
        <v>0.375</v>
      </c>
      <c r="R9" s="13"/>
      <c r="S9" s="13">
        <v>0.34210526315789502</v>
      </c>
      <c r="T9" s="13">
        <v>0.5</v>
      </c>
      <c r="U9" s="13">
        <v>0.55555555555555602</v>
      </c>
      <c r="V9" s="13">
        <v>0.5</v>
      </c>
      <c r="W9" s="13">
        <v>0.44444444444444398</v>
      </c>
      <c r="X9" s="13">
        <v>0.11111111111111099</v>
      </c>
      <c r="Y9" s="13"/>
      <c r="Z9" s="13">
        <v>0.43678160919540199</v>
      </c>
      <c r="AA9" s="13">
        <v>0.38888888888888901</v>
      </c>
      <c r="AB9" s="13"/>
      <c r="AC9" s="13">
        <v>0.46296296296296302</v>
      </c>
      <c r="AD9" s="13">
        <v>0.39682539682539703</v>
      </c>
    </row>
    <row r="10" spans="2:30" x14ac:dyDescent="0.3">
      <c r="B10" s="14" t="s">
        <v>318</v>
      </c>
      <c r="C10" s="13">
        <v>0.17886178861788599</v>
      </c>
      <c r="D10" s="13">
        <v>0.21052631578947401</v>
      </c>
      <c r="E10" s="13">
        <v>0.15151515151515199</v>
      </c>
      <c r="F10" s="13"/>
      <c r="G10" s="13">
        <v>0</v>
      </c>
      <c r="H10" s="13">
        <v>0</v>
      </c>
      <c r="I10" s="13">
        <v>0.27272727272727298</v>
      </c>
      <c r="J10" s="13">
        <v>0.26315789473684198</v>
      </c>
      <c r="K10" s="13">
        <v>0.25806451612903197</v>
      </c>
      <c r="L10" s="13">
        <v>0.13043478260869601</v>
      </c>
      <c r="M10" s="13"/>
      <c r="N10" s="13">
        <v>0.22448979591836701</v>
      </c>
      <c r="O10" s="13">
        <v>0.19354838709677399</v>
      </c>
      <c r="P10" s="13">
        <v>0</v>
      </c>
      <c r="Q10" s="13">
        <v>0.15625</v>
      </c>
      <c r="R10" s="13"/>
      <c r="S10" s="13">
        <v>0.18421052631578899</v>
      </c>
      <c r="T10" s="13">
        <v>9.0909090909090898E-2</v>
      </c>
      <c r="U10" s="13">
        <v>0.11111111111111099</v>
      </c>
      <c r="V10" s="13">
        <v>0.17857142857142899</v>
      </c>
      <c r="W10" s="13">
        <v>0.33333333333333298</v>
      </c>
      <c r="X10" s="13">
        <v>0.22222222222222199</v>
      </c>
      <c r="Y10" s="13"/>
      <c r="Z10" s="13">
        <v>0.18390804597701099</v>
      </c>
      <c r="AA10" s="13">
        <v>0.16666666666666699</v>
      </c>
      <c r="AB10" s="13"/>
      <c r="AC10" s="13">
        <v>0.12962962962963001</v>
      </c>
      <c r="AD10" s="13">
        <v>0.238095238095238</v>
      </c>
    </row>
    <row r="11" spans="2:30" x14ac:dyDescent="0.3">
      <c r="B11" s="14" t="s">
        <v>319</v>
      </c>
      <c r="C11" s="13">
        <v>1.6260162601626001E-2</v>
      </c>
      <c r="D11" s="13">
        <v>1.7543859649122799E-2</v>
      </c>
      <c r="E11" s="13">
        <v>1.5151515151515201E-2</v>
      </c>
      <c r="F11" s="13"/>
      <c r="G11" s="13">
        <v>0</v>
      </c>
      <c r="H11" s="13">
        <v>0</v>
      </c>
      <c r="I11" s="13">
        <v>0</v>
      </c>
      <c r="J11" s="13">
        <v>0</v>
      </c>
      <c r="K11" s="13">
        <v>3.2258064516128997E-2</v>
      </c>
      <c r="L11" s="13">
        <v>2.1739130434782601E-2</v>
      </c>
      <c r="M11" s="13"/>
      <c r="N11" s="13">
        <v>2.04081632653061E-2</v>
      </c>
      <c r="O11" s="13">
        <v>0</v>
      </c>
      <c r="P11" s="13">
        <v>0</v>
      </c>
      <c r="Q11" s="13">
        <v>3.125E-2</v>
      </c>
      <c r="R11" s="13"/>
      <c r="S11" s="13">
        <v>0</v>
      </c>
      <c r="T11" s="13">
        <v>4.5454545454545497E-2</v>
      </c>
      <c r="U11" s="13">
        <v>0</v>
      </c>
      <c r="V11" s="13">
        <v>0</v>
      </c>
      <c r="W11" s="13">
        <v>0</v>
      </c>
      <c r="X11" s="13">
        <v>0.11111111111111099</v>
      </c>
      <c r="Y11" s="13"/>
      <c r="Z11" s="13">
        <v>1.1494252873563199E-2</v>
      </c>
      <c r="AA11" s="13">
        <v>2.7777777777777801E-2</v>
      </c>
      <c r="AB11" s="13"/>
      <c r="AC11" s="13">
        <v>0</v>
      </c>
      <c r="AD11" s="13">
        <v>3.1746031746031703E-2</v>
      </c>
    </row>
    <row r="12" spans="2:30" x14ac:dyDescent="0.3">
      <c r="B12" s="14" t="s">
        <v>56</v>
      </c>
      <c r="C12" s="19">
        <v>3.2520325203252001E-2</v>
      </c>
      <c r="D12" s="19">
        <v>1.7543859649122799E-2</v>
      </c>
      <c r="E12" s="19">
        <v>4.5454545454545497E-2</v>
      </c>
      <c r="F12" s="19"/>
      <c r="G12" s="19">
        <v>0</v>
      </c>
      <c r="H12" s="19">
        <v>7.69230769230769E-2</v>
      </c>
      <c r="I12" s="19">
        <v>0</v>
      </c>
      <c r="J12" s="19">
        <v>5.2631578947368397E-2</v>
      </c>
      <c r="K12" s="19">
        <v>0</v>
      </c>
      <c r="L12" s="19">
        <v>4.3478260869565202E-2</v>
      </c>
      <c r="M12" s="19"/>
      <c r="N12" s="19">
        <v>0</v>
      </c>
      <c r="O12" s="19">
        <v>6.4516129032258104E-2</v>
      </c>
      <c r="P12" s="19">
        <v>0</v>
      </c>
      <c r="Q12" s="19">
        <v>6.25E-2</v>
      </c>
      <c r="R12" s="19"/>
      <c r="S12" s="19">
        <v>2.6315789473684199E-2</v>
      </c>
      <c r="T12" s="19">
        <v>0</v>
      </c>
      <c r="U12" s="19">
        <v>0</v>
      </c>
      <c r="V12" s="19">
        <v>3.5714285714285698E-2</v>
      </c>
      <c r="W12" s="19">
        <v>0</v>
      </c>
      <c r="X12" s="19">
        <v>0.11111111111111099</v>
      </c>
      <c r="Y12" s="19"/>
      <c r="Z12" s="19">
        <v>1.1494252873563199E-2</v>
      </c>
      <c r="AA12" s="19">
        <v>8.3333333333333301E-2</v>
      </c>
      <c r="AB12" s="19"/>
      <c r="AC12" s="19">
        <v>1.85185185185185E-2</v>
      </c>
      <c r="AD12" s="19">
        <v>1.58730158730159E-2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D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372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57.6" x14ac:dyDescent="0.3">
      <c r="B8" s="14" t="s">
        <v>363</v>
      </c>
      <c r="C8" s="13">
        <v>0.50197628458498</v>
      </c>
      <c r="D8" s="13">
        <v>0.48</v>
      </c>
      <c r="E8" s="13">
        <v>0.5234375</v>
      </c>
      <c r="F8" s="13"/>
      <c r="G8" s="13">
        <v>0.5</v>
      </c>
      <c r="H8" s="13">
        <v>0.4</v>
      </c>
      <c r="I8" s="13">
        <v>0.42857142857142899</v>
      </c>
      <c r="J8" s="13">
        <v>0.41025641025641002</v>
      </c>
      <c r="K8" s="13">
        <v>0.57894736842105299</v>
      </c>
      <c r="L8" s="13">
        <v>0.54838709677419395</v>
      </c>
      <c r="M8" s="13"/>
      <c r="N8" s="13">
        <v>0.52336448598130803</v>
      </c>
      <c r="O8" s="13">
        <v>0.49180327868852503</v>
      </c>
      <c r="P8" s="13">
        <v>0.46153846153846201</v>
      </c>
      <c r="Q8" s="13">
        <v>0.49152542372881403</v>
      </c>
      <c r="R8" s="13"/>
      <c r="S8" s="13">
        <v>0.48</v>
      </c>
      <c r="T8" s="13">
        <v>0.46511627906976699</v>
      </c>
      <c r="U8" s="13">
        <v>0.41666666666666702</v>
      </c>
      <c r="V8" s="13">
        <v>0.54385964912280704</v>
      </c>
      <c r="W8" s="13">
        <v>0.5</v>
      </c>
      <c r="X8" s="13">
        <v>0.6875</v>
      </c>
      <c r="Y8" s="13"/>
      <c r="Z8" s="13">
        <v>0.50549450549450503</v>
      </c>
      <c r="AA8" s="13">
        <v>0.49295774647887303</v>
      </c>
      <c r="AB8" s="13"/>
      <c r="AC8" s="13">
        <v>0.52427184466019405</v>
      </c>
      <c r="AD8" s="13">
        <v>0.49624060150375898</v>
      </c>
    </row>
    <row r="9" spans="2:30" ht="57.6" x14ac:dyDescent="0.3">
      <c r="B9" s="14" t="s">
        <v>364</v>
      </c>
      <c r="C9" s="13">
        <v>0.43083003952569199</v>
      </c>
      <c r="D9" s="13">
        <v>0.46400000000000002</v>
      </c>
      <c r="E9" s="13">
        <v>0.3984375</v>
      </c>
      <c r="F9" s="13"/>
      <c r="G9" s="13">
        <v>0.25</v>
      </c>
      <c r="H9" s="13">
        <v>0.44</v>
      </c>
      <c r="I9" s="13">
        <v>0.371428571428571</v>
      </c>
      <c r="J9" s="13">
        <v>0.41025641025641002</v>
      </c>
      <c r="K9" s="13">
        <v>0.63157894736842102</v>
      </c>
      <c r="L9" s="13">
        <v>0.34408602150537598</v>
      </c>
      <c r="M9" s="13"/>
      <c r="N9" s="13">
        <v>0.43925233644859801</v>
      </c>
      <c r="O9" s="13">
        <v>0.37704918032786899</v>
      </c>
      <c r="P9" s="13">
        <v>0.57692307692307698</v>
      </c>
      <c r="Q9" s="13">
        <v>0.40677966101694901</v>
      </c>
      <c r="R9" s="13"/>
      <c r="S9" s="13">
        <v>0.37333333333333302</v>
      </c>
      <c r="T9" s="13">
        <v>0.46511627906976699</v>
      </c>
      <c r="U9" s="13">
        <v>0.375</v>
      </c>
      <c r="V9" s="13">
        <v>0.50877192982456099</v>
      </c>
      <c r="W9" s="13">
        <v>0.31818181818181801</v>
      </c>
      <c r="X9" s="13">
        <v>0.5</v>
      </c>
      <c r="Y9" s="13"/>
      <c r="Z9" s="13">
        <v>0.39010989010989</v>
      </c>
      <c r="AA9" s="13">
        <v>0.53521126760563398</v>
      </c>
      <c r="AB9" s="13"/>
      <c r="AC9" s="13">
        <v>0.40776699029126201</v>
      </c>
      <c r="AD9" s="13">
        <v>0.45864661654135302</v>
      </c>
    </row>
    <row r="10" spans="2:30" x14ac:dyDescent="0.3">
      <c r="B10" s="14" t="s">
        <v>365</v>
      </c>
      <c r="C10" s="13">
        <v>0.41897233201581002</v>
      </c>
      <c r="D10" s="13">
        <v>0.44800000000000001</v>
      </c>
      <c r="E10" s="13">
        <v>0.390625</v>
      </c>
      <c r="F10" s="13"/>
      <c r="G10" s="13">
        <v>0.5</v>
      </c>
      <c r="H10" s="13">
        <v>0.44</v>
      </c>
      <c r="I10" s="13">
        <v>0.314285714285714</v>
      </c>
      <c r="J10" s="13">
        <v>0.46153846153846201</v>
      </c>
      <c r="K10" s="13">
        <v>0.33333333333333298</v>
      </c>
      <c r="L10" s="13">
        <v>0.483870967741935</v>
      </c>
      <c r="M10" s="13"/>
      <c r="N10" s="13">
        <v>0.50467289719626196</v>
      </c>
      <c r="O10" s="13">
        <v>0.39344262295082</v>
      </c>
      <c r="P10" s="13">
        <v>0.38461538461538503</v>
      </c>
      <c r="Q10" s="13">
        <v>0.305084745762712</v>
      </c>
      <c r="R10" s="13"/>
      <c r="S10" s="13">
        <v>0.61333333333333295</v>
      </c>
      <c r="T10" s="13">
        <v>0.32558139534883701</v>
      </c>
      <c r="U10" s="13">
        <v>0.45833333333333298</v>
      </c>
      <c r="V10" s="13">
        <v>0.21052631578947401</v>
      </c>
      <c r="W10" s="13">
        <v>0.59090909090909105</v>
      </c>
      <c r="X10" s="13">
        <v>0.3125</v>
      </c>
      <c r="Y10" s="13"/>
      <c r="Z10" s="13">
        <v>0.41208791208791201</v>
      </c>
      <c r="AA10" s="13">
        <v>0.43661971830985902</v>
      </c>
      <c r="AB10" s="13"/>
      <c r="AC10" s="13">
        <v>0.41747572815534001</v>
      </c>
      <c r="AD10" s="13">
        <v>0.44360902255639101</v>
      </c>
    </row>
    <row r="11" spans="2:30" ht="43.2" x14ac:dyDescent="0.3">
      <c r="B11" s="14" t="s">
        <v>366</v>
      </c>
      <c r="C11" s="13">
        <v>0.31620553359683801</v>
      </c>
      <c r="D11" s="13">
        <v>0.30399999999999999</v>
      </c>
      <c r="E11" s="13">
        <v>0.328125</v>
      </c>
      <c r="F11" s="13"/>
      <c r="G11" s="13">
        <v>0</v>
      </c>
      <c r="H11" s="13">
        <v>0.28000000000000003</v>
      </c>
      <c r="I11" s="13">
        <v>0.42857142857142899</v>
      </c>
      <c r="J11" s="13">
        <v>0.41025641025641002</v>
      </c>
      <c r="K11" s="13">
        <v>0.33333333333333298</v>
      </c>
      <c r="L11" s="13">
        <v>0.247311827956989</v>
      </c>
      <c r="M11" s="13"/>
      <c r="N11" s="13">
        <v>0.29906542056074797</v>
      </c>
      <c r="O11" s="13">
        <v>0.36065573770491799</v>
      </c>
      <c r="P11" s="13">
        <v>0.30769230769230799</v>
      </c>
      <c r="Q11" s="13">
        <v>0.305084745762712</v>
      </c>
      <c r="R11" s="13"/>
      <c r="S11" s="13">
        <v>0.293333333333333</v>
      </c>
      <c r="T11" s="13">
        <v>0.39534883720930197</v>
      </c>
      <c r="U11" s="13">
        <v>0.20833333333333301</v>
      </c>
      <c r="V11" s="13">
        <v>0.35087719298245601</v>
      </c>
      <c r="W11" s="13">
        <v>0.22727272727272699</v>
      </c>
      <c r="X11" s="13">
        <v>0.5</v>
      </c>
      <c r="Y11" s="13"/>
      <c r="Z11" s="13">
        <v>0.32417582417582402</v>
      </c>
      <c r="AA11" s="13">
        <v>0.29577464788732399</v>
      </c>
      <c r="AB11" s="13"/>
      <c r="AC11" s="13">
        <v>0.34951456310679602</v>
      </c>
      <c r="AD11" s="13">
        <v>0.30075187969924799</v>
      </c>
    </row>
    <row r="12" spans="2:30" ht="28.8" x14ac:dyDescent="0.3">
      <c r="B12" s="14" t="s">
        <v>367</v>
      </c>
      <c r="C12" s="13">
        <v>0.25691699604743101</v>
      </c>
      <c r="D12" s="13">
        <v>0.27200000000000002</v>
      </c>
      <c r="E12" s="13">
        <v>0.2421875</v>
      </c>
      <c r="F12" s="13"/>
      <c r="G12" s="13">
        <v>0</v>
      </c>
      <c r="H12" s="13">
        <v>0.24</v>
      </c>
      <c r="I12" s="13">
        <v>0.25714285714285701</v>
      </c>
      <c r="J12" s="13">
        <v>0.28205128205128199</v>
      </c>
      <c r="K12" s="13">
        <v>0.26315789473684198</v>
      </c>
      <c r="L12" s="13">
        <v>0.25806451612903197</v>
      </c>
      <c r="M12" s="13"/>
      <c r="N12" s="13">
        <v>0.25233644859813098</v>
      </c>
      <c r="O12" s="13">
        <v>0.27868852459016402</v>
      </c>
      <c r="P12" s="13">
        <v>0.15384615384615399</v>
      </c>
      <c r="Q12" s="13">
        <v>0.28813559322033899</v>
      </c>
      <c r="R12" s="13"/>
      <c r="S12" s="13">
        <v>0.24</v>
      </c>
      <c r="T12" s="13">
        <v>0.34883720930232598</v>
      </c>
      <c r="U12" s="13">
        <v>8.3333333333333301E-2</v>
      </c>
      <c r="V12" s="13">
        <v>0.33333333333333298</v>
      </c>
      <c r="W12" s="13">
        <v>0.18181818181818199</v>
      </c>
      <c r="X12" s="13">
        <v>0.125</v>
      </c>
      <c r="Y12" s="13"/>
      <c r="Z12" s="13">
        <v>0.225274725274725</v>
      </c>
      <c r="AA12" s="13">
        <v>0.338028169014085</v>
      </c>
      <c r="AB12" s="13"/>
      <c r="AC12" s="13">
        <v>0.233009708737864</v>
      </c>
      <c r="AD12" s="13">
        <v>0.28571428571428598</v>
      </c>
    </row>
    <row r="13" spans="2:30" ht="43.2" x14ac:dyDescent="0.3">
      <c r="B13" s="14" t="s">
        <v>368</v>
      </c>
      <c r="C13" s="13">
        <v>0.24505928853754899</v>
      </c>
      <c r="D13" s="13">
        <v>0.248</v>
      </c>
      <c r="E13" s="13">
        <v>0.2421875</v>
      </c>
      <c r="F13" s="13"/>
      <c r="G13" s="13">
        <v>0.75</v>
      </c>
      <c r="H13" s="13">
        <v>0.08</v>
      </c>
      <c r="I13" s="13">
        <v>0.14285714285714299</v>
      </c>
      <c r="J13" s="13">
        <v>0.30769230769230799</v>
      </c>
      <c r="K13" s="13">
        <v>0.21052631578947401</v>
      </c>
      <c r="L13" s="13">
        <v>0.30107526881720398</v>
      </c>
      <c r="M13" s="13"/>
      <c r="N13" s="13">
        <v>0.22429906542056099</v>
      </c>
      <c r="O13" s="13">
        <v>0.26229508196721302</v>
      </c>
      <c r="P13" s="13">
        <v>0.230769230769231</v>
      </c>
      <c r="Q13" s="13">
        <v>0.27118644067796599</v>
      </c>
      <c r="R13" s="13"/>
      <c r="S13" s="13">
        <v>0.21333333333333299</v>
      </c>
      <c r="T13" s="13">
        <v>9.3023255813953501E-2</v>
      </c>
      <c r="U13" s="13">
        <v>0.20833333333333301</v>
      </c>
      <c r="V13" s="13">
        <v>0.31578947368421101</v>
      </c>
      <c r="W13" s="13">
        <v>0.45454545454545497</v>
      </c>
      <c r="X13" s="13">
        <v>0.25</v>
      </c>
      <c r="Y13" s="13"/>
      <c r="Z13" s="13">
        <v>0.26373626373626402</v>
      </c>
      <c r="AA13" s="13">
        <v>0.19718309859154901</v>
      </c>
      <c r="AB13" s="13"/>
      <c r="AC13" s="13">
        <v>0.27184466019417503</v>
      </c>
      <c r="AD13" s="13">
        <v>0.233082706766917</v>
      </c>
    </row>
    <row r="14" spans="2:30" ht="28.8" x14ac:dyDescent="0.3">
      <c r="B14" s="14" t="s">
        <v>369</v>
      </c>
      <c r="C14" s="13">
        <v>0.24110671936758901</v>
      </c>
      <c r="D14" s="13">
        <v>0.26400000000000001</v>
      </c>
      <c r="E14" s="13">
        <v>0.21875</v>
      </c>
      <c r="F14" s="13"/>
      <c r="G14" s="13">
        <v>0.25</v>
      </c>
      <c r="H14" s="13">
        <v>0.12</v>
      </c>
      <c r="I14" s="13">
        <v>0.22857142857142901</v>
      </c>
      <c r="J14" s="13">
        <v>0.256410256410256</v>
      </c>
      <c r="K14" s="13">
        <v>0.26315789473684198</v>
      </c>
      <c r="L14" s="13">
        <v>0.25806451612903197</v>
      </c>
      <c r="M14" s="13"/>
      <c r="N14" s="13">
        <v>0.233644859813084</v>
      </c>
      <c r="O14" s="13">
        <v>0.24590163934426201</v>
      </c>
      <c r="P14" s="13">
        <v>0.46153846153846201</v>
      </c>
      <c r="Q14" s="13">
        <v>0.152542372881356</v>
      </c>
      <c r="R14" s="13"/>
      <c r="S14" s="13">
        <v>0.24</v>
      </c>
      <c r="T14" s="13">
        <v>0.30232558139534899</v>
      </c>
      <c r="U14" s="13">
        <v>0.375</v>
      </c>
      <c r="V14" s="13">
        <v>0.24561403508771901</v>
      </c>
      <c r="W14" s="13">
        <v>4.5454545454545497E-2</v>
      </c>
      <c r="X14" s="13">
        <v>6.25E-2</v>
      </c>
      <c r="Y14" s="13"/>
      <c r="Z14" s="13">
        <v>0.26373626373626402</v>
      </c>
      <c r="AA14" s="13">
        <v>0.183098591549296</v>
      </c>
      <c r="AB14" s="13"/>
      <c r="AC14" s="13">
        <v>0.32038834951456302</v>
      </c>
      <c r="AD14" s="13">
        <v>0.19548872180451099</v>
      </c>
    </row>
    <row r="15" spans="2:30" ht="43.2" x14ac:dyDescent="0.3">
      <c r="B15" s="14" t="s">
        <v>370</v>
      </c>
      <c r="C15" s="13">
        <v>0.22924901185770799</v>
      </c>
      <c r="D15" s="13">
        <v>0.20799999999999999</v>
      </c>
      <c r="E15" s="13">
        <v>0.25</v>
      </c>
      <c r="F15" s="13"/>
      <c r="G15" s="13">
        <v>0.25</v>
      </c>
      <c r="H15" s="13">
        <v>0.16</v>
      </c>
      <c r="I15" s="13">
        <v>0.28571428571428598</v>
      </c>
      <c r="J15" s="13">
        <v>0.17948717948717899</v>
      </c>
      <c r="K15" s="13">
        <v>0.22807017543859601</v>
      </c>
      <c r="L15" s="13">
        <v>0.247311827956989</v>
      </c>
      <c r="M15" s="13"/>
      <c r="N15" s="13">
        <v>0.26168224299065401</v>
      </c>
      <c r="O15" s="13">
        <v>0.19672131147541</v>
      </c>
      <c r="P15" s="13">
        <v>0.30769230769230799</v>
      </c>
      <c r="Q15" s="13">
        <v>0.169491525423729</v>
      </c>
      <c r="R15" s="13"/>
      <c r="S15" s="13">
        <v>0.28000000000000003</v>
      </c>
      <c r="T15" s="13">
        <v>0.209302325581395</v>
      </c>
      <c r="U15" s="13">
        <v>0.29166666666666702</v>
      </c>
      <c r="V15" s="13">
        <v>0.175438596491228</v>
      </c>
      <c r="W15" s="13">
        <v>0.22727272727272699</v>
      </c>
      <c r="X15" s="13">
        <v>0.25</v>
      </c>
      <c r="Y15" s="13"/>
      <c r="Z15" s="13">
        <v>0.23626373626373601</v>
      </c>
      <c r="AA15" s="13">
        <v>0.21126760563380301</v>
      </c>
      <c r="AB15" s="13"/>
      <c r="AC15" s="13">
        <v>0.213592233009709</v>
      </c>
      <c r="AD15" s="13">
        <v>0.24812030075187999</v>
      </c>
    </row>
    <row r="16" spans="2:30" x14ac:dyDescent="0.3">
      <c r="B16" s="14" t="s">
        <v>56</v>
      </c>
      <c r="C16" s="13">
        <v>4.3478260869565202E-2</v>
      </c>
      <c r="D16" s="13">
        <v>3.2000000000000001E-2</v>
      </c>
      <c r="E16" s="13">
        <v>5.46875E-2</v>
      </c>
      <c r="F16" s="13"/>
      <c r="G16" s="13">
        <v>0</v>
      </c>
      <c r="H16" s="13">
        <v>0.16</v>
      </c>
      <c r="I16" s="13">
        <v>5.7142857142857099E-2</v>
      </c>
      <c r="J16" s="13">
        <v>0</v>
      </c>
      <c r="K16" s="13">
        <v>0</v>
      </c>
      <c r="L16" s="13">
        <v>5.3763440860215103E-2</v>
      </c>
      <c r="M16" s="13"/>
      <c r="N16" s="13">
        <v>1.86915887850467E-2</v>
      </c>
      <c r="O16" s="13">
        <v>4.91803278688525E-2</v>
      </c>
      <c r="P16" s="13">
        <v>0</v>
      </c>
      <c r="Q16" s="13">
        <v>0.101694915254237</v>
      </c>
      <c r="R16" s="13"/>
      <c r="S16" s="13">
        <v>1.3333333333333299E-2</v>
      </c>
      <c r="T16" s="13">
        <v>0</v>
      </c>
      <c r="U16" s="13">
        <v>0.125</v>
      </c>
      <c r="V16" s="13">
        <v>3.5087719298245598E-2</v>
      </c>
      <c r="W16" s="13">
        <v>9.0909090909090898E-2</v>
      </c>
      <c r="X16" s="13">
        <v>6.25E-2</v>
      </c>
      <c r="Y16" s="13"/>
      <c r="Z16" s="13">
        <v>4.94505494505494E-2</v>
      </c>
      <c r="AA16" s="13">
        <v>2.8169014084507001E-2</v>
      </c>
      <c r="AB16" s="13"/>
      <c r="AC16" s="13">
        <v>0</v>
      </c>
      <c r="AD16" s="13">
        <v>4.5112781954887202E-2</v>
      </c>
    </row>
    <row r="17" spans="2:30" ht="28.8" x14ac:dyDescent="0.3">
      <c r="B17" s="14" t="s">
        <v>371</v>
      </c>
      <c r="C17" s="13">
        <v>1.58102766798419E-2</v>
      </c>
      <c r="D17" s="13">
        <v>2.4E-2</v>
      </c>
      <c r="E17" s="13">
        <v>7.8125E-3</v>
      </c>
      <c r="F17" s="13"/>
      <c r="G17" s="13">
        <v>0</v>
      </c>
      <c r="H17" s="13">
        <v>0</v>
      </c>
      <c r="I17" s="13">
        <v>5.7142857142857099E-2</v>
      </c>
      <c r="J17" s="13">
        <v>0</v>
      </c>
      <c r="K17" s="13">
        <v>0</v>
      </c>
      <c r="L17" s="13">
        <v>2.1505376344085999E-2</v>
      </c>
      <c r="M17" s="13"/>
      <c r="N17" s="13">
        <v>9.3457943925233603E-3</v>
      </c>
      <c r="O17" s="13">
        <v>1.63934426229508E-2</v>
      </c>
      <c r="P17" s="13">
        <v>0</v>
      </c>
      <c r="Q17" s="13">
        <v>3.3898305084745797E-2</v>
      </c>
      <c r="R17" s="13"/>
      <c r="S17" s="13">
        <v>2.66666666666667E-2</v>
      </c>
      <c r="T17" s="13">
        <v>0</v>
      </c>
      <c r="U17" s="13">
        <v>4.1666666666666699E-2</v>
      </c>
      <c r="V17" s="13">
        <v>0</v>
      </c>
      <c r="W17" s="13">
        <v>4.5454545454545497E-2</v>
      </c>
      <c r="X17" s="13">
        <v>0</v>
      </c>
      <c r="Y17" s="13"/>
      <c r="Z17" s="13">
        <v>1.0989010989011E-2</v>
      </c>
      <c r="AA17" s="13">
        <v>2.8169014084507001E-2</v>
      </c>
      <c r="AB17" s="13"/>
      <c r="AC17" s="13">
        <v>9.7087378640776708E-3</v>
      </c>
      <c r="AD17" s="13">
        <v>1.50375939849624E-2</v>
      </c>
    </row>
    <row r="18" spans="2:30" x14ac:dyDescent="0.3">
      <c r="B18" s="14" t="s">
        <v>283</v>
      </c>
      <c r="C18" s="19">
        <v>1.18577075098814E-2</v>
      </c>
      <c r="D18" s="19">
        <v>2.4E-2</v>
      </c>
      <c r="E18" s="19">
        <v>0</v>
      </c>
      <c r="F18" s="19"/>
      <c r="G18" s="19">
        <v>0</v>
      </c>
      <c r="H18" s="19">
        <v>0</v>
      </c>
      <c r="I18" s="19">
        <v>0</v>
      </c>
      <c r="J18" s="19">
        <v>2.5641025641025599E-2</v>
      </c>
      <c r="K18" s="19">
        <v>0</v>
      </c>
      <c r="L18" s="19">
        <v>2.1505376344085999E-2</v>
      </c>
      <c r="M18" s="19"/>
      <c r="N18" s="19">
        <v>9.3457943925233603E-3</v>
      </c>
      <c r="O18" s="19">
        <v>0</v>
      </c>
      <c r="P18" s="19">
        <v>0</v>
      </c>
      <c r="Q18" s="19">
        <v>3.3898305084745797E-2</v>
      </c>
      <c r="R18" s="19"/>
      <c r="S18" s="19">
        <v>1.3333333333333299E-2</v>
      </c>
      <c r="T18" s="19">
        <v>2.32558139534884E-2</v>
      </c>
      <c r="U18" s="19">
        <v>0</v>
      </c>
      <c r="V18" s="19">
        <v>1.7543859649122799E-2</v>
      </c>
      <c r="W18" s="19">
        <v>0</v>
      </c>
      <c r="X18" s="19">
        <v>0</v>
      </c>
      <c r="Y18" s="19"/>
      <c r="Z18" s="19">
        <v>1.0989010989011E-2</v>
      </c>
      <c r="AA18" s="19">
        <v>1.4084507042253501E-2</v>
      </c>
      <c r="AB18" s="19"/>
      <c r="AC18" s="19">
        <v>9.7087378640776708E-3</v>
      </c>
      <c r="AD18" s="19">
        <v>1.50375939849624E-2</v>
      </c>
    </row>
    <row r="19" spans="2:30" x14ac:dyDescent="0.3">
      <c r="B19" s="15"/>
    </row>
    <row r="20" spans="2:30" x14ac:dyDescent="0.3">
      <c r="B20" t="s">
        <v>50</v>
      </c>
    </row>
    <row r="21" spans="2:30" x14ac:dyDescent="0.3">
      <c r="B21" t="s">
        <v>51</v>
      </c>
    </row>
    <row r="23" spans="2:30" x14ac:dyDescent="0.3">
      <c r="B23"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8" t="s">
        <v>378</v>
      </c>
      <c r="E2" s="25"/>
      <c r="F2" s="25"/>
      <c r="G2" s="25"/>
      <c r="H2" s="25"/>
    </row>
    <row r="6" spans="2:8" ht="49.95" customHeight="1" x14ac:dyDescent="0.3">
      <c r="B6" s="16" t="s">
        <v>14</v>
      </c>
      <c r="C6" s="16" t="s">
        <v>373</v>
      </c>
      <c r="D6" s="16" t="s">
        <v>374</v>
      </c>
      <c r="E6" s="16" t="s">
        <v>375</v>
      </c>
      <c r="F6" s="16" t="s">
        <v>376</v>
      </c>
      <c r="G6" s="16" t="s">
        <v>377</v>
      </c>
    </row>
    <row r="7" spans="2:8" x14ac:dyDescent="0.3">
      <c r="B7" s="14" t="s">
        <v>160</v>
      </c>
      <c r="C7" s="13">
        <v>0.35573122529644302</v>
      </c>
      <c r="D7" s="13">
        <v>0.343873517786561</v>
      </c>
      <c r="E7" s="13">
        <v>0.14624505928853801</v>
      </c>
      <c r="F7" s="13">
        <v>0.102766798418972</v>
      </c>
      <c r="G7" s="13">
        <v>8.3003952569169995E-2</v>
      </c>
    </row>
    <row r="8" spans="2:8" x14ac:dyDescent="0.3">
      <c r="B8" s="14" t="s">
        <v>161</v>
      </c>
      <c r="C8" s="13">
        <v>0.44664031620553402</v>
      </c>
      <c r="D8" s="13">
        <v>0.44664031620553402</v>
      </c>
      <c r="E8" s="13">
        <v>0.32806324110671897</v>
      </c>
      <c r="F8" s="13">
        <v>0.22924901185770799</v>
      </c>
      <c r="G8" s="13">
        <v>0.201581027667984</v>
      </c>
    </row>
    <row r="9" spans="2:8" x14ac:dyDescent="0.3">
      <c r="B9" s="14" t="s">
        <v>162</v>
      </c>
      <c r="C9" s="13">
        <v>0.13438735177865599</v>
      </c>
      <c r="D9" s="13">
        <v>0.13438735177865599</v>
      </c>
      <c r="E9" s="13">
        <v>0.24505928853754899</v>
      </c>
      <c r="F9" s="13">
        <v>0.31620553359683801</v>
      </c>
      <c r="G9" s="13">
        <v>0.312252964426877</v>
      </c>
    </row>
    <row r="10" spans="2:8" x14ac:dyDescent="0.3">
      <c r="B10" s="14" t="s">
        <v>163</v>
      </c>
      <c r="C10" s="13">
        <v>3.5573122529644299E-2</v>
      </c>
      <c r="D10" s="13">
        <v>2.7667984189723299E-2</v>
      </c>
      <c r="E10" s="13">
        <v>0.16205533596837901</v>
      </c>
      <c r="F10" s="13">
        <v>0.201581027667984</v>
      </c>
      <c r="G10" s="13">
        <v>0.24110671936758901</v>
      </c>
    </row>
    <row r="11" spans="2:8" x14ac:dyDescent="0.3">
      <c r="B11" s="14" t="s">
        <v>164</v>
      </c>
      <c r="C11" s="13">
        <v>0</v>
      </c>
      <c r="D11" s="13">
        <v>1.18577075098814E-2</v>
      </c>
      <c r="E11" s="13">
        <v>6.3241106719367599E-2</v>
      </c>
      <c r="F11" s="13">
        <v>0.106719367588933</v>
      </c>
      <c r="G11" s="13">
        <v>0.110671936758893</v>
      </c>
    </row>
    <row r="12" spans="2:8" x14ac:dyDescent="0.3">
      <c r="B12" s="14" t="s">
        <v>56</v>
      </c>
      <c r="C12" s="13">
        <v>2.7667984189723299E-2</v>
      </c>
      <c r="D12" s="13">
        <v>3.5573122529644299E-2</v>
      </c>
      <c r="E12" s="13">
        <v>5.5335968379446598E-2</v>
      </c>
      <c r="F12" s="13">
        <v>4.3478260869565202E-2</v>
      </c>
      <c r="G12" s="13">
        <v>5.1383399209486202E-2</v>
      </c>
    </row>
    <row r="13" spans="2:8" x14ac:dyDescent="0.3">
      <c r="B13" s="22" t="s">
        <v>165</v>
      </c>
      <c r="C13" s="20">
        <v>0.80237154150197598</v>
      </c>
      <c r="D13" s="20">
        <v>0.79051383399209496</v>
      </c>
      <c r="E13" s="20">
        <v>0.47430830039525701</v>
      </c>
      <c r="F13" s="20">
        <v>0.33201581027667998</v>
      </c>
      <c r="G13" s="20">
        <v>0.28458498023715401</v>
      </c>
    </row>
    <row r="14" spans="2:8" x14ac:dyDescent="0.3">
      <c r="B14" s="22" t="s">
        <v>166</v>
      </c>
      <c r="C14" s="20">
        <v>3.5573122529644299E-2</v>
      </c>
      <c r="D14" s="20">
        <v>3.9525691699604702E-2</v>
      </c>
      <c r="E14" s="20">
        <v>0.22529644268774701</v>
      </c>
      <c r="F14" s="20">
        <v>0.30830039525691699</v>
      </c>
      <c r="G14" s="20">
        <v>0.35177865612648201</v>
      </c>
    </row>
    <row r="15" spans="2:8" x14ac:dyDescent="0.3">
      <c r="B15" s="22" t="s">
        <v>167</v>
      </c>
      <c r="C15" s="21">
        <v>0.76679841897233203</v>
      </c>
      <c r="D15" s="21">
        <v>0.75098814229249</v>
      </c>
      <c r="E15" s="21">
        <v>0.24901185770751</v>
      </c>
      <c r="F15" s="21">
        <v>2.37154150197629E-2</v>
      </c>
      <c r="G15" s="21">
        <v>-6.7193675889327995E-2</v>
      </c>
    </row>
    <row r="16" spans="2:8" x14ac:dyDescent="0.3">
      <c r="B16" s="15"/>
      <c r="C16" s="15"/>
      <c r="D16" s="15"/>
      <c r="E16" s="15"/>
      <c r="F16" s="15"/>
      <c r="G16" s="15"/>
    </row>
    <row r="17" spans="2:2" x14ac:dyDescent="0.3">
      <c r="B17" t="s">
        <v>50</v>
      </c>
    </row>
    <row r="18" spans="2:2" x14ac:dyDescent="0.3">
      <c r="B18" t="s">
        <v>51</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379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0.343873517786561</v>
      </c>
      <c r="D8" s="13">
        <v>0.32800000000000001</v>
      </c>
      <c r="E8" s="13">
        <v>0.359375</v>
      </c>
      <c r="F8" s="13"/>
      <c r="G8" s="13">
        <v>0</v>
      </c>
      <c r="H8" s="13">
        <v>0.28000000000000003</v>
      </c>
      <c r="I8" s="13">
        <v>0.34285714285714303</v>
      </c>
      <c r="J8" s="13">
        <v>0.43589743589743601</v>
      </c>
      <c r="K8" s="13">
        <v>0.38596491228070201</v>
      </c>
      <c r="L8" s="13">
        <v>0.31182795698924698</v>
      </c>
      <c r="M8" s="13"/>
      <c r="N8" s="13">
        <v>0.37383177570093501</v>
      </c>
      <c r="O8" s="13">
        <v>0.31147540983606598</v>
      </c>
      <c r="P8" s="13">
        <v>0.46153846153846201</v>
      </c>
      <c r="Q8" s="13">
        <v>0.27118644067796599</v>
      </c>
      <c r="R8" s="13"/>
      <c r="S8" s="13">
        <v>0.32</v>
      </c>
      <c r="T8" s="13">
        <v>0.30232558139534899</v>
      </c>
      <c r="U8" s="13">
        <v>0.41666666666666702</v>
      </c>
      <c r="V8" s="13">
        <v>0.33333333333333298</v>
      </c>
      <c r="W8" s="13">
        <v>0.40909090909090901</v>
      </c>
      <c r="X8" s="13">
        <v>0.5</v>
      </c>
      <c r="Y8" s="13"/>
      <c r="Z8" s="13">
        <v>0.36263736263736301</v>
      </c>
      <c r="AA8" s="13">
        <v>0.29577464788732399</v>
      </c>
      <c r="AB8" s="13"/>
      <c r="AC8" s="13">
        <v>0.41747572815534001</v>
      </c>
      <c r="AD8" s="13">
        <v>0.30827067669172897</v>
      </c>
    </row>
    <row r="9" spans="2:30" x14ac:dyDescent="0.3">
      <c r="B9" s="14" t="s">
        <v>161</v>
      </c>
      <c r="C9" s="13">
        <v>0.44664031620553402</v>
      </c>
      <c r="D9" s="13">
        <v>0.44</v>
      </c>
      <c r="E9" s="13">
        <v>0.453125</v>
      </c>
      <c r="F9" s="13"/>
      <c r="G9" s="13">
        <v>1</v>
      </c>
      <c r="H9" s="13">
        <v>0.28000000000000003</v>
      </c>
      <c r="I9" s="13">
        <v>0.34285714285714303</v>
      </c>
      <c r="J9" s="13">
        <v>0.30769230769230799</v>
      </c>
      <c r="K9" s="13">
        <v>0.42105263157894701</v>
      </c>
      <c r="L9" s="13">
        <v>0.58064516129032295</v>
      </c>
      <c r="M9" s="13"/>
      <c r="N9" s="13">
        <v>0.42990654205607498</v>
      </c>
      <c r="O9" s="13">
        <v>0.44262295081967201</v>
      </c>
      <c r="P9" s="13">
        <v>0.46153846153846201</v>
      </c>
      <c r="Q9" s="13">
        <v>0.47457627118644102</v>
      </c>
      <c r="R9" s="13"/>
      <c r="S9" s="13">
        <v>0.49333333333333301</v>
      </c>
      <c r="T9" s="13">
        <v>0.48837209302325602</v>
      </c>
      <c r="U9" s="13">
        <v>0.41666666666666702</v>
      </c>
      <c r="V9" s="13">
        <v>0.38596491228070201</v>
      </c>
      <c r="W9" s="13">
        <v>0.36363636363636398</v>
      </c>
      <c r="X9" s="13">
        <v>0.3125</v>
      </c>
      <c r="Y9" s="13"/>
      <c r="Z9" s="13">
        <v>0.43956043956044</v>
      </c>
      <c r="AA9" s="13">
        <v>0.46478873239436602</v>
      </c>
      <c r="AB9" s="13"/>
      <c r="AC9" s="13">
        <v>0.475728155339806</v>
      </c>
      <c r="AD9" s="13">
        <v>0.42857142857142899</v>
      </c>
    </row>
    <row r="10" spans="2:30" x14ac:dyDescent="0.3">
      <c r="B10" s="14" t="s">
        <v>162</v>
      </c>
      <c r="C10" s="13">
        <v>0.13438735177865599</v>
      </c>
      <c r="D10" s="13">
        <v>0.16800000000000001</v>
      </c>
      <c r="E10" s="13">
        <v>0.1015625</v>
      </c>
      <c r="F10" s="13"/>
      <c r="G10" s="13">
        <v>0</v>
      </c>
      <c r="H10" s="13">
        <v>0.24</v>
      </c>
      <c r="I10" s="13">
        <v>0.28571428571428598</v>
      </c>
      <c r="J10" s="13">
        <v>0.20512820512820501</v>
      </c>
      <c r="K10" s="13">
        <v>8.7719298245614002E-2</v>
      </c>
      <c r="L10" s="13">
        <v>5.3763440860215103E-2</v>
      </c>
      <c r="M10" s="13"/>
      <c r="N10" s="13">
        <v>0.15887850467289699</v>
      </c>
      <c r="O10" s="13">
        <v>0.13114754098360701</v>
      </c>
      <c r="P10" s="13">
        <v>3.8461538461538498E-2</v>
      </c>
      <c r="Q10" s="13">
        <v>0.13559322033898299</v>
      </c>
      <c r="R10" s="13"/>
      <c r="S10" s="13">
        <v>0.146666666666667</v>
      </c>
      <c r="T10" s="13">
        <v>6.9767441860465101E-2</v>
      </c>
      <c r="U10" s="13">
        <v>4.1666666666666699E-2</v>
      </c>
      <c r="V10" s="13">
        <v>0.22807017543859601</v>
      </c>
      <c r="W10" s="13">
        <v>0.13636363636363599</v>
      </c>
      <c r="X10" s="13">
        <v>0.125</v>
      </c>
      <c r="Y10" s="13"/>
      <c r="Z10" s="13">
        <v>0.13186813186813201</v>
      </c>
      <c r="AA10" s="13">
        <v>0.140845070422535</v>
      </c>
      <c r="AB10" s="13"/>
      <c r="AC10" s="13">
        <v>5.8252427184466E-2</v>
      </c>
      <c r="AD10" s="13">
        <v>0.19548872180451099</v>
      </c>
    </row>
    <row r="11" spans="2:30" x14ac:dyDescent="0.3">
      <c r="B11" s="14" t="s">
        <v>163</v>
      </c>
      <c r="C11" s="13">
        <v>2.7667984189723299E-2</v>
      </c>
      <c r="D11" s="13">
        <v>3.2000000000000001E-2</v>
      </c>
      <c r="E11" s="13">
        <v>2.34375E-2</v>
      </c>
      <c r="F11" s="13"/>
      <c r="G11" s="13">
        <v>0</v>
      </c>
      <c r="H11" s="13">
        <v>0.08</v>
      </c>
      <c r="I11" s="13">
        <v>2.8571428571428598E-2</v>
      </c>
      <c r="J11" s="13">
        <v>2.5641025641025599E-2</v>
      </c>
      <c r="K11" s="13">
        <v>3.5087719298245598E-2</v>
      </c>
      <c r="L11" s="13">
        <v>1.0752688172042999E-2</v>
      </c>
      <c r="M11" s="13"/>
      <c r="N11" s="13">
        <v>9.3457943925233603E-3</v>
      </c>
      <c r="O11" s="13">
        <v>6.5573770491803296E-2</v>
      </c>
      <c r="P11" s="13">
        <v>0</v>
      </c>
      <c r="Q11" s="13">
        <v>3.3898305084745797E-2</v>
      </c>
      <c r="R11" s="13"/>
      <c r="S11" s="13">
        <v>1.3333333333333299E-2</v>
      </c>
      <c r="T11" s="13">
        <v>6.9767441860465101E-2</v>
      </c>
      <c r="U11" s="13">
        <v>4.1666666666666699E-2</v>
      </c>
      <c r="V11" s="13">
        <v>1.7543859649122799E-2</v>
      </c>
      <c r="W11" s="13">
        <v>0</v>
      </c>
      <c r="X11" s="13">
        <v>0</v>
      </c>
      <c r="Y11" s="13"/>
      <c r="Z11" s="13">
        <v>2.74725274725275E-2</v>
      </c>
      <c r="AA11" s="13">
        <v>2.8169014084507001E-2</v>
      </c>
      <c r="AB11" s="13"/>
      <c r="AC11" s="13">
        <v>1.94174757281553E-2</v>
      </c>
      <c r="AD11" s="13">
        <v>3.7593984962405999E-2</v>
      </c>
    </row>
    <row r="12" spans="2:30" x14ac:dyDescent="0.3">
      <c r="B12" s="14" t="s">
        <v>164</v>
      </c>
      <c r="C12" s="13">
        <v>1.18577075098814E-2</v>
      </c>
      <c r="D12" s="13">
        <v>8.0000000000000002E-3</v>
      </c>
      <c r="E12" s="13">
        <v>1.5625E-2</v>
      </c>
      <c r="F12" s="13"/>
      <c r="G12" s="13">
        <v>0</v>
      </c>
      <c r="H12" s="13">
        <v>0.04</v>
      </c>
      <c r="I12" s="13">
        <v>0</v>
      </c>
      <c r="J12" s="13">
        <v>2.5641025641025599E-2</v>
      </c>
      <c r="K12" s="13">
        <v>1.7543859649122799E-2</v>
      </c>
      <c r="L12" s="13">
        <v>0</v>
      </c>
      <c r="M12" s="13"/>
      <c r="N12" s="13">
        <v>1.86915887850467E-2</v>
      </c>
      <c r="O12" s="13">
        <v>0</v>
      </c>
      <c r="P12" s="13">
        <v>0</v>
      </c>
      <c r="Q12" s="13">
        <v>1.6949152542372899E-2</v>
      </c>
      <c r="R12" s="13"/>
      <c r="S12" s="13">
        <v>0</v>
      </c>
      <c r="T12" s="13">
        <v>4.6511627906976702E-2</v>
      </c>
      <c r="U12" s="13">
        <v>0</v>
      </c>
      <c r="V12" s="13">
        <v>1.7543859649122799E-2</v>
      </c>
      <c r="W12" s="13">
        <v>0</v>
      </c>
      <c r="X12" s="13">
        <v>0</v>
      </c>
      <c r="Y12" s="13"/>
      <c r="Z12" s="13">
        <v>5.4945054945054897E-3</v>
      </c>
      <c r="AA12" s="13">
        <v>2.8169014084507001E-2</v>
      </c>
      <c r="AB12" s="13"/>
      <c r="AC12" s="13">
        <v>0</v>
      </c>
      <c r="AD12" s="13">
        <v>2.2556390977443601E-2</v>
      </c>
    </row>
    <row r="13" spans="2:30" x14ac:dyDescent="0.3">
      <c r="B13" s="14" t="s">
        <v>56</v>
      </c>
      <c r="C13" s="13">
        <v>3.5573122529644299E-2</v>
      </c>
      <c r="D13" s="13">
        <v>2.4E-2</v>
      </c>
      <c r="E13" s="13">
        <v>4.6875E-2</v>
      </c>
      <c r="F13" s="13"/>
      <c r="G13" s="13">
        <v>0</v>
      </c>
      <c r="H13" s="13">
        <v>0.08</v>
      </c>
      <c r="I13" s="13">
        <v>0</v>
      </c>
      <c r="J13" s="13">
        <v>0</v>
      </c>
      <c r="K13" s="13">
        <v>5.2631578947368397E-2</v>
      </c>
      <c r="L13" s="13">
        <v>4.3010752688171998E-2</v>
      </c>
      <c r="M13" s="13"/>
      <c r="N13" s="13">
        <v>9.3457943925233603E-3</v>
      </c>
      <c r="O13" s="13">
        <v>4.91803278688525E-2</v>
      </c>
      <c r="P13" s="13">
        <v>3.8461538461538498E-2</v>
      </c>
      <c r="Q13" s="13">
        <v>6.7796610169491497E-2</v>
      </c>
      <c r="R13" s="13"/>
      <c r="S13" s="13">
        <v>2.66666666666667E-2</v>
      </c>
      <c r="T13" s="13">
        <v>2.32558139534884E-2</v>
      </c>
      <c r="U13" s="13">
        <v>8.3333333333333301E-2</v>
      </c>
      <c r="V13" s="13">
        <v>1.7543859649122799E-2</v>
      </c>
      <c r="W13" s="13">
        <v>9.0909090909090898E-2</v>
      </c>
      <c r="X13" s="13">
        <v>6.25E-2</v>
      </c>
      <c r="Y13" s="13"/>
      <c r="Z13" s="13">
        <v>3.2967032967033003E-2</v>
      </c>
      <c r="AA13" s="13">
        <v>4.2253521126760597E-2</v>
      </c>
      <c r="AB13" s="13"/>
      <c r="AC13" s="13">
        <v>2.9126213592233E-2</v>
      </c>
      <c r="AD13" s="13">
        <v>7.5187969924812E-3</v>
      </c>
    </row>
    <row r="14" spans="2:30" x14ac:dyDescent="0.3">
      <c r="B14" s="14" t="s">
        <v>165</v>
      </c>
      <c r="C14" s="20">
        <v>0.79051383399209496</v>
      </c>
      <c r="D14" s="20">
        <v>0.76800000000000002</v>
      </c>
      <c r="E14" s="20">
        <v>0.8125</v>
      </c>
      <c r="F14" s="20"/>
      <c r="G14" s="20">
        <v>1</v>
      </c>
      <c r="H14" s="20">
        <v>0.56000000000000005</v>
      </c>
      <c r="I14" s="20">
        <v>0.68571428571428605</v>
      </c>
      <c r="J14" s="20">
        <v>0.74358974358974395</v>
      </c>
      <c r="K14" s="20">
        <v>0.80701754385964897</v>
      </c>
      <c r="L14" s="20">
        <v>0.89247311827956999</v>
      </c>
      <c r="M14" s="20"/>
      <c r="N14" s="20">
        <v>0.80373831775700899</v>
      </c>
      <c r="O14" s="20">
        <v>0.75409836065573799</v>
      </c>
      <c r="P14" s="20">
        <v>0.92307692307692302</v>
      </c>
      <c r="Q14" s="20">
        <v>0.74576271186440701</v>
      </c>
      <c r="R14" s="20"/>
      <c r="S14" s="20">
        <v>0.81333333333333302</v>
      </c>
      <c r="T14" s="20">
        <v>0.79069767441860495</v>
      </c>
      <c r="U14" s="20">
        <v>0.83333333333333304</v>
      </c>
      <c r="V14" s="20">
        <v>0.71929824561403499</v>
      </c>
      <c r="W14" s="20">
        <v>0.77272727272727304</v>
      </c>
      <c r="X14" s="20">
        <v>0.8125</v>
      </c>
      <c r="Y14" s="20"/>
      <c r="Z14" s="20">
        <v>0.80219780219780201</v>
      </c>
      <c r="AA14" s="20">
        <v>0.76056338028169002</v>
      </c>
      <c r="AB14" s="20"/>
      <c r="AC14" s="20">
        <v>0.89320388349514601</v>
      </c>
      <c r="AD14" s="20">
        <v>0.73684210526315796</v>
      </c>
    </row>
    <row r="15" spans="2:30" x14ac:dyDescent="0.3">
      <c r="B15" s="14" t="s">
        <v>166</v>
      </c>
      <c r="C15" s="20">
        <v>3.9525691699604702E-2</v>
      </c>
      <c r="D15" s="20">
        <v>0.04</v>
      </c>
      <c r="E15" s="20">
        <v>3.90625E-2</v>
      </c>
      <c r="F15" s="20"/>
      <c r="G15" s="20">
        <v>0</v>
      </c>
      <c r="H15" s="20">
        <v>0.12</v>
      </c>
      <c r="I15" s="20">
        <v>2.8571428571428598E-2</v>
      </c>
      <c r="J15" s="20">
        <v>5.1282051282051301E-2</v>
      </c>
      <c r="K15" s="20">
        <v>5.2631578947368397E-2</v>
      </c>
      <c r="L15" s="20">
        <v>1.0752688172042999E-2</v>
      </c>
      <c r="M15" s="20"/>
      <c r="N15" s="20">
        <v>2.80373831775701E-2</v>
      </c>
      <c r="O15" s="20">
        <v>6.5573770491803296E-2</v>
      </c>
      <c r="P15" s="20">
        <v>0</v>
      </c>
      <c r="Q15" s="20">
        <v>5.0847457627118599E-2</v>
      </c>
      <c r="R15" s="20"/>
      <c r="S15" s="20">
        <v>1.3333333333333299E-2</v>
      </c>
      <c r="T15" s="20">
        <v>0.116279069767442</v>
      </c>
      <c r="U15" s="20">
        <v>4.1666666666666699E-2</v>
      </c>
      <c r="V15" s="20">
        <v>3.5087719298245598E-2</v>
      </c>
      <c r="W15" s="20">
        <v>0</v>
      </c>
      <c r="X15" s="20">
        <v>0</v>
      </c>
      <c r="Y15" s="20"/>
      <c r="Z15" s="20">
        <v>3.2967032967033003E-2</v>
      </c>
      <c r="AA15" s="20">
        <v>5.63380281690141E-2</v>
      </c>
      <c r="AB15" s="20"/>
      <c r="AC15" s="20">
        <v>1.94174757281553E-2</v>
      </c>
      <c r="AD15" s="20">
        <v>6.01503759398496E-2</v>
      </c>
    </row>
    <row r="16" spans="2:30" x14ac:dyDescent="0.3">
      <c r="B16" s="14" t="s">
        <v>167</v>
      </c>
      <c r="C16" s="21">
        <v>0.75098814229249</v>
      </c>
      <c r="D16" s="21">
        <v>0.72799999999999998</v>
      </c>
      <c r="E16" s="21">
        <v>0.7734375</v>
      </c>
      <c r="F16" s="21"/>
      <c r="G16" s="21">
        <v>1</v>
      </c>
      <c r="H16" s="21">
        <v>0.44</v>
      </c>
      <c r="I16" s="21">
        <v>0.65714285714285703</v>
      </c>
      <c r="J16" s="21">
        <v>0.69230769230769196</v>
      </c>
      <c r="K16" s="21">
        <v>0.75438596491228105</v>
      </c>
      <c r="L16" s="21">
        <v>0.88172043010752699</v>
      </c>
      <c r="M16" s="21"/>
      <c r="N16" s="21">
        <v>0.77570093457943901</v>
      </c>
      <c r="O16" s="21">
        <v>0.68852459016393397</v>
      </c>
      <c r="P16" s="21">
        <v>0.92307692307692302</v>
      </c>
      <c r="Q16" s="21">
        <v>0.69491525423728795</v>
      </c>
      <c r="R16" s="21"/>
      <c r="S16" s="21">
        <v>0.8</v>
      </c>
      <c r="T16" s="21">
        <v>0.67441860465116299</v>
      </c>
      <c r="U16" s="21">
        <v>0.79166666666666696</v>
      </c>
      <c r="V16" s="21">
        <v>0.68421052631578905</v>
      </c>
      <c r="W16" s="21">
        <v>0.77272727272727304</v>
      </c>
      <c r="X16" s="21">
        <v>0.8125</v>
      </c>
      <c r="Y16" s="21"/>
      <c r="Z16" s="21">
        <v>0.76923076923076905</v>
      </c>
      <c r="AA16" s="21">
        <v>0.70422535211267601</v>
      </c>
      <c r="AB16" s="21"/>
      <c r="AC16" s="21">
        <v>0.87378640776699001</v>
      </c>
      <c r="AD16" s="21">
        <v>0.67669172932330801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380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0.102766798418972</v>
      </c>
      <c r="D8" s="13">
        <v>8.7999999999999995E-2</v>
      </c>
      <c r="E8" s="13">
        <v>0.1171875</v>
      </c>
      <c r="F8" s="13"/>
      <c r="G8" s="13">
        <v>0</v>
      </c>
      <c r="H8" s="13">
        <v>0.16</v>
      </c>
      <c r="I8" s="13">
        <v>8.5714285714285701E-2</v>
      </c>
      <c r="J8" s="13">
        <v>0.17948717948717899</v>
      </c>
      <c r="K8" s="13">
        <v>0.105263157894737</v>
      </c>
      <c r="L8" s="13">
        <v>6.4516129032258104E-2</v>
      </c>
      <c r="M8" s="13"/>
      <c r="N8" s="13">
        <v>0.13084112149532701</v>
      </c>
      <c r="O8" s="13">
        <v>4.91803278688525E-2</v>
      </c>
      <c r="P8" s="13">
        <v>0.15384615384615399</v>
      </c>
      <c r="Q8" s="13">
        <v>8.4745762711864403E-2</v>
      </c>
      <c r="R8" s="13"/>
      <c r="S8" s="13">
        <v>6.6666666666666693E-2</v>
      </c>
      <c r="T8" s="13">
        <v>0.13953488372093001</v>
      </c>
      <c r="U8" s="13">
        <v>0.125</v>
      </c>
      <c r="V8" s="13">
        <v>0.175438596491228</v>
      </c>
      <c r="W8" s="13">
        <v>4.5454545454545497E-2</v>
      </c>
      <c r="X8" s="13">
        <v>6.25E-2</v>
      </c>
      <c r="Y8" s="13"/>
      <c r="Z8" s="13">
        <v>0.12637362637362601</v>
      </c>
      <c r="AA8" s="13">
        <v>4.2253521126760597E-2</v>
      </c>
      <c r="AB8" s="13"/>
      <c r="AC8" s="13">
        <v>0.17475728155339801</v>
      </c>
      <c r="AD8" s="13">
        <v>5.2631578947368397E-2</v>
      </c>
    </row>
    <row r="9" spans="2:30" x14ac:dyDescent="0.3">
      <c r="B9" s="14" t="s">
        <v>161</v>
      </c>
      <c r="C9" s="13">
        <v>0.22924901185770799</v>
      </c>
      <c r="D9" s="13">
        <v>0.216</v>
      </c>
      <c r="E9" s="13">
        <v>0.2421875</v>
      </c>
      <c r="F9" s="13"/>
      <c r="G9" s="13">
        <v>0.25</v>
      </c>
      <c r="H9" s="13">
        <v>0.2</v>
      </c>
      <c r="I9" s="13">
        <v>0.34285714285714303</v>
      </c>
      <c r="J9" s="13">
        <v>0.230769230769231</v>
      </c>
      <c r="K9" s="13">
        <v>0.26315789473684198</v>
      </c>
      <c r="L9" s="13">
        <v>0.17204301075268799</v>
      </c>
      <c r="M9" s="13"/>
      <c r="N9" s="13">
        <v>0.242990654205607</v>
      </c>
      <c r="O9" s="13">
        <v>0.213114754098361</v>
      </c>
      <c r="P9" s="13">
        <v>0.30769230769230799</v>
      </c>
      <c r="Q9" s="13">
        <v>0.186440677966102</v>
      </c>
      <c r="R9" s="13"/>
      <c r="S9" s="13">
        <v>0.22666666666666699</v>
      </c>
      <c r="T9" s="13">
        <v>0.162790697674419</v>
      </c>
      <c r="U9" s="13">
        <v>0.25</v>
      </c>
      <c r="V9" s="13">
        <v>0.140350877192982</v>
      </c>
      <c r="W9" s="13">
        <v>0.31818181818181801</v>
      </c>
      <c r="X9" s="13">
        <v>0.625</v>
      </c>
      <c r="Y9" s="13"/>
      <c r="Z9" s="13">
        <v>0.26373626373626402</v>
      </c>
      <c r="AA9" s="13">
        <v>0.140845070422535</v>
      </c>
      <c r="AB9" s="13"/>
      <c r="AC9" s="13">
        <v>0.36893203883495101</v>
      </c>
      <c r="AD9" s="13">
        <v>0.12781954887218</v>
      </c>
    </row>
    <row r="10" spans="2:30" x14ac:dyDescent="0.3">
      <c r="B10" s="14" t="s">
        <v>162</v>
      </c>
      <c r="C10" s="13">
        <v>0.31620553359683801</v>
      </c>
      <c r="D10" s="13">
        <v>0.34399999999999997</v>
      </c>
      <c r="E10" s="13">
        <v>0.2890625</v>
      </c>
      <c r="F10" s="13"/>
      <c r="G10" s="13">
        <v>0.5</v>
      </c>
      <c r="H10" s="13">
        <v>0.2</v>
      </c>
      <c r="I10" s="13">
        <v>0.34285714285714303</v>
      </c>
      <c r="J10" s="13">
        <v>0.17948717948717899</v>
      </c>
      <c r="K10" s="13">
        <v>0.31578947368421101</v>
      </c>
      <c r="L10" s="13">
        <v>0.38709677419354799</v>
      </c>
      <c r="M10" s="13"/>
      <c r="N10" s="13">
        <v>0.289719626168224</v>
      </c>
      <c r="O10" s="13">
        <v>0.39344262295082</v>
      </c>
      <c r="P10" s="13">
        <v>0.38461538461538503</v>
      </c>
      <c r="Q10" s="13">
        <v>0.25423728813559299</v>
      </c>
      <c r="R10" s="13"/>
      <c r="S10" s="13">
        <v>0.33333333333333298</v>
      </c>
      <c r="T10" s="13">
        <v>0.32558139534883701</v>
      </c>
      <c r="U10" s="13">
        <v>0.375</v>
      </c>
      <c r="V10" s="13">
        <v>0.28070175438596501</v>
      </c>
      <c r="W10" s="13">
        <v>0.31818181818181801</v>
      </c>
      <c r="X10" s="13">
        <v>0.125</v>
      </c>
      <c r="Y10" s="13"/>
      <c r="Z10" s="13">
        <v>0.30769230769230799</v>
      </c>
      <c r="AA10" s="13">
        <v>0.338028169014085</v>
      </c>
      <c r="AB10" s="13"/>
      <c r="AC10" s="13">
        <v>0.242718446601942</v>
      </c>
      <c r="AD10" s="13">
        <v>0.37593984962406002</v>
      </c>
    </row>
    <row r="11" spans="2:30" x14ac:dyDescent="0.3">
      <c r="B11" s="14" t="s">
        <v>163</v>
      </c>
      <c r="C11" s="13">
        <v>0.201581027667984</v>
      </c>
      <c r="D11" s="13">
        <v>0.20799999999999999</v>
      </c>
      <c r="E11" s="13">
        <v>0.1953125</v>
      </c>
      <c r="F11" s="13"/>
      <c r="G11" s="13">
        <v>0.25</v>
      </c>
      <c r="H11" s="13">
        <v>0.28000000000000003</v>
      </c>
      <c r="I11" s="13">
        <v>0.2</v>
      </c>
      <c r="J11" s="13">
        <v>0.28205128205128199</v>
      </c>
      <c r="K11" s="13">
        <v>0.105263157894737</v>
      </c>
      <c r="L11" s="13">
        <v>0.204301075268817</v>
      </c>
      <c r="M11" s="13"/>
      <c r="N11" s="13">
        <v>0.25233644859813098</v>
      </c>
      <c r="O11" s="13">
        <v>0.14754098360655701</v>
      </c>
      <c r="P11" s="13">
        <v>0.115384615384615</v>
      </c>
      <c r="Q11" s="13">
        <v>0.20338983050847501</v>
      </c>
      <c r="R11" s="13"/>
      <c r="S11" s="13">
        <v>0.266666666666667</v>
      </c>
      <c r="T11" s="13">
        <v>0.209302325581395</v>
      </c>
      <c r="U11" s="13">
        <v>0.125</v>
      </c>
      <c r="V11" s="13">
        <v>0.19298245614035101</v>
      </c>
      <c r="W11" s="13">
        <v>0.13636363636363599</v>
      </c>
      <c r="X11" s="13">
        <v>6.25E-2</v>
      </c>
      <c r="Y11" s="13"/>
      <c r="Z11" s="13">
        <v>0.175824175824176</v>
      </c>
      <c r="AA11" s="13">
        <v>0.26760563380281699</v>
      </c>
      <c r="AB11" s="13"/>
      <c r="AC11" s="13">
        <v>0.17475728155339801</v>
      </c>
      <c r="AD11" s="13">
        <v>0.24812030075187999</v>
      </c>
    </row>
    <row r="12" spans="2:30" x14ac:dyDescent="0.3">
      <c r="B12" s="14" t="s">
        <v>164</v>
      </c>
      <c r="C12" s="13">
        <v>0.106719367588933</v>
      </c>
      <c r="D12" s="13">
        <v>9.6000000000000002E-2</v>
      </c>
      <c r="E12" s="13">
        <v>0.1171875</v>
      </c>
      <c r="F12" s="13"/>
      <c r="G12" s="13">
        <v>0</v>
      </c>
      <c r="H12" s="13">
        <v>0.08</v>
      </c>
      <c r="I12" s="13">
        <v>2.8571428571428598E-2</v>
      </c>
      <c r="J12" s="13">
        <v>0.102564102564103</v>
      </c>
      <c r="K12" s="13">
        <v>0.140350877192982</v>
      </c>
      <c r="L12" s="13">
        <v>0.12903225806451599</v>
      </c>
      <c r="M12" s="13"/>
      <c r="N12" s="13">
        <v>7.4766355140186896E-2</v>
      </c>
      <c r="O12" s="13">
        <v>0.13114754098360701</v>
      </c>
      <c r="P12" s="13">
        <v>0</v>
      </c>
      <c r="Q12" s="13">
        <v>0.186440677966102</v>
      </c>
      <c r="R12" s="13"/>
      <c r="S12" s="13">
        <v>6.6666666666666693E-2</v>
      </c>
      <c r="T12" s="13">
        <v>0.116279069767442</v>
      </c>
      <c r="U12" s="13">
        <v>0</v>
      </c>
      <c r="V12" s="13">
        <v>0.19298245614035101</v>
      </c>
      <c r="W12" s="13">
        <v>9.0909090909090898E-2</v>
      </c>
      <c r="X12" s="13">
        <v>0.125</v>
      </c>
      <c r="Y12" s="13"/>
      <c r="Z12" s="13">
        <v>8.2417582417582402E-2</v>
      </c>
      <c r="AA12" s="13">
        <v>0.169014084507042</v>
      </c>
      <c r="AB12" s="13"/>
      <c r="AC12" s="13">
        <v>9.7087378640776708E-3</v>
      </c>
      <c r="AD12" s="13">
        <v>0.180451127819549</v>
      </c>
    </row>
    <row r="13" spans="2:30" x14ac:dyDescent="0.3">
      <c r="B13" s="14" t="s">
        <v>56</v>
      </c>
      <c r="C13" s="13">
        <v>4.3478260869565202E-2</v>
      </c>
      <c r="D13" s="13">
        <v>4.8000000000000001E-2</v>
      </c>
      <c r="E13" s="13">
        <v>3.90625E-2</v>
      </c>
      <c r="F13" s="13"/>
      <c r="G13" s="13">
        <v>0</v>
      </c>
      <c r="H13" s="13">
        <v>0.08</v>
      </c>
      <c r="I13" s="13">
        <v>0</v>
      </c>
      <c r="J13" s="13">
        <v>2.5641025641025599E-2</v>
      </c>
      <c r="K13" s="13">
        <v>7.0175438596491196E-2</v>
      </c>
      <c r="L13" s="13">
        <v>4.3010752688171998E-2</v>
      </c>
      <c r="M13" s="13"/>
      <c r="N13" s="13">
        <v>9.3457943925233603E-3</v>
      </c>
      <c r="O13" s="13">
        <v>6.5573770491803296E-2</v>
      </c>
      <c r="P13" s="13">
        <v>3.8461538461538498E-2</v>
      </c>
      <c r="Q13" s="13">
        <v>8.4745762711864403E-2</v>
      </c>
      <c r="R13" s="13"/>
      <c r="S13" s="13">
        <v>0.04</v>
      </c>
      <c r="T13" s="13">
        <v>4.6511627906976702E-2</v>
      </c>
      <c r="U13" s="13">
        <v>0.125</v>
      </c>
      <c r="V13" s="13">
        <v>1.7543859649122799E-2</v>
      </c>
      <c r="W13" s="13">
        <v>9.0909090909090898E-2</v>
      </c>
      <c r="X13" s="13">
        <v>0</v>
      </c>
      <c r="Y13" s="13"/>
      <c r="Z13" s="13">
        <v>4.3956043956044001E-2</v>
      </c>
      <c r="AA13" s="13">
        <v>4.2253521126760597E-2</v>
      </c>
      <c r="AB13" s="13"/>
      <c r="AC13" s="13">
        <v>2.9126213592233E-2</v>
      </c>
      <c r="AD13" s="13">
        <v>1.50375939849624E-2</v>
      </c>
    </row>
    <row r="14" spans="2:30" x14ac:dyDescent="0.3">
      <c r="B14" s="14" t="s">
        <v>165</v>
      </c>
      <c r="C14" s="20">
        <v>0.33201581027667998</v>
      </c>
      <c r="D14" s="20">
        <v>0.30399999999999999</v>
      </c>
      <c r="E14" s="20">
        <v>0.359375</v>
      </c>
      <c r="F14" s="20"/>
      <c r="G14" s="20">
        <v>0.25</v>
      </c>
      <c r="H14" s="20">
        <v>0.36</v>
      </c>
      <c r="I14" s="20">
        <v>0.42857142857142899</v>
      </c>
      <c r="J14" s="20">
        <v>0.41025641025641002</v>
      </c>
      <c r="K14" s="20">
        <v>0.36842105263157898</v>
      </c>
      <c r="L14" s="20">
        <v>0.236559139784946</v>
      </c>
      <c r="M14" s="20"/>
      <c r="N14" s="20">
        <v>0.37383177570093501</v>
      </c>
      <c r="O14" s="20">
        <v>0.26229508196721302</v>
      </c>
      <c r="P14" s="20">
        <v>0.46153846153846201</v>
      </c>
      <c r="Q14" s="20">
        <v>0.27118644067796599</v>
      </c>
      <c r="R14" s="20"/>
      <c r="S14" s="20">
        <v>0.293333333333333</v>
      </c>
      <c r="T14" s="20">
        <v>0.30232558139534899</v>
      </c>
      <c r="U14" s="20">
        <v>0.375</v>
      </c>
      <c r="V14" s="20">
        <v>0.31578947368421101</v>
      </c>
      <c r="W14" s="20">
        <v>0.36363636363636398</v>
      </c>
      <c r="X14" s="20">
        <v>0.6875</v>
      </c>
      <c r="Y14" s="20"/>
      <c r="Z14" s="20">
        <v>0.39010989010989</v>
      </c>
      <c r="AA14" s="20">
        <v>0.183098591549296</v>
      </c>
      <c r="AB14" s="20"/>
      <c r="AC14" s="20">
        <v>0.54368932038834905</v>
      </c>
      <c r="AD14" s="20">
        <v>0.180451127819549</v>
      </c>
    </row>
    <row r="15" spans="2:30" x14ac:dyDescent="0.3">
      <c r="B15" s="14" t="s">
        <v>166</v>
      </c>
      <c r="C15" s="20">
        <v>0.30830039525691699</v>
      </c>
      <c r="D15" s="20">
        <v>0.30399999999999999</v>
      </c>
      <c r="E15" s="20">
        <v>0.3125</v>
      </c>
      <c r="F15" s="20"/>
      <c r="G15" s="20">
        <v>0.25</v>
      </c>
      <c r="H15" s="20">
        <v>0.36</v>
      </c>
      <c r="I15" s="20">
        <v>0.22857142857142901</v>
      </c>
      <c r="J15" s="20">
        <v>0.38461538461538503</v>
      </c>
      <c r="K15" s="20">
        <v>0.24561403508771901</v>
      </c>
      <c r="L15" s="20">
        <v>0.33333333333333298</v>
      </c>
      <c r="M15" s="20"/>
      <c r="N15" s="20">
        <v>0.32710280373831802</v>
      </c>
      <c r="O15" s="20">
        <v>0.27868852459016402</v>
      </c>
      <c r="P15" s="20">
        <v>0.115384615384615</v>
      </c>
      <c r="Q15" s="20">
        <v>0.38983050847457601</v>
      </c>
      <c r="R15" s="20"/>
      <c r="S15" s="20">
        <v>0.33333333333333298</v>
      </c>
      <c r="T15" s="20">
        <v>0.32558139534883701</v>
      </c>
      <c r="U15" s="20">
        <v>0.125</v>
      </c>
      <c r="V15" s="20">
        <v>0.38596491228070201</v>
      </c>
      <c r="W15" s="20">
        <v>0.22727272727272699</v>
      </c>
      <c r="X15" s="20">
        <v>0.1875</v>
      </c>
      <c r="Y15" s="20"/>
      <c r="Z15" s="20">
        <v>0.25824175824175799</v>
      </c>
      <c r="AA15" s="20">
        <v>0.43661971830985902</v>
      </c>
      <c r="AB15" s="20"/>
      <c r="AC15" s="20">
        <v>0.18446601941747601</v>
      </c>
      <c r="AD15" s="20">
        <v>0.42857142857142899</v>
      </c>
    </row>
    <row r="16" spans="2:30" x14ac:dyDescent="0.3">
      <c r="B16" s="14" t="s">
        <v>167</v>
      </c>
      <c r="C16" s="21">
        <v>2.37154150197629E-2</v>
      </c>
      <c r="D16" s="21">
        <v>0</v>
      </c>
      <c r="E16" s="21">
        <v>4.6875E-2</v>
      </c>
      <c r="F16" s="21"/>
      <c r="G16" s="21">
        <v>0</v>
      </c>
      <c r="H16" s="21">
        <v>-5.5511151231257802E-17</v>
      </c>
      <c r="I16" s="21">
        <v>0.2</v>
      </c>
      <c r="J16" s="21">
        <v>2.5641025641025699E-2</v>
      </c>
      <c r="K16" s="21">
        <v>0.12280701754386</v>
      </c>
      <c r="L16" s="21">
        <v>-9.6774193548387094E-2</v>
      </c>
      <c r="M16" s="21"/>
      <c r="N16" s="21">
        <v>4.67289719626168E-2</v>
      </c>
      <c r="O16" s="21">
        <v>-1.63934426229508E-2</v>
      </c>
      <c r="P16" s="21">
        <v>0.34615384615384598</v>
      </c>
      <c r="Q16" s="21">
        <v>-0.11864406779661001</v>
      </c>
      <c r="R16" s="21"/>
      <c r="S16" s="21">
        <v>-0.04</v>
      </c>
      <c r="T16" s="21">
        <v>-2.32558139534884E-2</v>
      </c>
      <c r="U16" s="21">
        <v>0.25</v>
      </c>
      <c r="V16" s="21">
        <v>-7.0175438596491196E-2</v>
      </c>
      <c r="W16" s="21">
        <v>0.13636363636363599</v>
      </c>
      <c r="X16" s="21">
        <v>0.5</v>
      </c>
      <c r="Y16" s="21"/>
      <c r="Z16" s="21">
        <v>0.13186813186813201</v>
      </c>
      <c r="AA16" s="21">
        <v>-0.25352112676056299</v>
      </c>
      <c r="AB16" s="21"/>
      <c r="AC16" s="21">
        <v>0.35922330097087402</v>
      </c>
      <c r="AD16" s="21">
        <v>-0.24812030075187999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381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0.35573122529644302</v>
      </c>
      <c r="D8" s="13">
        <v>0.34399999999999997</v>
      </c>
      <c r="E8" s="13">
        <v>0.3671875</v>
      </c>
      <c r="F8" s="13"/>
      <c r="G8" s="13">
        <v>0</v>
      </c>
      <c r="H8" s="13">
        <v>0.2</v>
      </c>
      <c r="I8" s="13">
        <v>0.34285714285714303</v>
      </c>
      <c r="J8" s="13">
        <v>0.43589743589743601</v>
      </c>
      <c r="K8" s="13">
        <v>0.45614035087719301</v>
      </c>
      <c r="L8" s="13">
        <v>0.32258064516128998</v>
      </c>
      <c r="M8" s="13"/>
      <c r="N8" s="13">
        <v>0.37383177570093501</v>
      </c>
      <c r="O8" s="13">
        <v>0.22950819672131101</v>
      </c>
      <c r="P8" s="13">
        <v>0.53846153846153799</v>
      </c>
      <c r="Q8" s="13">
        <v>0.37288135593220301</v>
      </c>
      <c r="R8" s="13"/>
      <c r="S8" s="13">
        <v>0.36</v>
      </c>
      <c r="T8" s="13">
        <v>0.34883720930232598</v>
      </c>
      <c r="U8" s="13">
        <v>0.41666666666666702</v>
      </c>
      <c r="V8" s="13">
        <v>0.29824561403508798</v>
      </c>
      <c r="W8" s="13">
        <v>0.45454545454545497</v>
      </c>
      <c r="X8" s="13">
        <v>0.4375</v>
      </c>
      <c r="Y8" s="13"/>
      <c r="Z8" s="13">
        <v>0.379120879120879</v>
      </c>
      <c r="AA8" s="13">
        <v>0.29577464788732399</v>
      </c>
      <c r="AB8" s="13"/>
      <c r="AC8" s="13">
        <v>0.456310679611651</v>
      </c>
      <c r="AD8" s="13">
        <v>0.30075187969924799</v>
      </c>
    </row>
    <row r="9" spans="2:30" x14ac:dyDescent="0.3">
      <c r="B9" s="14" t="s">
        <v>161</v>
      </c>
      <c r="C9" s="13">
        <v>0.44664031620553402</v>
      </c>
      <c r="D9" s="13">
        <v>0.44</v>
      </c>
      <c r="E9" s="13">
        <v>0.453125</v>
      </c>
      <c r="F9" s="13"/>
      <c r="G9" s="13">
        <v>1</v>
      </c>
      <c r="H9" s="13">
        <v>0.36</v>
      </c>
      <c r="I9" s="13">
        <v>0.371428571428571</v>
      </c>
      <c r="J9" s="13">
        <v>0.30769230769230799</v>
      </c>
      <c r="K9" s="13">
        <v>0.35087719298245601</v>
      </c>
      <c r="L9" s="13">
        <v>0.59139784946236595</v>
      </c>
      <c r="M9" s="13"/>
      <c r="N9" s="13">
        <v>0.41121495327102803</v>
      </c>
      <c r="O9" s="13">
        <v>0.54098360655737698</v>
      </c>
      <c r="P9" s="13">
        <v>0.42307692307692302</v>
      </c>
      <c r="Q9" s="13">
        <v>0.42372881355932202</v>
      </c>
      <c r="R9" s="13"/>
      <c r="S9" s="13">
        <v>0.44</v>
      </c>
      <c r="T9" s="13">
        <v>0.44186046511627902</v>
      </c>
      <c r="U9" s="13">
        <v>0.5</v>
      </c>
      <c r="V9" s="13">
        <v>0.43859649122806998</v>
      </c>
      <c r="W9" s="13">
        <v>0.31818181818181801</v>
      </c>
      <c r="X9" s="13">
        <v>0.4375</v>
      </c>
      <c r="Y9" s="13"/>
      <c r="Z9" s="13">
        <v>0.42307692307692302</v>
      </c>
      <c r="AA9" s="13">
        <v>0.50704225352112697</v>
      </c>
      <c r="AB9" s="13"/>
      <c r="AC9" s="13">
        <v>0.456310679611651</v>
      </c>
      <c r="AD9" s="13">
        <v>0.42857142857142899</v>
      </c>
    </row>
    <row r="10" spans="2:30" x14ac:dyDescent="0.3">
      <c r="B10" s="14" t="s">
        <v>162</v>
      </c>
      <c r="C10" s="13">
        <v>0.13438735177865599</v>
      </c>
      <c r="D10" s="13">
        <v>0.14399999999999999</v>
      </c>
      <c r="E10" s="13">
        <v>0.125</v>
      </c>
      <c r="F10" s="13"/>
      <c r="G10" s="13">
        <v>0</v>
      </c>
      <c r="H10" s="13">
        <v>0.32</v>
      </c>
      <c r="I10" s="13">
        <v>0.2</v>
      </c>
      <c r="J10" s="13">
        <v>0.17948717948717899</v>
      </c>
      <c r="K10" s="13">
        <v>0.140350877192982</v>
      </c>
      <c r="L10" s="13">
        <v>4.3010752688171998E-2</v>
      </c>
      <c r="M10" s="13"/>
      <c r="N10" s="13">
        <v>0.18691588785046701</v>
      </c>
      <c r="O10" s="13">
        <v>0.114754098360656</v>
      </c>
      <c r="P10" s="13">
        <v>0</v>
      </c>
      <c r="Q10" s="13">
        <v>0.11864406779661001</v>
      </c>
      <c r="R10" s="13"/>
      <c r="S10" s="13">
        <v>0.146666666666667</v>
      </c>
      <c r="T10" s="13">
        <v>0.13953488372093001</v>
      </c>
      <c r="U10" s="13">
        <v>0</v>
      </c>
      <c r="V10" s="13">
        <v>0.19298245614035101</v>
      </c>
      <c r="W10" s="13">
        <v>0.13636363636363599</v>
      </c>
      <c r="X10" s="13">
        <v>0.125</v>
      </c>
      <c r="Y10" s="13"/>
      <c r="Z10" s="13">
        <v>0.13736263736263701</v>
      </c>
      <c r="AA10" s="13">
        <v>0.12676056338028199</v>
      </c>
      <c r="AB10" s="13"/>
      <c r="AC10" s="13">
        <v>4.85436893203883E-2</v>
      </c>
      <c r="AD10" s="13">
        <v>0.21052631578947401</v>
      </c>
    </row>
    <row r="11" spans="2:30" x14ac:dyDescent="0.3">
      <c r="B11" s="14" t="s">
        <v>163</v>
      </c>
      <c r="C11" s="13">
        <v>3.5573122529644299E-2</v>
      </c>
      <c r="D11" s="13">
        <v>5.6000000000000001E-2</v>
      </c>
      <c r="E11" s="13">
        <v>1.5625E-2</v>
      </c>
      <c r="F11" s="13"/>
      <c r="G11" s="13">
        <v>0</v>
      </c>
      <c r="H11" s="13">
        <v>0.04</v>
      </c>
      <c r="I11" s="13">
        <v>8.5714285714285701E-2</v>
      </c>
      <c r="J11" s="13">
        <v>7.69230769230769E-2</v>
      </c>
      <c r="K11" s="13">
        <v>1.7543859649122799E-2</v>
      </c>
      <c r="L11" s="13">
        <v>1.0752688172042999E-2</v>
      </c>
      <c r="M11" s="13"/>
      <c r="N11" s="13">
        <v>2.80373831775701E-2</v>
      </c>
      <c r="O11" s="13">
        <v>4.91803278688525E-2</v>
      </c>
      <c r="P11" s="13">
        <v>0</v>
      </c>
      <c r="Q11" s="13">
        <v>5.0847457627118599E-2</v>
      </c>
      <c r="R11" s="13"/>
      <c r="S11" s="13">
        <v>0.04</v>
      </c>
      <c r="T11" s="13">
        <v>4.6511627906976702E-2</v>
      </c>
      <c r="U11" s="13">
        <v>4.1666666666666699E-2</v>
      </c>
      <c r="V11" s="13">
        <v>3.5087719298245598E-2</v>
      </c>
      <c r="W11" s="13">
        <v>0</v>
      </c>
      <c r="X11" s="13">
        <v>0</v>
      </c>
      <c r="Y11" s="13"/>
      <c r="Z11" s="13">
        <v>3.2967032967033003E-2</v>
      </c>
      <c r="AA11" s="13">
        <v>4.2253521126760597E-2</v>
      </c>
      <c r="AB11" s="13"/>
      <c r="AC11" s="13">
        <v>1.94174757281553E-2</v>
      </c>
      <c r="AD11" s="13">
        <v>4.5112781954887202E-2</v>
      </c>
    </row>
    <row r="12" spans="2:30" x14ac:dyDescent="0.3">
      <c r="B12" s="14" t="s">
        <v>164</v>
      </c>
      <c r="C12" s="13">
        <v>0</v>
      </c>
      <c r="D12" s="13">
        <v>0</v>
      </c>
      <c r="E12" s="13">
        <v>0</v>
      </c>
      <c r="F12" s="13"/>
      <c r="G12" s="13">
        <v>0</v>
      </c>
      <c r="H12" s="13">
        <v>0</v>
      </c>
      <c r="I12" s="13">
        <v>0</v>
      </c>
      <c r="J12" s="13">
        <v>0</v>
      </c>
      <c r="K12" s="13">
        <v>0</v>
      </c>
      <c r="L12" s="13">
        <v>0</v>
      </c>
      <c r="M12" s="13"/>
      <c r="N12" s="13">
        <v>0</v>
      </c>
      <c r="O12" s="13">
        <v>0</v>
      </c>
      <c r="P12" s="13">
        <v>0</v>
      </c>
      <c r="Q12" s="13">
        <v>0</v>
      </c>
      <c r="R12" s="13"/>
      <c r="S12" s="13">
        <v>0</v>
      </c>
      <c r="T12" s="13">
        <v>0</v>
      </c>
      <c r="U12" s="13">
        <v>0</v>
      </c>
      <c r="V12" s="13">
        <v>0</v>
      </c>
      <c r="W12" s="13">
        <v>0</v>
      </c>
      <c r="X12" s="13">
        <v>0</v>
      </c>
      <c r="Y12" s="13"/>
      <c r="Z12" s="13">
        <v>0</v>
      </c>
      <c r="AA12" s="13">
        <v>0</v>
      </c>
      <c r="AB12" s="13"/>
      <c r="AC12" s="13">
        <v>0</v>
      </c>
      <c r="AD12" s="13">
        <v>0</v>
      </c>
    </row>
    <row r="13" spans="2:30" x14ac:dyDescent="0.3">
      <c r="B13" s="14" t="s">
        <v>56</v>
      </c>
      <c r="C13" s="13">
        <v>2.7667984189723299E-2</v>
      </c>
      <c r="D13" s="13">
        <v>1.6E-2</v>
      </c>
      <c r="E13" s="13">
        <v>3.90625E-2</v>
      </c>
      <c r="F13" s="13"/>
      <c r="G13" s="13">
        <v>0</v>
      </c>
      <c r="H13" s="13">
        <v>0.08</v>
      </c>
      <c r="I13" s="13">
        <v>0</v>
      </c>
      <c r="J13" s="13">
        <v>0</v>
      </c>
      <c r="K13" s="13">
        <v>3.5087719298245598E-2</v>
      </c>
      <c r="L13" s="13">
        <v>3.2258064516128997E-2</v>
      </c>
      <c r="M13" s="13"/>
      <c r="N13" s="13">
        <v>0</v>
      </c>
      <c r="O13" s="13">
        <v>6.5573770491803296E-2</v>
      </c>
      <c r="P13" s="13">
        <v>3.8461538461538498E-2</v>
      </c>
      <c r="Q13" s="13">
        <v>3.3898305084745797E-2</v>
      </c>
      <c r="R13" s="13"/>
      <c r="S13" s="13">
        <v>1.3333333333333299E-2</v>
      </c>
      <c r="T13" s="13">
        <v>2.32558139534884E-2</v>
      </c>
      <c r="U13" s="13">
        <v>4.1666666666666699E-2</v>
      </c>
      <c r="V13" s="13">
        <v>3.5087719298245598E-2</v>
      </c>
      <c r="W13" s="13">
        <v>9.0909090909090898E-2</v>
      </c>
      <c r="X13" s="13">
        <v>0</v>
      </c>
      <c r="Y13" s="13"/>
      <c r="Z13" s="13">
        <v>2.74725274725275E-2</v>
      </c>
      <c r="AA13" s="13">
        <v>2.8169014084507001E-2</v>
      </c>
      <c r="AB13" s="13"/>
      <c r="AC13" s="13">
        <v>1.94174757281553E-2</v>
      </c>
      <c r="AD13" s="13">
        <v>1.50375939849624E-2</v>
      </c>
    </row>
    <row r="14" spans="2:30" x14ac:dyDescent="0.3">
      <c r="B14" s="14" t="s">
        <v>165</v>
      </c>
      <c r="C14" s="20">
        <v>0.80237154150197598</v>
      </c>
      <c r="D14" s="20">
        <v>0.78400000000000003</v>
      </c>
      <c r="E14" s="20">
        <v>0.8203125</v>
      </c>
      <c r="F14" s="20"/>
      <c r="G14" s="20">
        <v>1</v>
      </c>
      <c r="H14" s="20">
        <v>0.56000000000000005</v>
      </c>
      <c r="I14" s="20">
        <v>0.71428571428571397</v>
      </c>
      <c r="J14" s="20">
        <v>0.74358974358974395</v>
      </c>
      <c r="K14" s="20">
        <v>0.80701754385964897</v>
      </c>
      <c r="L14" s="20">
        <v>0.91397849462365599</v>
      </c>
      <c r="M14" s="20"/>
      <c r="N14" s="20">
        <v>0.78504672897196304</v>
      </c>
      <c r="O14" s="20">
        <v>0.77049180327868905</v>
      </c>
      <c r="P14" s="20">
        <v>0.96153846153846101</v>
      </c>
      <c r="Q14" s="20">
        <v>0.79661016949152497</v>
      </c>
      <c r="R14" s="20"/>
      <c r="S14" s="20">
        <v>0.8</v>
      </c>
      <c r="T14" s="20">
        <v>0.79069767441860495</v>
      </c>
      <c r="U14" s="20">
        <v>0.91666666666666696</v>
      </c>
      <c r="V14" s="20">
        <v>0.73684210526315796</v>
      </c>
      <c r="W14" s="20">
        <v>0.77272727272727304</v>
      </c>
      <c r="X14" s="20">
        <v>0.875</v>
      </c>
      <c r="Y14" s="20"/>
      <c r="Z14" s="20">
        <v>0.80219780219780201</v>
      </c>
      <c r="AA14" s="20">
        <v>0.80281690140845097</v>
      </c>
      <c r="AB14" s="20"/>
      <c r="AC14" s="20">
        <v>0.91262135922330101</v>
      </c>
      <c r="AD14" s="20">
        <v>0.72932330827067704</v>
      </c>
    </row>
    <row r="15" spans="2:30" x14ac:dyDescent="0.3">
      <c r="B15" s="14" t="s">
        <v>166</v>
      </c>
      <c r="C15" s="20">
        <v>3.5573122529644299E-2</v>
      </c>
      <c r="D15" s="20">
        <v>5.6000000000000001E-2</v>
      </c>
      <c r="E15" s="20">
        <v>1.5625E-2</v>
      </c>
      <c r="F15" s="20"/>
      <c r="G15" s="20">
        <v>0</v>
      </c>
      <c r="H15" s="20">
        <v>0.04</v>
      </c>
      <c r="I15" s="20">
        <v>8.5714285714285701E-2</v>
      </c>
      <c r="J15" s="20">
        <v>7.69230769230769E-2</v>
      </c>
      <c r="K15" s="20">
        <v>1.7543859649122799E-2</v>
      </c>
      <c r="L15" s="20">
        <v>1.0752688172042999E-2</v>
      </c>
      <c r="M15" s="20"/>
      <c r="N15" s="20">
        <v>2.80373831775701E-2</v>
      </c>
      <c r="O15" s="20">
        <v>4.91803278688525E-2</v>
      </c>
      <c r="P15" s="20">
        <v>0</v>
      </c>
      <c r="Q15" s="20">
        <v>5.0847457627118599E-2</v>
      </c>
      <c r="R15" s="20"/>
      <c r="S15" s="20">
        <v>0.04</v>
      </c>
      <c r="T15" s="20">
        <v>4.6511627906976702E-2</v>
      </c>
      <c r="U15" s="20">
        <v>4.1666666666666699E-2</v>
      </c>
      <c r="V15" s="20">
        <v>3.5087719298245598E-2</v>
      </c>
      <c r="W15" s="20">
        <v>0</v>
      </c>
      <c r="X15" s="20">
        <v>0</v>
      </c>
      <c r="Y15" s="20"/>
      <c r="Z15" s="20">
        <v>3.2967032967033003E-2</v>
      </c>
      <c r="AA15" s="20">
        <v>4.2253521126760597E-2</v>
      </c>
      <c r="AB15" s="20"/>
      <c r="AC15" s="20">
        <v>1.94174757281553E-2</v>
      </c>
      <c r="AD15" s="20">
        <v>4.5112781954887202E-2</v>
      </c>
    </row>
    <row r="16" spans="2:30" x14ac:dyDescent="0.3">
      <c r="B16" s="14" t="s">
        <v>167</v>
      </c>
      <c r="C16" s="21">
        <v>0.76679841897233203</v>
      </c>
      <c r="D16" s="21">
        <v>0.72799999999999998</v>
      </c>
      <c r="E16" s="21">
        <v>0.8046875</v>
      </c>
      <c r="F16" s="21"/>
      <c r="G16" s="21">
        <v>1</v>
      </c>
      <c r="H16" s="21">
        <v>0.52</v>
      </c>
      <c r="I16" s="21">
        <v>0.628571428571429</v>
      </c>
      <c r="J16" s="21">
        <v>0.66666666666666696</v>
      </c>
      <c r="K16" s="21">
        <v>0.78947368421052599</v>
      </c>
      <c r="L16" s="21">
        <v>0.90322580645161299</v>
      </c>
      <c r="M16" s="21"/>
      <c r="N16" s="21">
        <v>0.75700934579439205</v>
      </c>
      <c r="O16" s="21">
        <v>0.72131147540983598</v>
      </c>
      <c r="P16" s="21">
        <v>0.96153846153846101</v>
      </c>
      <c r="Q16" s="21">
        <v>0.74576271186440701</v>
      </c>
      <c r="R16" s="21"/>
      <c r="S16" s="21">
        <v>0.76</v>
      </c>
      <c r="T16" s="21">
        <v>0.74418604651162801</v>
      </c>
      <c r="U16" s="21">
        <v>0.875</v>
      </c>
      <c r="V16" s="21">
        <v>0.70175438596491202</v>
      </c>
      <c r="W16" s="21">
        <v>0.77272727272727304</v>
      </c>
      <c r="X16" s="21">
        <v>0.875</v>
      </c>
      <c r="Y16" s="21"/>
      <c r="Z16" s="21">
        <v>0.76923076923076905</v>
      </c>
      <c r="AA16" s="21">
        <v>0.76056338028169002</v>
      </c>
      <c r="AB16" s="21"/>
      <c r="AC16" s="21">
        <v>0.89320388349514601</v>
      </c>
      <c r="AD16" s="21">
        <v>0.68421052631578905</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382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8.3003952569169995E-2</v>
      </c>
      <c r="D8" s="13">
        <v>0.08</v>
      </c>
      <c r="E8" s="13">
        <v>8.59375E-2</v>
      </c>
      <c r="F8" s="13"/>
      <c r="G8" s="13">
        <v>0</v>
      </c>
      <c r="H8" s="13">
        <v>0.16</v>
      </c>
      <c r="I8" s="13">
        <v>8.5714285714285701E-2</v>
      </c>
      <c r="J8" s="13">
        <v>0.17948717948717899</v>
      </c>
      <c r="K8" s="13">
        <v>3.5087719298245598E-2</v>
      </c>
      <c r="L8" s="13">
        <v>5.3763440860215103E-2</v>
      </c>
      <c r="M8" s="13"/>
      <c r="N8" s="13">
        <v>0.11214953271028</v>
      </c>
      <c r="O8" s="13">
        <v>6.5573770491803296E-2</v>
      </c>
      <c r="P8" s="13">
        <v>3.8461538461538498E-2</v>
      </c>
      <c r="Q8" s="13">
        <v>6.7796610169491497E-2</v>
      </c>
      <c r="R8" s="13"/>
      <c r="S8" s="13">
        <v>5.3333333333333302E-2</v>
      </c>
      <c r="T8" s="13">
        <v>0.13953488372093001</v>
      </c>
      <c r="U8" s="13">
        <v>0.125</v>
      </c>
      <c r="V8" s="13">
        <v>7.0175438596491196E-2</v>
      </c>
      <c r="W8" s="13">
        <v>9.0909090909090898E-2</v>
      </c>
      <c r="X8" s="13">
        <v>0.125</v>
      </c>
      <c r="Y8" s="13"/>
      <c r="Z8" s="13">
        <v>9.8901098901098897E-2</v>
      </c>
      <c r="AA8" s="13">
        <v>4.2253521126760597E-2</v>
      </c>
      <c r="AB8" s="13"/>
      <c r="AC8" s="13">
        <v>0.15533980582524301</v>
      </c>
      <c r="AD8" s="13">
        <v>3.7593984962405999E-2</v>
      </c>
    </row>
    <row r="9" spans="2:30" x14ac:dyDescent="0.3">
      <c r="B9" s="14" t="s">
        <v>161</v>
      </c>
      <c r="C9" s="13">
        <v>0.201581027667984</v>
      </c>
      <c r="D9" s="13">
        <v>0.16</v>
      </c>
      <c r="E9" s="13">
        <v>0.2421875</v>
      </c>
      <c r="F9" s="13"/>
      <c r="G9" s="13">
        <v>0.5</v>
      </c>
      <c r="H9" s="13">
        <v>0.08</v>
      </c>
      <c r="I9" s="13">
        <v>0.25714285714285701</v>
      </c>
      <c r="J9" s="13">
        <v>0.17948717948717899</v>
      </c>
      <c r="K9" s="13">
        <v>0.28070175438596501</v>
      </c>
      <c r="L9" s="13">
        <v>0.16129032258064499</v>
      </c>
      <c r="M9" s="13"/>
      <c r="N9" s="13">
        <v>0.168224299065421</v>
      </c>
      <c r="O9" s="13">
        <v>0.24590163934426201</v>
      </c>
      <c r="P9" s="13">
        <v>0.42307692307692302</v>
      </c>
      <c r="Q9" s="13">
        <v>0.11864406779661001</v>
      </c>
      <c r="R9" s="13"/>
      <c r="S9" s="13">
        <v>0.133333333333333</v>
      </c>
      <c r="T9" s="13">
        <v>0.162790697674419</v>
      </c>
      <c r="U9" s="13">
        <v>0.25</v>
      </c>
      <c r="V9" s="13">
        <v>0.26315789473684198</v>
      </c>
      <c r="W9" s="13">
        <v>0.22727272727272699</v>
      </c>
      <c r="X9" s="13">
        <v>0.3125</v>
      </c>
      <c r="Y9" s="13"/>
      <c r="Z9" s="13">
        <v>0.23626373626373601</v>
      </c>
      <c r="AA9" s="13">
        <v>0.11267605633802801</v>
      </c>
      <c r="AB9" s="13"/>
      <c r="AC9" s="13">
        <v>0.29126213592233002</v>
      </c>
      <c r="AD9" s="13">
        <v>0.14285714285714299</v>
      </c>
    </row>
    <row r="10" spans="2:30" x14ac:dyDescent="0.3">
      <c r="B10" s="14" t="s">
        <v>162</v>
      </c>
      <c r="C10" s="13">
        <v>0.312252964426877</v>
      </c>
      <c r="D10" s="13">
        <v>0.32</v>
      </c>
      <c r="E10" s="13">
        <v>0.3046875</v>
      </c>
      <c r="F10" s="13"/>
      <c r="G10" s="13">
        <v>0.25</v>
      </c>
      <c r="H10" s="13">
        <v>0.16</v>
      </c>
      <c r="I10" s="13">
        <v>0.22857142857142901</v>
      </c>
      <c r="J10" s="13">
        <v>0.256410256410256</v>
      </c>
      <c r="K10" s="13">
        <v>0.36842105263157898</v>
      </c>
      <c r="L10" s="13">
        <v>0.37634408602150499</v>
      </c>
      <c r="M10" s="13"/>
      <c r="N10" s="13">
        <v>0.30841121495327101</v>
      </c>
      <c r="O10" s="13">
        <v>0.31147540983606598</v>
      </c>
      <c r="P10" s="13">
        <v>0.46153846153846201</v>
      </c>
      <c r="Q10" s="13">
        <v>0.25423728813559299</v>
      </c>
      <c r="R10" s="13"/>
      <c r="S10" s="13">
        <v>0.34666666666666701</v>
      </c>
      <c r="T10" s="13">
        <v>0.27906976744186002</v>
      </c>
      <c r="U10" s="13">
        <v>0.25</v>
      </c>
      <c r="V10" s="13">
        <v>0.28070175438596501</v>
      </c>
      <c r="W10" s="13">
        <v>0.36363636363636398</v>
      </c>
      <c r="X10" s="13">
        <v>0.4375</v>
      </c>
      <c r="Y10" s="13"/>
      <c r="Z10" s="13">
        <v>0.32417582417582402</v>
      </c>
      <c r="AA10" s="13">
        <v>0.28169014084506999</v>
      </c>
      <c r="AB10" s="13"/>
      <c r="AC10" s="13">
        <v>0.30097087378640802</v>
      </c>
      <c r="AD10" s="13">
        <v>0.30827067669172897</v>
      </c>
    </row>
    <row r="11" spans="2:30" x14ac:dyDescent="0.3">
      <c r="B11" s="14" t="s">
        <v>163</v>
      </c>
      <c r="C11" s="13">
        <v>0.24110671936758901</v>
      </c>
      <c r="D11" s="13">
        <v>0.27200000000000002</v>
      </c>
      <c r="E11" s="13">
        <v>0.2109375</v>
      </c>
      <c r="F11" s="13"/>
      <c r="G11" s="13">
        <v>0.25</v>
      </c>
      <c r="H11" s="13">
        <v>0.4</v>
      </c>
      <c r="I11" s="13">
        <v>0.25714285714285701</v>
      </c>
      <c r="J11" s="13">
        <v>0.230769230769231</v>
      </c>
      <c r="K11" s="13">
        <v>0.157894736842105</v>
      </c>
      <c r="L11" s="13">
        <v>0.247311827956989</v>
      </c>
      <c r="M11" s="13"/>
      <c r="N11" s="13">
        <v>0.33644859813084099</v>
      </c>
      <c r="O11" s="13">
        <v>0.18032786885245899</v>
      </c>
      <c r="P11" s="13">
        <v>3.8461538461538498E-2</v>
      </c>
      <c r="Q11" s="13">
        <v>0.22033898305084701</v>
      </c>
      <c r="R11" s="13"/>
      <c r="S11" s="13">
        <v>0.33333333333333298</v>
      </c>
      <c r="T11" s="13">
        <v>0.25581395348837199</v>
      </c>
      <c r="U11" s="13">
        <v>0.20833333333333301</v>
      </c>
      <c r="V11" s="13">
        <v>0.19298245614035101</v>
      </c>
      <c r="W11" s="13">
        <v>9.0909090909090898E-2</v>
      </c>
      <c r="X11" s="13">
        <v>6.25E-2</v>
      </c>
      <c r="Y11" s="13"/>
      <c r="Z11" s="13">
        <v>0.19780219780219799</v>
      </c>
      <c r="AA11" s="13">
        <v>0.352112676056338</v>
      </c>
      <c r="AB11" s="13"/>
      <c r="AC11" s="13">
        <v>0.19417475728155301</v>
      </c>
      <c r="AD11" s="13">
        <v>0.30075187969924799</v>
      </c>
    </row>
    <row r="12" spans="2:30" x14ac:dyDescent="0.3">
      <c r="B12" s="14" t="s">
        <v>164</v>
      </c>
      <c r="C12" s="13">
        <v>0.110671936758893</v>
      </c>
      <c r="D12" s="13">
        <v>0.12</v>
      </c>
      <c r="E12" s="13">
        <v>0.1015625</v>
      </c>
      <c r="F12" s="13"/>
      <c r="G12" s="13">
        <v>0</v>
      </c>
      <c r="H12" s="13">
        <v>0.12</v>
      </c>
      <c r="I12" s="13">
        <v>0.114285714285714</v>
      </c>
      <c r="J12" s="13">
        <v>0.102564102564103</v>
      </c>
      <c r="K12" s="13">
        <v>0.105263157894737</v>
      </c>
      <c r="L12" s="13">
        <v>0.118279569892473</v>
      </c>
      <c r="M12" s="13"/>
      <c r="N12" s="13">
        <v>7.4766355140186896E-2</v>
      </c>
      <c r="O12" s="13">
        <v>0.114754098360656</v>
      </c>
      <c r="P12" s="13">
        <v>0</v>
      </c>
      <c r="Q12" s="13">
        <v>0.22033898305084701</v>
      </c>
      <c r="R12" s="13"/>
      <c r="S12" s="13">
        <v>9.3333333333333296E-2</v>
      </c>
      <c r="T12" s="13">
        <v>9.3023255813953501E-2</v>
      </c>
      <c r="U12" s="13">
        <v>4.1666666666666699E-2</v>
      </c>
      <c r="V12" s="13">
        <v>0.175438596491228</v>
      </c>
      <c r="W12" s="13">
        <v>0.13636363636363599</v>
      </c>
      <c r="X12" s="13">
        <v>6.25E-2</v>
      </c>
      <c r="Y12" s="13"/>
      <c r="Z12" s="13">
        <v>8.7912087912087905E-2</v>
      </c>
      <c r="AA12" s="13">
        <v>0.169014084507042</v>
      </c>
      <c r="AB12" s="13"/>
      <c r="AC12" s="13">
        <v>1.94174757281553E-2</v>
      </c>
      <c r="AD12" s="13">
        <v>0.180451127819549</v>
      </c>
    </row>
    <row r="13" spans="2:30" x14ac:dyDescent="0.3">
      <c r="B13" s="14" t="s">
        <v>56</v>
      </c>
      <c r="C13" s="13">
        <v>5.1383399209486202E-2</v>
      </c>
      <c r="D13" s="13">
        <v>4.8000000000000001E-2</v>
      </c>
      <c r="E13" s="13">
        <v>5.46875E-2</v>
      </c>
      <c r="F13" s="13"/>
      <c r="G13" s="13">
        <v>0</v>
      </c>
      <c r="H13" s="13">
        <v>0.08</v>
      </c>
      <c r="I13" s="13">
        <v>5.7142857142857099E-2</v>
      </c>
      <c r="J13" s="13">
        <v>5.1282051282051301E-2</v>
      </c>
      <c r="K13" s="13">
        <v>5.2631578947368397E-2</v>
      </c>
      <c r="L13" s="13">
        <v>4.3010752688171998E-2</v>
      </c>
      <c r="M13" s="13"/>
      <c r="N13" s="13">
        <v>0</v>
      </c>
      <c r="O13" s="13">
        <v>8.1967213114754106E-2</v>
      </c>
      <c r="P13" s="13">
        <v>3.8461538461538498E-2</v>
      </c>
      <c r="Q13" s="13">
        <v>0.11864406779661001</v>
      </c>
      <c r="R13" s="13"/>
      <c r="S13" s="13">
        <v>0.04</v>
      </c>
      <c r="T13" s="13">
        <v>6.9767441860465101E-2</v>
      </c>
      <c r="U13" s="13">
        <v>0.125</v>
      </c>
      <c r="V13" s="13">
        <v>1.7543859649122799E-2</v>
      </c>
      <c r="W13" s="13">
        <v>9.0909090909090898E-2</v>
      </c>
      <c r="X13" s="13">
        <v>0</v>
      </c>
      <c r="Y13" s="13"/>
      <c r="Z13" s="13">
        <v>5.4945054945054903E-2</v>
      </c>
      <c r="AA13" s="13">
        <v>4.2253521126760597E-2</v>
      </c>
      <c r="AB13" s="13"/>
      <c r="AC13" s="13">
        <v>3.8834951456310697E-2</v>
      </c>
      <c r="AD13" s="13">
        <v>3.00751879699248E-2</v>
      </c>
    </row>
    <row r="14" spans="2:30" x14ac:dyDescent="0.3">
      <c r="B14" s="14" t="s">
        <v>165</v>
      </c>
      <c r="C14" s="20">
        <v>0.28458498023715401</v>
      </c>
      <c r="D14" s="20">
        <v>0.24</v>
      </c>
      <c r="E14" s="20">
        <v>0.328125</v>
      </c>
      <c r="F14" s="20"/>
      <c r="G14" s="20">
        <v>0.5</v>
      </c>
      <c r="H14" s="20">
        <v>0.24</v>
      </c>
      <c r="I14" s="20">
        <v>0.34285714285714303</v>
      </c>
      <c r="J14" s="20">
        <v>0.35897435897435898</v>
      </c>
      <c r="K14" s="20">
        <v>0.31578947368421101</v>
      </c>
      <c r="L14" s="20">
        <v>0.21505376344086</v>
      </c>
      <c r="M14" s="20"/>
      <c r="N14" s="20">
        <v>0.28037383177570102</v>
      </c>
      <c r="O14" s="20">
        <v>0.31147540983606598</v>
      </c>
      <c r="P14" s="20">
        <v>0.46153846153846201</v>
      </c>
      <c r="Q14" s="20">
        <v>0.186440677966102</v>
      </c>
      <c r="R14" s="20"/>
      <c r="S14" s="20">
        <v>0.18666666666666701</v>
      </c>
      <c r="T14" s="20">
        <v>0.30232558139534899</v>
      </c>
      <c r="U14" s="20">
        <v>0.375</v>
      </c>
      <c r="V14" s="20">
        <v>0.33333333333333298</v>
      </c>
      <c r="W14" s="20">
        <v>0.31818181818181801</v>
      </c>
      <c r="X14" s="20">
        <v>0.4375</v>
      </c>
      <c r="Y14" s="20"/>
      <c r="Z14" s="20">
        <v>0.33516483516483497</v>
      </c>
      <c r="AA14" s="20">
        <v>0.154929577464789</v>
      </c>
      <c r="AB14" s="20"/>
      <c r="AC14" s="20">
        <v>0.44660194174757301</v>
      </c>
      <c r="AD14" s="20">
        <v>0.180451127819549</v>
      </c>
    </row>
    <row r="15" spans="2:30" x14ac:dyDescent="0.3">
      <c r="B15" s="14" t="s">
        <v>166</v>
      </c>
      <c r="C15" s="20">
        <v>0.35177865612648201</v>
      </c>
      <c r="D15" s="20">
        <v>0.39200000000000002</v>
      </c>
      <c r="E15" s="20">
        <v>0.3125</v>
      </c>
      <c r="F15" s="20"/>
      <c r="G15" s="20">
        <v>0.25</v>
      </c>
      <c r="H15" s="20">
        <v>0.52</v>
      </c>
      <c r="I15" s="20">
        <v>0.371428571428571</v>
      </c>
      <c r="J15" s="20">
        <v>0.33333333333333298</v>
      </c>
      <c r="K15" s="20">
        <v>0.26315789473684198</v>
      </c>
      <c r="L15" s="20">
        <v>0.36559139784946199</v>
      </c>
      <c r="M15" s="20"/>
      <c r="N15" s="20">
        <v>0.41121495327102803</v>
      </c>
      <c r="O15" s="20">
        <v>0.29508196721311503</v>
      </c>
      <c r="P15" s="20">
        <v>3.8461538461538498E-2</v>
      </c>
      <c r="Q15" s="20">
        <v>0.44067796610169502</v>
      </c>
      <c r="R15" s="20"/>
      <c r="S15" s="20">
        <v>0.42666666666666703</v>
      </c>
      <c r="T15" s="20">
        <v>0.34883720930232598</v>
      </c>
      <c r="U15" s="20">
        <v>0.25</v>
      </c>
      <c r="V15" s="20">
        <v>0.36842105263157898</v>
      </c>
      <c r="W15" s="20">
        <v>0.22727272727272699</v>
      </c>
      <c r="X15" s="20">
        <v>0.125</v>
      </c>
      <c r="Y15" s="20"/>
      <c r="Z15" s="20">
        <v>0.28571428571428598</v>
      </c>
      <c r="AA15" s="20">
        <v>0.52112676056338003</v>
      </c>
      <c r="AB15" s="20"/>
      <c r="AC15" s="20">
        <v>0.213592233009709</v>
      </c>
      <c r="AD15" s="20">
        <v>0.48120300751879702</v>
      </c>
    </row>
    <row r="16" spans="2:30" x14ac:dyDescent="0.3">
      <c r="B16" s="14" t="s">
        <v>167</v>
      </c>
      <c r="C16" s="21">
        <v>-6.7193675889327995E-2</v>
      </c>
      <c r="D16" s="21">
        <v>-0.152</v>
      </c>
      <c r="E16" s="21">
        <v>1.5625E-2</v>
      </c>
      <c r="F16" s="21"/>
      <c r="G16" s="21">
        <v>0.25</v>
      </c>
      <c r="H16" s="21">
        <v>-0.28000000000000003</v>
      </c>
      <c r="I16" s="21">
        <v>-2.8571428571428501E-2</v>
      </c>
      <c r="J16" s="21">
        <v>2.5641025641025599E-2</v>
      </c>
      <c r="K16" s="21">
        <v>5.2631578947368397E-2</v>
      </c>
      <c r="L16" s="21">
        <v>-0.15053763440860199</v>
      </c>
      <c r="M16" s="21"/>
      <c r="N16" s="21">
        <v>-0.13084112149532701</v>
      </c>
      <c r="O16" s="21">
        <v>1.63934426229508E-2</v>
      </c>
      <c r="P16" s="21">
        <v>0.42307692307692302</v>
      </c>
      <c r="Q16" s="21">
        <v>-0.25423728813559299</v>
      </c>
      <c r="R16" s="21"/>
      <c r="S16" s="21">
        <v>-0.24</v>
      </c>
      <c r="T16" s="21">
        <v>-4.6511627906976799E-2</v>
      </c>
      <c r="U16" s="21">
        <v>0.125</v>
      </c>
      <c r="V16" s="21">
        <v>-3.5087719298245598E-2</v>
      </c>
      <c r="W16" s="21">
        <v>9.0909090909090898E-2</v>
      </c>
      <c r="X16" s="21">
        <v>0.3125</v>
      </c>
      <c r="Y16" s="21"/>
      <c r="Z16" s="21">
        <v>4.94505494505494E-2</v>
      </c>
      <c r="AA16" s="21">
        <v>-0.36619718309859201</v>
      </c>
      <c r="AB16" s="21"/>
      <c r="AC16" s="21">
        <v>0.233009708737864</v>
      </c>
      <c r="AD16" s="21">
        <v>-0.30075187969924799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383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0.14624505928853801</v>
      </c>
      <c r="D8" s="13">
        <v>0.14399999999999999</v>
      </c>
      <c r="E8" s="13">
        <v>0.1484375</v>
      </c>
      <c r="F8" s="13"/>
      <c r="G8" s="13">
        <v>0</v>
      </c>
      <c r="H8" s="13">
        <v>0.08</v>
      </c>
      <c r="I8" s="13">
        <v>0.114285714285714</v>
      </c>
      <c r="J8" s="13">
        <v>0.17948717948717899</v>
      </c>
      <c r="K8" s="13">
        <v>0.21052631578947401</v>
      </c>
      <c r="L8" s="13">
        <v>0.12903225806451599</v>
      </c>
      <c r="M8" s="13"/>
      <c r="N8" s="13">
        <v>0.14018691588785001</v>
      </c>
      <c r="O8" s="13">
        <v>0.14754098360655701</v>
      </c>
      <c r="P8" s="13">
        <v>0.230769230769231</v>
      </c>
      <c r="Q8" s="13">
        <v>0.11864406779661001</v>
      </c>
      <c r="R8" s="13"/>
      <c r="S8" s="13">
        <v>0.08</v>
      </c>
      <c r="T8" s="13">
        <v>0.186046511627907</v>
      </c>
      <c r="U8" s="13">
        <v>0.16666666666666699</v>
      </c>
      <c r="V8" s="13">
        <v>0.24561403508771901</v>
      </c>
      <c r="W8" s="13">
        <v>0.13636363636363599</v>
      </c>
      <c r="X8" s="13">
        <v>6.25E-2</v>
      </c>
      <c r="Y8" s="13"/>
      <c r="Z8" s="13">
        <v>0.159340659340659</v>
      </c>
      <c r="AA8" s="13">
        <v>0.11267605633802801</v>
      </c>
      <c r="AB8" s="13"/>
      <c r="AC8" s="13">
        <v>0.18446601941747601</v>
      </c>
      <c r="AD8" s="13">
        <v>0.112781954887218</v>
      </c>
    </row>
    <row r="9" spans="2:30" x14ac:dyDescent="0.3">
      <c r="B9" s="14" t="s">
        <v>161</v>
      </c>
      <c r="C9" s="13">
        <v>0.32806324110671897</v>
      </c>
      <c r="D9" s="13">
        <v>0.248</v>
      </c>
      <c r="E9" s="13">
        <v>0.40625</v>
      </c>
      <c r="F9" s="13"/>
      <c r="G9" s="13">
        <v>0.5</v>
      </c>
      <c r="H9" s="13">
        <v>0.4</v>
      </c>
      <c r="I9" s="13">
        <v>0.4</v>
      </c>
      <c r="J9" s="13">
        <v>0.20512820512820501</v>
      </c>
      <c r="K9" s="13">
        <v>0.40350877192982498</v>
      </c>
      <c r="L9" s="13">
        <v>0.27956989247311798</v>
      </c>
      <c r="M9" s="13"/>
      <c r="N9" s="13">
        <v>0.289719626168224</v>
      </c>
      <c r="O9" s="13">
        <v>0.32786885245901598</v>
      </c>
      <c r="P9" s="13">
        <v>0.53846153846153799</v>
      </c>
      <c r="Q9" s="13">
        <v>0.305084745762712</v>
      </c>
      <c r="R9" s="13"/>
      <c r="S9" s="13">
        <v>0.33333333333333298</v>
      </c>
      <c r="T9" s="13">
        <v>0.30232558139534899</v>
      </c>
      <c r="U9" s="13">
        <v>0.375</v>
      </c>
      <c r="V9" s="13">
        <v>0.38596491228070201</v>
      </c>
      <c r="W9" s="13">
        <v>0.18181818181818199</v>
      </c>
      <c r="X9" s="13">
        <v>0.375</v>
      </c>
      <c r="Y9" s="13"/>
      <c r="Z9" s="13">
        <v>0.35714285714285698</v>
      </c>
      <c r="AA9" s="13">
        <v>0.25352112676056299</v>
      </c>
      <c r="AB9" s="13"/>
      <c r="AC9" s="13">
        <v>0.466019417475728</v>
      </c>
      <c r="AD9" s="13">
        <v>0.233082706766917</v>
      </c>
    </row>
    <row r="10" spans="2:30" x14ac:dyDescent="0.3">
      <c r="B10" s="14" t="s">
        <v>162</v>
      </c>
      <c r="C10" s="13">
        <v>0.24505928853754899</v>
      </c>
      <c r="D10" s="13">
        <v>0.24</v>
      </c>
      <c r="E10" s="13">
        <v>0.25</v>
      </c>
      <c r="F10" s="13"/>
      <c r="G10" s="13">
        <v>0</v>
      </c>
      <c r="H10" s="13">
        <v>0.16</v>
      </c>
      <c r="I10" s="13">
        <v>0.28571428571428598</v>
      </c>
      <c r="J10" s="13">
        <v>0.28205128205128199</v>
      </c>
      <c r="K10" s="13">
        <v>0.157894736842105</v>
      </c>
      <c r="L10" s="13">
        <v>0.30107526881720398</v>
      </c>
      <c r="M10" s="13"/>
      <c r="N10" s="13">
        <v>0.31775700934579398</v>
      </c>
      <c r="O10" s="13">
        <v>0.213114754098361</v>
      </c>
      <c r="P10" s="13">
        <v>0.19230769230769201</v>
      </c>
      <c r="Q10" s="13">
        <v>0.169491525423729</v>
      </c>
      <c r="R10" s="13"/>
      <c r="S10" s="13">
        <v>0.28000000000000003</v>
      </c>
      <c r="T10" s="13">
        <v>0.32558139534883701</v>
      </c>
      <c r="U10" s="13">
        <v>0.25</v>
      </c>
      <c r="V10" s="13">
        <v>0.105263157894737</v>
      </c>
      <c r="W10" s="13">
        <v>0.31818181818181801</v>
      </c>
      <c r="X10" s="13">
        <v>0.25</v>
      </c>
      <c r="Y10" s="13"/>
      <c r="Z10" s="13">
        <v>0.225274725274725</v>
      </c>
      <c r="AA10" s="13">
        <v>0.29577464788732399</v>
      </c>
      <c r="AB10" s="13"/>
      <c r="AC10" s="13">
        <v>0.17475728155339801</v>
      </c>
      <c r="AD10" s="13">
        <v>0.32330827067669199</v>
      </c>
    </row>
    <row r="11" spans="2:30" x14ac:dyDescent="0.3">
      <c r="B11" s="14" t="s">
        <v>163</v>
      </c>
      <c r="C11" s="13">
        <v>0.16205533596837901</v>
      </c>
      <c r="D11" s="13">
        <v>0.248</v>
      </c>
      <c r="E11" s="13">
        <v>7.8125E-2</v>
      </c>
      <c r="F11" s="13"/>
      <c r="G11" s="13">
        <v>0.25</v>
      </c>
      <c r="H11" s="13">
        <v>0.12</v>
      </c>
      <c r="I11" s="13">
        <v>0.14285714285714299</v>
      </c>
      <c r="J11" s="13">
        <v>0.256410256410256</v>
      </c>
      <c r="K11" s="13">
        <v>0.105263157894737</v>
      </c>
      <c r="L11" s="13">
        <v>0.17204301075268799</v>
      </c>
      <c r="M11" s="13"/>
      <c r="N11" s="13">
        <v>0.19626168224299101</v>
      </c>
      <c r="O11" s="13">
        <v>0.14754098360655701</v>
      </c>
      <c r="P11" s="13">
        <v>3.8461538461538498E-2</v>
      </c>
      <c r="Q11" s="13">
        <v>0.169491525423729</v>
      </c>
      <c r="R11" s="13"/>
      <c r="S11" s="13">
        <v>0.24</v>
      </c>
      <c r="T11" s="13">
        <v>0.116279069767442</v>
      </c>
      <c r="U11" s="13">
        <v>8.3333333333333301E-2</v>
      </c>
      <c r="V11" s="13">
        <v>0.140350877192982</v>
      </c>
      <c r="W11" s="13">
        <v>0.13636363636363599</v>
      </c>
      <c r="X11" s="13">
        <v>0.125</v>
      </c>
      <c r="Y11" s="13"/>
      <c r="Z11" s="13">
        <v>0.14835164835164799</v>
      </c>
      <c r="AA11" s="13">
        <v>0.19718309859154901</v>
      </c>
      <c r="AB11" s="13"/>
      <c r="AC11" s="13">
        <v>0.13592233009708701</v>
      </c>
      <c r="AD11" s="13">
        <v>0.203007518796992</v>
      </c>
    </row>
    <row r="12" spans="2:30" x14ac:dyDescent="0.3">
      <c r="B12" s="14" t="s">
        <v>164</v>
      </c>
      <c r="C12" s="13">
        <v>6.3241106719367599E-2</v>
      </c>
      <c r="D12" s="13">
        <v>0.08</v>
      </c>
      <c r="E12" s="13">
        <v>4.6875E-2</v>
      </c>
      <c r="F12" s="13"/>
      <c r="G12" s="13">
        <v>0</v>
      </c>
      <c r="H12" s="13">
        <v>0.16</v>
      </c>
      <c r="I12" s="13">
        <v>2.8571428571428598E-2</v>
      </c>
      <c r="J12" s="13">
        <v>5.1282051282051301E-2</v>
      </c>
      <c r="K12" s="13">
        <v>8.7719298245614002E-2</v>
      </c>
      <c r="L12" s="13">
        <v>4.3010752688171998E-2</v>
      </c>
      <c r="M12" s="13"/>
      <c r="N12" s="13">
        <v>4.67289719626168E-2</v>
      </c>
      <c r="O12" s="13">
        <v>8.1967213114754106E-2</v>
      </c>
      <c r="P12" s="13">
        <v>0</v>
      </c>
      <c r="Q12" s="13">
        <v>0.101694915254237</v>
      </c>
      <c r="R12" s="13"/>
      <c r="S12" s="13">
        <v>0.04</v>
      </c>
      <c r="T12" s="13">
        <v>2.32558139534884E-2</v>
      </c>
      <c r="U12" s="13">
        <v>4.1666666666666699E-2</v>
      </c>
      <c r="V12" s="13">
        <v>7.0175438596491196E-2</v>
      </c>
      <c r="W12" s="13">
        <v>9.0909090909090898E-2</v>
      </c>
      <c r="X12" s="13">
        <v>0.125</v>
      </c>
      <c r="Y12" s="13"/>
      <c r="Z12" s="13">
        <v>4.94505494505494E-2</v>
      </c>
      <c r="AA12" s="13">
        <v>9.85915492957746E-2</v>
      </c>
      <c r="AB12" s="13"/>
      <c r="AC12" s="13">
        <v>1.94174757281553E-2</v>
      </c>
      <c r="AD12" s="13">
        <v>9.0225563909774403E-2</v>
      </c>
    </row>
    <row r="13" spans="2:30" x14ac:dyDescent="0.3">
      <c r="B13" s="14" t="s">
        <v>56</v>
      </c>
      <c r="C13" s="13">
        <v>5.5335968379446598E-2</v>
      </c>
      <c r="D13" s="13">
        <v>0.04</v>
      </c>
      <c r="E13" s="13">
        <v>7.03125E-2</v>
      </c>
      <c r="F13" s="13"/>
      <c r="G13" s="13">
        <v>0.25</v>
      </c>
      <c r="H13" s="13">
        <v>0.08</v>
      </c>
      <c r="I13" s="13">
        <v>2.8571428571428598E-2</v>
      </c>
      <c r="J13" s="13">
        <v>2.5641025641025599E-2</v>
      </c>
      <c r="K13" s="13">
        <v>3.5087719298245598E-2</v>
      </c>
      <c r="L13" s="13">
        <v>7.5268817204301106E-2</v>
      </c>
      <c r="M13" s="13"/>
      <c r="N13" s="13">
        <v>9.3457943925233603E-3</v>
      </c>
      <c r="O13" s="13">
        <v>8.1967213114754106E-2</v>
      </c>
      <c r="P13" s="13">
        <v>0</v>
      </c>
      <c r="Q13" s="13">
        <v>0.13559322033898299</v>
      </c>
      <c r="R13" s="13"/>
      <c r="S13" s="13">
        <v>2.66666666666667E-2</v>
      </c>
      <c r="T13" s="13">
        <v>4.6511627906976702E-2</v>
      </c>
      <c r="U13" s="13">
        <v>8.3333333333333301E-2</v>
      </c>
      <c r="V13" s="13">
        <v>5.2631578947368397E-2</v>
      </c>
      <c r="W13" s="13">
        <v>0.13636363636363599</v>
      </c>
      <c r="X13" s="13">
        <v>6.25E-2</v>
      </c>
      <c r="Y13" s="13"/>
      <c r="Z13" s="13">
        <v>6.0439560439560398E-2</v>
      </c>
      <c r="AA13" s="13">
        <v>4.2253521126760597E-2</v>
      </c>
      <c r="AB13" s="13"/>
      <c r="AC13" s="13">
        <v>1.94174757281553E-2</v>
      </c>
      <c r="AD13" s="13">
        <v>3.7593984962405999E-2</v>
      </c>
    </row>
    <row r="14" spans="2:30" x14ac:dyDescent="0.3">
      <c r="B14" s="14" t="s">
        <v>165</v>
      </c>
      <c r="C14" s="20">
        <v>0.47430830039525701</v>
      </c>
      <c r="D14" s="20">
        <v>0.39200000000000002</v>
      </c>
      <c r="E14" s="20">
        <v>0.5546875</v>
      </c>
      <c r="F14" s="20"/>
      <c r="G14" s="20">
        <v>0.5</v>
      </c>
      <c r="H14" s="20">
        <v>0.48</v>
      </c>
      <c r="I14" s="20">
        <v>0.51428571428571401</v>
      </c>
      <c r="J14" s="20">
        <v>0.38461538461538503</v>
      </c>
      <c r="K14" s="20">
        <v>0.61403508771929804</v>
      </c>
      <c r="L14" s="20">
        <v>0.40860215053763399</v>
      </c>
      <c r="M14" s="20"/>
      <c r="N14" s="20">
        <v>0.42990654205607498</v>
      </c>
      <c r="O14" s="20">
        <v>0.47540983606557402</v>
      </c>
      <c r="P14" s="20">
        <v>0.76923076923076905</v>
      </c>
      <c r="Q14" s="20">
        <v>0.42372881355932202</v>
      </c>
      <c r="R14" s="20"/>
      <c r="S14" s="20">
        <v>0.413333333333333</v>
      </c>
      <c r="T14" s="20">
        <v>0.48837209302325602</v>
      </c>
      <c r="U14" s="20">
        <v>0.54166666666666696</v>
      </c>
      <c r="V14" s="20">
        <v>0.63157894736842102</v>
      </c>
      <c r="W14" s="20">
        <v>0.31818181818181801</v>
      </c>
      <c r="X14" s="20">
        <v>0.4375</v>
      </c>
      <c r="Y14" s="20"/>
      <c r="Z14" s="20">
        <v>0.51648351648351598</v>
      </c>
      <c r="AA14" s="20">
        <v>0.36619718309859201</v>
      </c>
      <c r="AB14" s="20"/>
      <c r="AC14" s="20">
        <v>0.65048543689320404</v>
      </c>
      <c r="AD14" s="20">
        <v>0.34586466165413499</v>
      </c>
    </row>
    <row r="15" spans="2:30" x14ac:dyDescent="0.3">
      <c r="B15" s="14" t="s">
        <v>166</v>
      </c>
      <c r="C15" s="20">
        <v>0.22529644268774701</v>
      </c>
      <c r="D15" s="20">
        <v>0.32800000000000001</v>
      </c>
      <c r="E15" s="20">
        <v>0.125</v>
      </c>
      <c r="F15" s="20"/>
      <c r="G15" s="20">
        <v>0.25</v>
      </c>
      <c r="H15" s="20">
        <v>0.28000000000000003</v>
      </c>
      <c r="I15" s="20">
        <v>0.17142857142857101</v>
      </c>
      <c r="J15" s="20">
        <v>0.30769230769230799</v>
      </c>
      <c r="K15" s="20">
        <v>0.19298245614035101</v>
      </c>
      <c r="L15" s="20">
        <v>0.21505376344086</v>
      </c>
      <c r="M15" s="20"/>
      <c r="N15" s="20">
        <v>0.242990654205607</v>
      </c>
      <c r="O15" s="20">
        <v>0.22950819672131101</v>
      </c>
      <c r="P15" s="20">
        <v>3.8461538461538498E-2</v>
      </c>
      <c r="Q15" s="20">
        <v>0.27118644067796599</v>
      </c>
      <c r="R15" s="20"/>
      <c r="S15" s="20">
        <v>0.28000000000000003</v>
      </c>
      <c r="T15" s="20">
        <v>0.13953488372093001</v>
      </c>
      <c r="U15" s="20">
        <v>0.125</v>
      </c>
      <c r="V15" s="20">
        <v>0.21052631578947401</v>
      </c>
      <c r="W15" s="20">
        <v>0.22727272727272699</v>
      </c>
      <c r="X15" s="20">
        <v>0.25</v>
      </c>
      <c r="Y15" s="20"/>
      <c r="Z15" s="20">
        <v>0.19780219780219799</v>
      </c>
      <c r="AA15" s="20">
        <v>0.29577464788732399</v>
      </c>
      <c r="AB15" s="20"/>
      <c r="AC15" s="20">
        <v>0.15533980582524301</v>
      </c>
      <c r="AD15" s="20">
        <v>0.29323308270676701</v>
      </c>
    </row>
    <row r="16" spans="2:30" x14ac:dyDescent="0.3">
      <c r="B16" s="14" t="s">
        <v>167</v>
      </c>
      <c r="C16" s="21">
        <v>0.24901185770751</v>
      </c>
      <c r="D16" s="21">
        <v>6.4000000000000001E-2</v>
      </c>
      <c r="E16" s="21">
        <v>0.4296875</v>
      </c>
      <c r="F16" s="21"/>
      <c r="G16" s="21">
        <v>0.25</v>
      </c>
      <c r="H16" s="21">
        <v>0.2</v>
      </c>
      <c r="I16" s="21">
        <v>0.34285714285714303</v>
      </c>
      <c r="J16" s="21">
        <v>7.69230769230769E-2</v>
      </c>
      <c r="K16" s="21">
        <v>0.42105263157894701</v>
      </c>
      <c r="L16" s="21">
        <v>0.19354838709677399</v>
      </c>
      <c r="M16" s="21"/>
      <c r="N16" s="21">
        <v>0.18691588785046701</v>
      </c>
      <c r="O16" s="21">
        <v>0.24590163934426201</v>
      </c>
      <c r="P16" s="21">
        <v>0.73076923076923095</v>
      </c>
      <c r="Q16" s="21">
        <v>0.152542372881356</v>
      </c>
      <c r="R16" s="21"/>
      <c r="S16" s="21">
        <v>0.133333333333333</v>
      </c>
      <c r="T16" s="21">
        <v>0.34883720930232598</v>
      </c>
      <c r="U16" s="21">
        <v>0.41666666666666702</v>
      </c>
      <c r="V16" s="21">
        <v>0.42105263157894701</v>
      </c>
      <c r="W16" s="21">
        <v>9.0909090909090898E-2</v>
      </c>
      <c r="X16" s="21">
        <v>0.1875</v>
      </c>
      <c r="Y16" s="21"/>
      <c r="Z16" s="21">
        <v>0.31868131868131899</v>
      </c>
      <c r="AA16" s="21">
        <v>7.0422535211267595E-2</v>
      </c>
      <c r="AB16" s="21"/>
      <c r="AC16" s="21">
        <v>0.495145631067961</v>
      </c>
      <c r="AD16" s="21">
        <v>5.2631578947368397E-2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8" t="s">
        <v>397</v>
      </c>
      <c r="E2" s="25"/>
      <c r="F2" s="25"/>
      <c r="G2" s="25"/>
      <c r="H2" s="25"/>
      <c r="I2" s="25"/>
      <c r="J2" s="25"/>
      <c r="K2" s="25"/>
    </row>
    <row r="6" spans="2:11" ht="49.95" customHeight="1" x14ac:dyDescent="0.3">
      <c r="B6" s="16" t="s">
        <v>14</v>
      </c>
      <c r="C6" s="16" t="s">
        <v>384</v>
      </c>
      <c r="D6" s="16" t="s">
        <v>385</v>
      </c>
      <c r="E6" s="16" t="s">
        <v>386</v>
      </c>
      <c r="F6" s="16" t="s">
        <v>387</v>
      </c>
      <c r="G6" s="16" t="s">
        <v>388</v>
      </c>
      <c r="H6" s="16" t="s">
        <v>389</v>
      </c>
      <c r="I6" s="16" t="s">
        <v>390</v>
      </c>
      <c r="J6" s="16" t="s">
        <v>391</v>
      </c>
    </row>
    <row r="7" spans="2:11" x14ac:dyDescent="0.3">
      <c r="B7" s="14" t="s">
        <v>392</v>
      </c>
      <c r="C7" s="13">
        <v>1.7699115044247801E-2</v>
      </c>
      <c r="D7" s="13">
        <v>1.7699115044247801E-2</v>
      </c>
      <c r="E7" s="13">
        <v>1.7699115044247801E-2</v>
      </c>
      <c r="F7" s="13">
        <v>1.7699115044247801E-2</v>
      </c>
      <c r="G7" s="13">
        <v>1.7699115044247801E-2</v>
      </c>
      <c r="H7" s="13">
        <v>8.8495575221238902E-3</v>
      </c>
      <c r="I7" s="13">
        <v>1.7699115044247801E-2</v>
      </c>
      <c r="J7" s="13">
        <v>1.7699115044247801E-2</v>
      </c>
    </row>
    <row r="8" spans="2:11" x14ac:dyDescent="0.3">
      <c r="B8" s="14" t="s">
        <v>393</v>
      </c>
      <c r="C8" s="13">
        <v>5.3097345132743397E-2</v>
      </c>
      <c r="D8" s="13">
        <v>6.1946902654867297E-2</v>
      </c>
      <c r="E8" s="13">
        <v>7.0796460176991094E-2</v>
      </c>
      <c r="F8" s="13">
        <v>4.4247787610619503E-2</v>
      </c>
      <c r="G8" s="13">
        <v>2.6548672566371698E-2</v>
      </c>
      <c r="H8" s="13">
        <v>5.3097345132743397E-2</v>
      </c>
      <c r="I8" s="13">
        <v>5.3097345132743397E-2</v>
      </c>
      <c r="J8" s="13">
        <v>0.11504424778761101</v>
      </c>
    </row>
    <row r="9" spans="2:11" x14ac:dyDescent="0.3">
      <c r="B9" s="14" t="s">
        <v>394</v>
      </c>
      <c r="C9" s="13">
        <v>0.39823008849557501</v>
      </c>
      <c r="D9" s="13">
        <v>0.29203539823008901</v>
      </c>
      <c r="E9" s="13">
        <v>0.40707964601769903</v>
      </c>
      <c r="F9" s="13">
        <v>0.60176991150442505</v>
      </c>
      <c r="G9" s="13">
        <v>0.67256637168141598</v>
      </c>
      <c r="H9" s="13">
        <v>0.27433628318584102</v>
      </c>
      <c r="I9" s="13">
        <v>0.30973451327433599</v>
      </c>
      <c r="J9" s="13">
        <v>0.43362831858407103</v>
      </c>
    </row>
    <row r="10" spans="2:11" x14ac:dyDescent="0.3">
      <c r="B10" s="14" t="s">
        <v>395</v>
      </c>
      <c r="C10" s="13">
        <v>0.36283185840707999</v>
      </c>
      <c r="D10" s="13">
        <v>0.46902654867256599</v>
      </c>
      <c r="E10" s="13">
        <v>0.35398230088495602</v>
      </c>
      <c r="F10" s="13">
        <v>0.23008849557522101</v>
      </c>
      <c r="G10" s="13">
        <v>0.16814159292035399</v>
      </c>
      <c r="H10" s="13">
        <v>0.46902654867256599</v>
      </c>
      <c r="I10" s="13">
        <v>0.41592920353982299</v>
      </c>
      <c r="J10" s="13">
        <v>0.27433628318584102</v>
      </c>
    </row>
    <row r="11" spans="2:11" x14ac:dyDescent="0.3">
      <c r="B11" s="14" t="s">
        <v>396</v>
      </c>
      <c r="C11" s="13">
        <v>0.14159292035398199</v>
      </c>
      <c r="D11" s="13">
        <v>0.123893805309735</v>
      </c>
      <c r="E11" s="13">
        <v>0.123893805309735</v>
      </c>
      <c r="F11" s="13">
        <v>6.1946902654867297E-2</v>
      </c>
      <c r="G11" s="13">
        <v>4.4247787610619503E-2</v>
      </c>
      <c r="H11" s="13">
        <v>0.17699115044247801</v>
      </c>
      <c r="I11" s="13">
        <v>0.132743362831858</v>
      </c>
      <c r="J11" s="13">
        <v>0.14159292035398199</v>
      </c>
    </row>
    <row r="12" spans="2:11" x14ac:dyDescent="0.3">
      <c r="B12" s="14" t="s">
        <v>56</v>
      </c>
      <c r="C12" s="13">
        <v>2.6548672566371698E-2</v>
      </c>
      <c r="D12" s="13">
        <v>3.5398230088495602E-2</v>
      </c>
      <c r="E12" s="13">
        <v>2.6548672566371698E-2</v>
      </c>
      <c r="F12" s="13">
        <v>4.4247787610619503E-2</v>
      </c>
      <c r="G12" s="13">
        <v>7.0796460176991094E-2</v>
      </c>
      <c r="H12" s="13">
        <v>1.7699115044247801E-2</v>
      </c>
      <c r="I12" s="13">
        <v>7.0796460176991094E-2</v>
      </c>
      <c r="J12" s="13">
        <v>1.7699115044247801E-2</v>
      </c>
    </row>
    <row r="13" spans="2:11" x14ac:dyDescent="0.3">
      <c r="B13" s="15" t="s">
        <v>321</v>
      </c>
      <c r="C13" s="15"/>
      <c r="D13" s="15"/>
      <c r="E13" s="15"/>
      <c r="F13" s="15"/>
      <c r="G13" s="15"/>
      <c r="H13" s="15"/>
      <c r="I13" s="15"/>
      <c r="J13" s="15"/>
    </row>
    <row r="14" spans="2:11" x14ac:dyDescent="0.3">
      <c r="B14" t="s">
        <v>50</v>
      </c>
    </row>
    <row r="15" spans="2:11" x14ac:dyDescent="0.3">
      <c r="B15" t="s">
        <v>51</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398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5.3097345132743397E-2</v>
      </c>
      <c r="D9" s="13">
        <v>3.77358490566038E-2</v>
      </c>
      <c r="E9" s="13">
        <v>6.6666666666666693E-2</v>
      </c>
      <c r="F9" s="13"/>
      <c r="G9" s="13">
        <v>0</v>
      </c>
      <c r="H9" s="13">
        <v>8.3333333333333301E-2</v>
      </c>
      <c r="I9" s="13">
        <v>0.230769230769231</v>
      </c>
      <c r="J9" s="13">
        <v>6.6666666666666693E-2</v>
      </c>
      <c r="K9" s="13">
        <v>0</v>
      </c>
      <c r="L9" s="13">
        <v>2.4390243902439001E-2</v>
      </c>
      <c r="M9" s="13"/>
      <c r="N9" s="13">
        <v>4.2553191489361701E-2</v>
      </c>
      <c r="O9" s="13">
        <v>9.375E-2</v>
      </c>
      <c r="P9" s="13">
        <v>0</v>
      </c>
      <c r="Q9" s="13">
        <v>4.3478260869565202E-2</v>
      </c>
      <c r="R9" s="13"/>
      <c r="S9" s="13">
        <v>0.10344827586206901</v>
      </c>
      <c r="T9" s="13">
        <v>5.8823529411764698E-2</v>
      </c>
      <c r="U9" s="13">
        <v>0</v>
      </c>
      <c r="V9" s="13">
        <v>6.6666666666666693E-2</v>
      </c>
      <c r="W9" s="13">
        <v>0</v>
      </c>
      <c r="X9" s="13">
        <v>0</v>
      </c>
      <c r="Y9" s="13"/>
      <c r="Z9" s="13">
        <v>7.8947368421052599E-2</v>
      </c>
      <c r="AA9" s="13">
        <v>0</v>
      </c>
      <c r="AB9" s="13"/>
      <c r="AC9" s="13">
        <v>7.3170731707317097E-2</v>
      </c>
      <c r="AD9" s="13">
        <v>4.6153846153846198E-2</v>
      </c>
    </row>
    <row r="10" spans="2:30" x14ac:dyDescent="0.3">
      <c r="B10" s="14" t="s">
        <v>394</v>
      </c>
      <c r="C10" s="13">
        <v>0.39823008849557501</v>
      </c>
      <c r="D10" s="13">
        <v>0.45283018867924502</v>
      </c>
      <c r="E10" s="13">
        <v>0.35</v>
      </c>
      <c r="F10" s="13"/>
      <c r="G10" s="13">
        <v>0</v>
      </c>
      <c r="H10" s="13">
        <v>0.41666666666666702</v>
      </c>
      <c r="I10" s="13">
        <v>0.38461538461538503</v>
      </c>
      <c r="J10" s="13">
        <v>0.4</v>
      </c>
      <c r="K10" s="13">
        <v>0.33333333333333298</v>
      </c>
      <c r="L10" s="13">
        <v>0.46341463414634099</v>
      </c>
      <c r="M10" s="13"/>
      <c r="N10" s="13">
        <v>0.48936170212766</v>
      </c>
      <c r="O10" s="13">
        <v>0.375</v>
      </c>
      <c r="P10" s="13">
        <v>0.18181818181818199</v>
      </c>
      <c r="Q10" s="13">
        <v>0.34782608695652201</v>
      </c>
      <c r="R10" s="13"/>
      <c r="S10" s="13">
        <v>0.34482758620689702</v>
      </c>
      <c r="T10" s="13">
        <v>0.52941176470588203</v>
      </c>
      <c r="U10" s="13">
        <v>0.58333333333333304</v>
      </c>
      <c r="V10" s="13">
        <v>0.4</v>
      </c>
      <c r="W10" s="13">
        <v>0.2</v>
      </c>
      <c r="X10" s="13">
        <v>0.33333333333333298</v>
      </c>
      <c r="Y10" s="13"/>
      <c r="Z10" s="13">
        <v>0.355263157894737</v>
      </c>
      <c r="AA10" s="13">
        <v>0.48648648648648701</v>
      </c>
      <c r="AB10" s="13"/>
      <c r="AC10" s="13">
        <v>0.24390243902438999</v>
      </c>
      <c r="AD10" s="13">
        <v>0.52307692307692299</v>
      </c>
    </row>
    <row r="11" spans="2:30" x14ac:dyDescent="0.3">
      <c r="B11" s="14" t="s">
        <v>395</v>
      </c>
      <c r="C11" s="13">
        <v>0.36283185840707999</v>
      </c>
      <c r="D11" s="13">
        <v>0.37735849056603799</v>
      </c>
      <c r="E11" s="13">
        <v>0.35</v>
      </c>
      <c r="F11" s="13"/>
      <c r="G11" s="13">
        <v>0.5</v>
      </c>
      <c r="H11" s="13">
        <v>0.16666666666666699</v>
      </c>
      <c r="I11" s="13">
        <v>0.30769230769230799</v>
      </c>
      <c r="J11" s="13">
        <v>0.33333333333333298</v>
      </c>
      <c r="K11" s="13">
        <v>0.46666666666666701</v>
      </c>
      <c r="L11" s="13">
        <v>0.36585365853658502</v>
      </c>
      <c r="M11" s="13"/>
      <c r="N11" s="13">
        <v>0.319148936170213</v>
      </c>
      <c r="O11" s="13">
        <v>0.34375</v>
      </c>
      <c r="P11" s="13">
        <v>0.45454545454545497</v>
      </c>
      <c r="Q11" s="13">
        <v>0.434782608695652</v>
      </c>
      <c r="R11" s="13"/>
      <c r="S11" s="13">
        <v>0.31034482758620702</v>
      </c>
      <c r="T11" s="13">
        <v>0.29411764705882398</v>
      </c>
      <c r="U11" s="13">
        <v>0.16666666666666699</v>
      </c>
      <c r="V11" s="13">
        <v>0.4</v>
      </c>
      <c r="W11" s="13">
        <v>0.7</v>
      </c>
      <c r="X11" s="13">
        <v>0.33333333333333298</v>
      </c>
      <c r="Y11" s="13"/>
      <c r="Z11" s="13">
        <v>0.34210526315789502</v>
      </c>
      <c r="AA11" s="13">
        <v>0.40540540540540498</v>
      </c>
      <c r="AB11" s="13"/>
      <c r="AC11" s="13">
        <v>0.39024390243902402</v>
      </c>
      <c r="AD11" s="13">
        <v>0.32307692307692298</v>
      </c>
    </row>
    <row r="12" spans="2:30" x14ac:dyDescent="0.3">
      <c r="B12" s="14" t="s">
        <v>396</v>
      </c>
      <c r="C12" s="13">
        <v>0.14159292035398199</v>
      </c>
      <c r="D12" s="13">
        <v>0.113207547169811</v>
      </c>
      <c r="E12" s="13">
        <v>0.16666666666666699</v>
      </c>
      <c r="F12" s="13"/>
      <c r="G12" s="13">
        <v>0.5</v>
      </c>
      <c r="H12" s="13">
        <v>0.16666666666666699</v>
      </c>
      <c r="I12" s="13">
        <v>7.69230769230769E-2</v>
      </c>
      <c r="J12" s="13">
        <v>0.2</v>
      </c>
      <c r="K12" s="13">
        <v>0.16666666666666699</v>
      </c>
      <c r="L12" s="13">
        <v>9.7560975609756101E-2</v>
      </c>
      <c r="M12" s="13"/>
      <c r="N12" s="13">
        <v>0.10638297872340401</v>
      </c>
      <c r="O12" s="13">
        <v>0.125</v>
      </c>
      <c r="P12" s="13">
        <v>0.36363636363636398</v>
      </c>
      <c r="Q12" s="13">
        <v>0.13043478260869601</v>
      </c>
      <c r="R12" s="13"/>
      <c r="S12" s="13">
        <v>0.13793103448275901</v>
      </c>
      <c r="T12" s="13">
        <v>0.11764705882352899</v>
      </c>
      <c r="U12" s="13">
        <v>0.16666666666666699</v>
      </c>
      <c r="V12" s="13">
        <v>0.133333333333333</v>
      </c>
      <c r="W12" s="13">
        <v>0.1</v>
      </c>
      <c r="X12" s="13">
        <v>0.33333333333333298</v>
      </c>
      <c r="Y12" s="13"/>
      <c r="Z12" s="13">
        <v>0.17105263157894701</v>
      </c>
      <c r="AA12" s="13">
        <v>8.1081081081081099E-2</v>
      </c>
      <c r="AB12" s="13"/>
      <c r="AC12" s="13">
        <v>0.24390243902438999</v>
      </c>
      <c r="AD12" s="13">
        <v>9.2307692307692299E-2</v>
      </c>
    </row>
    <row r="13" spans="2:30" x14ac:dyDescent="0.3">
      <c r="B13" s="14" t="s">
        <v>56</v>
      </c>
      <c r="C13" s="19">
        <v>2.6548672566371698E-2</v>
      </c>
      <c r="D13" s="19">
        <v>1.88679245283019E-2</v>
      </c>
      <c r="E13" s="19">
        <v>3.3333333333333298E-2</v>
      </c>
      <c r="F13" s="19"/>
      <c r="G13" s="19">
        <v>0</v>
      </c>
      <c r="H13" s="19">
        <v>0</v>
      </c>
      <c r="I13" s="19">
        <v>0</v>
      </c>
      <c r="J13" s="19">
        <v>0</v>
      </c>
      <c r="K13" s="19">
        <v>3.3333333333333298E-2</v>
      </c>
      <c r="L13" s="19">
        <v>4.8780487804878099E-2</v>
      </c>
      <c r="M13" s="19"/>
      <c r="N13" s="19">
        <v>2.1276595744680899E-2</v>
      </c>
      <c r="O13" s="19">
        <v>6.25E-2</v>
      </c>
      <c r="P13" s="19">
        <v>0</v>
      </c>
      <c r="Q13" s="19">
        <v>0</v>
      </c>
      <c r="R13" s="19"/>
      <c r="S13" s="19">
        <v>6.8965517241379296E-2</v>
      </c>
      <c r="T13" s="19">
        <v>0</v>
      </c>
      <c r="U13" s="19">
        <v>8.3333333333333301E-2</v>
      </c>
      <c r="V13" s="19">
        <v>0</v>
      </c>
      <c r="W13" s="19">
        <v>0</v>
      </c>
      <c r="X13" s="19">
        <v>0</v>
      </c>
      <c r="Y13" s="19"/>
      <c r="Z13" s="19">
        <v>2.6315789473684199E-2</v>
      </c>
      <c r="AA13" s="19">
        <v>2.7027027027027001E-2</v>
      </c>
      <c r="AB13" s="19"/>
      <c r="AC13" s="19">
        <v>2.4390243902439001E-2</v>
      </c>
      <c r="AD13" s="19">
        <v>1.5384615384615399E-2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399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6.1946902654867297E-2</v>
      </c>
      <c r="D9" s="13">
        <v>7.5471698113207503E-2</v>
      </c>
      <c r="E9" s="13">
        <v>0.05</v>
      </c>
      <c r="F9" s="13"/>
      <c r="G9" s="13">
        <v>0</v>
      </c>
      <c r="H9" s="13">
        <v>8.3333333333333301E-2</v>
      </c>
      <c r="I9" s="13">
        <v>0.15384615384615399</v>
      </c>
      <c r="J9" s="13">
        <v>0</v>
      </c>
      <c r="K9" s="13">
        <v>3.3333333333333298E-2</v>
      </c>
      <c r="L9" s="13">
        <v>7.3170731707317097E-2</v>
      </c>
      <c r="M9" s="13"/>
      <c r="N9" s="13">
        <v>4.2553191489361701E-2</v>
      </c>
      <c r="O9" s="13">
        <v>9.375E-2</v>
      </c>
      <c r="P9" s="13">
        <v>0</v>
      </c>
      <c r="Q9" s="13">
        <v>8.6956521739130405E-2</v>
      </c>
      <c r="R9" s="13"/>
      <c r="S9" s="13">
        <v>3.4482758620689703E-2</v>
      </c>
      <c r="T9" s="13">
        <v>0.11764705882352899</v>
      </c>
      <c r="U9" s="13">
        <v>8.3333333333333301E-2</v>
      </c>
      <c r="V9" s="13">
        <v>0.1</v>
      </c>
      <c r="W9" s="13">
        <v>0</v>
      </c>
      <c r="X9" s="13">
        <v>0</v>
      </c>
      <c r="Y9" s="13"/>
      <c r="Z9" s="13">
        <v>7.8947368421052599E-2</v>
      </c>
      <c r="AA9" s="13">
        <v>2.7027027027027001E-2</v>
      </c>
      <c r="AB9" s="13"/>
      <c r="AC9" s="13">
        <v>7.3170731707317097E-2</v>
      </c>
      <c r="AD9" s="13">
        <v>6.15384615384615E-2</v>
      </c>
    </row>
    <row r="10" spans="2:30" x14ac:dyDescent="0.3">
      <c r="B10" s="14" t="s">
        <v>394</v>
      </c>
      <c r="C10" s="13">
        <v>0.29203539823008901</v>
      </c>
      <c r="D10" s="13">
        <v>0.245283018867925</v>
      </c>
      <c r="E10" s="13">
        <v>0.33333333333333298</v>
      </c>
      <c r="F10" s="13"/>
      <c r="G10" s="13">
        <v>0</v>
      </c>
      <c r="H10" s="13">
        <v>0.33333333333333298</v>
      </c>
      <c r="I10" s="13">
        <v>0.230769230769231</v>
      </c>
      <c r="J10" s="13">
        <v>0.46666666666666701</v>
      </c>
      <c r="K10" s="13">
        <v>0.3</v>
      </c>
      <c r="L10" s="13">
        <v>0.24390243902438999</v>
      </c>
      <c r="M10" s="13"/>
      <c r="N10" s="13">
        <v>0.29787234042553201</v>
      </c>
      <c r="O10" s="13">
        <v>0.25</v>
      </c>
      <c r="P10" s="13">
        <v>0.27272727272727298</v>
      </c>
      <c r="Q10" s="13">
        <v>0.34782608695652201</v>
      </c>
      <c r="R10" s="13"/>
      <c r="S10" s="13">
        <v>0.24137931034482801</v>
      </c>
      <c r="T10" s="13">
        <v>0.23529411764705899</v>
      </c>
      <c r="U10" s="13">
        <v>0.25</v>
      </c>
      <c r="V10" s="13">
        <v>0.53333333333333299</v>
      </c>
      <c r="W10" s="13">
        <v>0</v>
      </c>
      <c r="X10" s="13">
        <v>0.33333333333333298</v>
      </c>
      <c r="Y10" s="13"/>
      <c r="Z10" s="13">
        <v>0.30263157894736797</v>
      </c>
      <c r="AA10" s="13">
        <v>0.27027027027027001</v>
      </c>
      <c r="AB10" s="13"/>
      <c r="AC10" s="13">
        <v>0.31707317073170699</v>
      </c>
      <c r="AD10" s="13">
        <v>0.29230769230769199</v>
      </c>
    </row>
    <row r="11" spans="2:30" x14ac:dyDescent="0.3">
      <c r="B11" s="14" t="s">
        <v>395</v>
      </c>
      <c r="C11" s="13">
        <v>0.46902654867256599</v>
      </c>
      <c r="D11" s="13">
        <v>0.56603773584905703</v>
      </c>
      <c r="E11" s="13">
        <v>0.38333333333333303</v>
      </c>
      <c r="F11" s="13"/>
      <c r="G11" s="13">
        <v>0.5</v>
      </c>
      <c r="H11" s="13">
        <v>0.16666666666666699</v>
      </c>
      <c r="I11" s="13">
        <v>0.61538461538461497</v>
      </c>
      <c r="J11" s="13">
        <v>0.33333333333333298</v>
      </c>
      <c r="K11" s="13">
        <v>0.53333333333333299</v>
      </c>
      <c r="L11" s="13">
        <v>0.51219512195121997</v>
      </c>
      <c r="M11" s="13"/>
      <c r="N11" s="13">
        <v>0.51063829787234005</v>
      </c>
      <c r="O11" s="13">
        <v>0.46875</v>
      </c>
      <c r="P11" s="13">
        <v>0.54545454545454497</v>
      </c>
      <c r="Q11" s="13">
        <v>0.34782608695652201</v>
      </c>
      <c r="R11" s="13"/>
      <c r="S11" s="13">
        <v>0.44827586206896602</v>
      </c>
      <c r="T11" s="13">
        <v>0.52941176470588203</v>
      </c>
      <c r="U11" s="13">
        <v>0.58333333333333304</v>
      </c>
      <c r="V11" s="13">
        <v>0.266666666666667</v>
      </c>
      <c r="W11" s="13">
        <v>0.7</v>
      </c>
      <c r="X11" s="13">
        <v>0.33333333333333298</v>
      </c>
      <c r="Y11" s="13"/>
      <c r="Z11" s="13">
        <v>0.42105263157894701</v>
      </c>
      <c r="AA11" s="13">
        <v>0.56756756756756799</v>
      </c>
      <c r="AB11" s="13"/>
      <c r="AC11" s="13">
        <v>0.46341463414634099</v>
      </c>
      <c r="AD11" s="13">
        <v>0.47692307692307701</v>
      </c>
    </row>
    <row r="12" spans="2:30" x14ac:dyDescent="0.3">
      <c r="B12" s="14" t="s">
        <v>396</v>
      </c>
      <c r="C12" s="13">
        <v>0.123893805309735</v>
      </c>
      <c r="D12" s="13">
        <v>9.4339622641509399E-2</v>
      </c>
      <c r="E12" s="13">
        <v>0.15</v>
      </c>
      <c r="F12" s="13"/>
      <c r="G12" s="13">
        <v>0.5</v>
      </c>
      <c r="H12" s="13">
        <v>0.25</v>
      </c>
      <c r="I12" s="13">
        <v>0</v>
      </c>
      <c r="J12" s="13">
        <v>0.2</v>
      </c>
      <c r="K12" s="13">
        <v>0.1</v>
      </c>
      <c r="L12" s="13">
        <v>9.7560975609756101E-2</v>
      </c>
      <c r="M12" s="13"/>
      <c r="N12" s="13">
        <v>0.10638297872340401</v>
      </c>
      <c r="O12" s="13">
        <v>9.375E-2</v>
      </c>
      <c r="P12" s="13">
        <v>0.18181818181818199</v>
      </c>
      <c r="Q12" s="13">
        <v>0.173913043478261</v>
      </c>
      <c r="R12" s="13"/>
      <c r="S12" s="13">
        <v>0.17241379310344801</v>
      </c>
      <c r="T12" s="13">
        <v>0.11764705882352899</v>
      </c>
      <c r="U12" s="13">
        <v>0</v>
      </c>
      <c r="V12" s="13">
        <v>0.1</v>
      </c>
      <c r="W12" s="13">
        <v>0.3</v>
      </c>
      <c r="X12" s="13">
        <v>0.16666666666666699</v>
      </c>
      <c r="Y12" s="13"/>
      <c r="Z12" s="13">
        <v>0.144736842105263</v>
      </c>
      <c r="AA12" s="13">
        <v>8.1081081081081099E-2</v>
      </c>
      <c r="AB12" s="13"/>
      <c r="AC12" s="13">
        <v>0.12195121951219499</v>
      </c>
      <c r="AD12" s="13">
        <v>0.138461538461538</v>
      </c>
    </row>
    <row r="13" spans="2:30" x14ac:dyDescent="0.3">
      <c r="B13" s="14" t="s">
        <v>56</v>
      </c>
      <c r="C13" s="19">
        <v>3.5398230088495602E-2</v>
      </c>
      <c r="D13" s="19">
        <v>1.88679245283019E-2</v>
      </c>
      <c r="E13" s="19">
        <v>0.05</v>
      </c>
      <c r="F13" s="19"/>
      <c r="G13" s="19">
        <v>0</v>
      </c>
      <c r="H13" s="19">
        <v>0</v>
      </c>
      <c r="I13" s="19">
        <v>0</v>
      </c>
      <c r="J13" s="19">
        <v>0</v>
      </c>
      <c r="K13" s="19">
        <v>3.3333333333333298E-2</v>
      </c>
      <c r="L13" s="19">
        <v>7.3170731707317097E-2</v>
      </c>
      <c r="M13" s="19"/>
      <c r="N13" s="19">
        <v>2.1276595744680899E-2</v>
      </c>
      <c r="O13" s="19">
        <v>9.375E-2</v>
      </c>
      <c r="P13" s="19">
        <v>0</v>
      </c>
      <c r="Q13" s="19">
        <v>0</v>
      </c>
      <c r="R13" s="19"/>
      <c r="S13" s="19">
        <v>6.8965517241379296E-2</v>
      </c>
      <c r="T13" s="19">
        <v>0</v>
      </c>
      <c r="U13" s="19">
        <v>8.3333333333333301E-2</v>
      </c>
      <c r="V13" s="19">
        <v>0</v>
      </c>
      <c r="W13" s="19">
        <v>0</v>
      </c>
      <c r="X13" s="19">
        <v>0.16666666666666699</v>
      </c>
      <c r="Y13" s="19"/>
      <c r="Z13" s="19">
        <v>2.6315789473684199E-2</v>
      </c>
      <c r="AA13" s="19">
        <v>5.4054054054054099E-2</v>
      </c>
      <c r="AB13" s="19"/>
      <c r="AC13" s="19">
        <v>0</v>
      </c>
      <c r="AD13" s="19">
        <v>3.0769230769230799E-2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7.0796460176991094E-2</v>
      </c>
      <c r="D9" s="13">
        <v>9.4339622641509399E-2</v>
      </c>
      <c r="E9" s="13">
        <v>0.05</v>
      </c>
      <c r="F9" s="13"/>
      <c r="G9" s="13">
        <v>0</v>
      </c>
      <c r="H9" s="13">
        <v>0.16666666666666699</v>
      </c>
      <c r="I9" s="13">
        <v>0.230769230769231</v>
      </c>
      <c r="J9" s="13">
        <v>0</v>
      </c>
      <c r="K9" s="13">
        <v>0</v>
      </c>
      <c r="L9" s="13">
        <v>7.3170731707317097E-2</v>
      </c>
      <c r="M9" s="13"/>
      <c r="N9" s="13">
        <v>6.3829787234042507E-2</v>
      </c>
      <c r="O9" s="13">
        <v>9.375E-2</v>
      </c>
      <c r="P9" s="13">
        <v>9.0909090909090898E-2</v>
      </c>
      <c r="Q9" s="13">
        <v>4.3478260869565202E-2</v>
      </c>
      <c r="R9" s="13"/>
      <c r="S9" s="13">
        <v>0.10344827586206901</v>
      </c>
      <c r="T9" s="13">
        <v>0.11764705882352899</v>
      </c>
      <c r="U9" s="13">
        <v>0</v>
      </c>
      <c r="V9" s="13">
        <v>0.1</v>
      </c>
      <c r="W9" s="13">
        <v>0</v>
      </c>
      <c r="X9" s="13">
        <v>0</v>
      </c>
      <c r="Y9" s="13"/>
      <c r="Z9" s="13">
        <v>9.2105263157894704E-2</v>
      </c>
      <c r="AA9" s="13">
        <v>2.7027027027027001E-2</v>
      </c>
      <c r="AB9" s="13"/>
      <c r="AC9" s="13">
        <v>7.3170731707317097E-2</v>
      </c>
      <c r="AD9" s="13">
        <v>7.69230769230769E-2</v>
      </c>
    </row>
    <row r="10" spans="2:30" x14ac:dyDescent="0.3">
      <c r="B10" s="14" t="s">
        <v>394</v>
      </c>
      <c r="C10" s="13">
        <v>0.40707964601769903</v>
      </c>
      <c r="D10" s="13">
        <v>0.56603773584905703</v>
      </c>
      <c r="E10" s="13">
        <v>0.266666666666667</v>
      </c>
      <c r="F10" s="13"/>
      <c r="G10" s="13">
        <v>0</v>
      </c>
      <c r="H10" s="13">
        <v>0.25</v>
      </c>
      <c r="I10" s="13">
        <v>0.30769230769230799</v>
      </c>
      <c r="J10" s="13">
        <v>0.4</v>
      </c>
      <c r="K10" s="13">
        <v>0.56666666666666698</v>
      </c>
      <c r="L10" s="13">
        <v>0.39024390243902402</v>
      </c>
      <c r="M10" s="13"/>
      <c r="N10" s="13">
        <v>0.51063829787234005</v>
      </c>
      <c r="O10" s="13">
        <v>0.3125</v>
      </c>
      <c r="P10" s="13">
        <v>0.18181818181818199</v>
      </c>
      <c r="Q10" s="13">
        <v>0.434782608695652</v>
      </c>
      <c r="R10" s="13"/>
      <c r="S10" s="13">
        <v>0.34482758620689702</v>
      </c>
      <c r="T10" s="13">
        <v>0.29411764705882398</v>
      </c>
      <c r="U10" s="13">
        <v>0.5</v>
      </c>
      <c r="V10" s="13">
        <v>0.53333333333333299</v>
      </c>
      <c r="W10" s="13">
        <v>0.2</v>
      </c>
      <c r="X10" s="13">
        <v>0.33333333333333298</v>
      </c>
      <c r="Y10" s="13"/>
      <c r="Z10" s="13">
        <v>0.355263157894737</v>
      </c>
      <c r="AA10" s="13">
        <v>0.51351351351351304</v>
      </c>
      <c r="AB10" s="13"/>
      <c r="AC10" s="13">
        <v>0.39024390243902402</v>
      </c>
      <c r="AD10" s="13">
        <v>0.46153846153846201</v>
      </c>
    </row>
    <row r="11" spans="2:30" x14ac:dyDescent="0.3">
      <c r="B11" s="14" t="s">
        <v>395</v>
      </c>
      <c r="C11" s="13">
        <v>0.35398230088495602</v>
      </c>
      <c r="D11" s="13">
        <v>0.26415094339622602</v>
      </c>
      <c r="E11" s="13">
        <v>0.43333333333333302</v>
      </c>
      <c r="F11" s="13"/>
      <c r="G11" s="13">
        <v>0.5</v>
      </c>
      <c r="H11" s="13">
        <v>8.3333333333333301E-2</v>
      </c>
      <c r="I11" s="13">
        <v>0.38461538461538503</v>
      </c>
      <c r="J11" s="13">
        <v>0.4</v>
      </c>
      <c r="K11" s="13">
        <v>0.33333333333333298</v>
      </c>
      <c r="L11" s="13">
        <v>0.41463414634146301</v>
      </c>
      <c r="M11" s="13"/>
      <c r="N11" s="13">
        <v>0.319148936170213</v>
      </c>
      <c r="O11" s="13">
        <v>0.375</v>
      </c>
      <c r="P11" s="13">
        <v>0.54545454545454497</v>
      </c>
      <c r="Q11" s="13">
        <v>0.30434782608695699</v>
      </c>
      <c r="R11" s="13"/>
      <c r="S11" s="13">
        <v>0.37931034482758602</v>
      </c>
      <c r="T11" s="13">
        <v>0.41176470588235298</v>
      </c>
      <c r="U11" s="13">
        <v>0.33333333333333298</v>
      </c>
      <c r="V11" s="13">
        <v>0.16666666666666699</v>
      </c>
      <c r="W11" s="13">
        <v>0.7</v>
      </c>
      <c r="X11" s="13">
        <v>0.66666666666666696</v>
      </c>
      <c r="Y11" s="13"/>
      <c r="Z11" s="13">
        <v>0.38157894736842102</v>
      </c>
      <c r="AA11" s="13">
        <v>0.29729729729729698</v>
      </c>
      <c r="AB11" s="13"/>
      <c r="AC11" s="13">
        <v>0.36585365853658502</v>
      </c>
      <c r="AD11" s="13">
        <v>0.32307692307692298</v>
      </c>
    </row>
    <row r="12" spans="2:30" x14ac:dyDescent="0.3">
      <c r="B12" s="14" t="s">
        <v>396</v>
      </c>
      <c r="C12" s="13">
        <v>0.123893805309735</v>
      </c>
      <c r="D12" s="13">
        <v>7.5471698113207503E-2</v>
      </c>
      <c r="E12" s="13">
        <v>0.16666666666666699</v>
      </c>
      <c r="F12" s="13"/>
      <c r="G12" s="13">
        <v>0.5</v>
      </c>
      <c r="H12" s="13">
        <v>0.25</v>
      </c>
      <c r="I12" s="13">
        <v>7.69230769230769E-2</v>
      </c>
      <c r="J12" s="13">
        <v>0.2</v>
      </c>
      <c r="K12" s="13">
        <v>0.1</v>
      </c>
      <c r="L12" s="13">
        <v>7.3170731707317097E-2</v>
      </c>
      <c r="M12" s="13"/>
      <c r="N12" s="13">
        <v>8.5106382978723402E-2</v>
      </c>
      <c r="O12" s="13">
        <v>0.125</v>
      </c>
      <c r="P12" s="13">
        <v>0.18181818181818199</v>
      </c>
      <c r="Q12" s="13">
        <v>0.173913043478261</v>
      </c>
      <c r="R12" s="13"/>
      <c r="S12" s="13">
        <v>0.10344827586206901</v>
      </c>
      <c r="T12" s="13">
        <v>0.17647058823529399</v>
      </c>
      <c r="U12" s="13">
        <v>8.3333333333333301E-2</v>
      </c>
      <c r="V12" s="13">
        <v>0.2</v>
      </c>
      <c r="W12" s="13">
        <v>0</v>
      </c>
      <c r="X12" s="13">
        <v>0</v>
      </c>
      <c r="Y12" s="13"/>
      <c r="Z12" s="13">
        <v>0.13157894736842099</v>
      </c>
      <c r="AA12" s="13">
        <v>0.108108108108108</v>
      </c>
      <c r="AB12" s="13"/>
      <c r="AC12" s="13">
        <v>0.146341463414634</v>
      </c>
      <c r="AD12" s="13">
        <v>0.107692307692308</v>
      </c>
    </row>
    <row r="13" spans="2:30" x14ac:dyDescent="0.3">
      <c r="B13" s="14" t="s">
        <v>56</v>
      </c>
      <c r="C13" s="19">
        <v>2.6548672566371698E-2</v>
      </c>
      <c r="D13" s="19">
        <v>0</v>
      </c>
      <c r="E13" s="19">
        <v>0.05</v>
      </c>
      <c r="F13" s="19"/>
      <c r="G13" s="19">
        <v>0</v>
      </c>
      <c r="H13" s="19">
        <v>8.3333333333333301E-2</v>
      </c>
      <c r="I13" s="19">
        <v>0</v>
      </c>
      <c r="J13" s="19">
        <v>0</v>
      </c>
      <c r="K13" s="19">
        <v>0</v>
      </c>
      <c r="L13" s="19">
        <v>4.8780487804878099E-2</v>
      </c>
      <c r="M13" s="19"/>
      <c r="N13" s="19">
        <v>0</v>
      </c>
      <c r="O13" s="19">
        <v>9.375E-2</v>
      </c>
      <c r="P13" s="19">
        <v>0</v>
      </c>
      <c r="Q13" s="19">
        <v>0</v>
      </c>
      <c r="R13" s="19"/>
      <c r="S13" s="19">
        <v>3.4482758620689703E-2</v>
      </c>
      <c r="T13" s="19">
        <v>0</v>
      </c>
      <c r="U13" s="19">
        <v>8.3333333333333301E-2</v>
      </c>
      <c r="V13" s="19">
        <v>0</v>
      </c>
      <c r="W13" s="19">
        <v>0.1</v>
      </c>
      <c r="X13" s="19">
        <v>0</v>
      </c>
      <c r="Y13" s="19"/>
      <c r="Z13" s="19">
        <v>1.3157894736842099E-2</v>
      </c>
      <c r="AA13" s="19">
        <v>5.4054054054054099E-2</v>
      </c>
      <c r="AB13" s="19"/>
      <c r="AC13" s="19">
        <v>0</v>
      </c>
      <c r="AD13" s="19">
        <v>3.0769230769230799E-2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4.4247787610619503E-2</v>
      </c>
      <c r="D9" s="13">
        <v>3.77358490566038E-2</v>
      </c>
      <c r="E9" s="13">
        <v>0.05</v>
      </c>
      <c r="F9" s="13"/>
      <c r="G9" s="13">
        <v>0</v>
      </c>
      <c r="H9" s="13">
        <v>8.3333333333333301E-2</v>
      </c>
      <c r="I9" s="13">
        <v>0.15384615384615399</v>
      </c>
      <c r="J9" s="13">
        <v>0</v>
      </c>
      <c r="K9" s="13">
        <v>3.3333333333333298E-2</v>
      </c>
      <c r="L9" s="13">
        <v>2.4390243902439001E-2</v>
      </c>
      <c r="M9" s="13"/>
      <c r="N9" s="13">
        <v>4.2553191489361701E-2</v>
      </c>
      <c r="O9" s="13">
        <v>3.125E-2</v>
      </c>
      <c r="P9" s="13">
        <v>9.0909090909090898E-2</v>
      </c>
      <c r="Q9" s="13">
        <v>4.3478260869565202E-2</v>
      </c>
      <c r="R9" s="13"/>
      <c r="S9" s="13">
        <v>6.8965517241379296E-2</v>
      </c>
      <c r="T9" s="13">
        <v>5.8823529411764698E-2</v>
      </c>
      <c r="U9" s="13">
        <v>0</v>
      </c>
      <c r="V9" s="13">
        <v>6.6666666666666693E-2</v>
      </c>
      <c r="W9" s="13">
        <v>0</v>
      </c>
      <c r="X9" s="13">
        <v>0</v>
      </c>
      <c r="Y9" s="13"/>
      <c r="Z9" s="13">
        <v>6.5789473684210495E-2</v>
      </c>
      <c r="AA9" s="13">
        <v>0</v>
      </c>
      <c r="AB9" s="13"/>
      <c r="AC9" s="13">
        <v>7.3170731707317097E-2</v>
      </c>
      <c r="AD9" s="13">
        <v>3.0769230769230799E-2</v>
      </c>
    </row>
    <row r="10" spans="2:30" x14ac:dyDescent="0.3">
      <c r="B10" s="14" t="s">
        <v>394</v>
      </c>
      <c r="C10" s="13">
        <v>0.60176991150442505</v>
      </c>
      <c r="D10" s="13">
        <v>0.56603773584905703</v>
      </c>
      <c r="E10" s="13">
        <v>0.63333333333333297</v>
      </c>
      <c r="F10" s="13"/>
      <c r="G10" s="13">
        <v>0.5</v>
      </c>
      <c r="H10" s="13">
        <v>0.41666666666666702</v>
      </c>
      <c r="I10" s="13">
        <v>0.76923076923076905</v>
      </c>
      <c r="J10" s="13">
        <v>0.86666666666666703</v>
      </c>
      <c r="K10" s="13">
        <v>0.5</v>
      </c>
      <c r="L10" s="13">
        <v>0.58536585365853699</v>
      </c>
      <c r="M10" s="13"/>
      <c r="N10" s="13">
        <v>0.55319148936170204</v>
      </c>
      <c r="O10" s="13">
        <v>0.5625</v>
      </c>
      <c r="P10" s="13">
        <v>0.54545454545454497</v>
      </c>
      <c r="Q10" s="13">
        <v>0.78260869565217395</v>
      </c>
      <c r="R10" s="13"/>
      <c r="S10" s="13">
        <v>0.51724137931034497</v>
      </c>
      <c r="T10" s="13">
        <v>0.58823529411764697</v>
      </c>
      <c r="U10" s="13">
        <v>0.5</v>
      </c>
      <c r="V10" s="13">
        <v>0.66666666666666696</v>
      </c>
      <c r="W10" s="13">
        <v>0.6</v>
      </c>
      <c r="X10" s="13">
        <v>0.66666666666666696</v>
      </c>
      <c r="Y10" s="13"/>
      <c r="Z10" s="13">
        <v>0.68421052631578905</v>
      </c>
      <c r="AA10" s="13">
        <v>0.43243243243243201</v>
      </c>
      <c r="AB10" s="13"/>
      <c r="AC10" s="13">
        <v>0.58536585365853699</v>
      </c>
      <c r="AD10" s="13">
        <v>0.61538461538461497</v>
      </c>
    </row>
    <row r="11" spans="2:30" x14ac:dyDescent="0.3">
      <c r="B11" s="14" t="s">
        <v>395</v>
      </c>
      <c r="C11" s="13">
        <v>0.23008849557522101</v>
      </c>
      <c r="D11" s="13">
        <v>0.30188679245283001</v>
      </c>
      <c r="E11" s="13">
        <v>0.16666666666666699</v>
      </c>
      <c r="F11" s="13"/>
      <c r="G11" s="13">
        <v>0</v>
      </c>
      <c r="H11" s="13">
        <v>0.16666666666666699</v>
      </c>
      <c r="I11" s="13">
        <v>7.69230769230769E-2</v>
      </c>
      <c r="J11" s="13">
        <v>6.6666666666666693E-2</v>
      </c>
      <c r="K11" s="13">
        <v>0.33333333333333298</v>
      </c>
      <c r="L11" s="13">
        <v>0.292682926829268</v>
      </c>
      <c r="M11" s="13"/>
      <c r="N11" s="13">
        <v>0.29787234042553201</v>
      </c>
      <c r="O11" s="13">
        <v>0.25</v>
      </c>
      <c r="P11" s="13">
        <v>0.18181818181818199</v>
      </c>
      <c r="Q11" s="13">
        <v>8.6956521739130405E-2</v>
      </c>
      <c r="R11" s="13"/>
      <c r="S11" s="13">
        <v>0.27586206896551702</v>
      </c>
      <c r="T11" s="13">
        <v>0.23529411764705899</v>
      </c>
      <c r="U11" s="13">
        <v>0.33333333333333298</v>
      </c>
      <c r="V11" s="13">
        <v>0.16666666666666699</v>
      </c>
      <c r="W11" s="13">
        <v>0.3</v>
      </c>
      <c r="X11" s="13">
        <v>0.33333333333333298</v>
      </c>
      <c r="Y11" s="13"/>
      <c r="Z11" s="13">
        <v>0.118421052631579</v>
      </c>
      <c r="AA11" s="13">
        <v>0.45945945945945899</v>
      </c>
      <c r="AB11" s="13"/>
      <c r="AC11" s="13">
        <v>0.17073170731707299</v>
      </c>
      <c r="AD11" s="13">
        <v>0.27692307692307699</v>
      </c>
    </row>
    <row r="12" spans="2:30" x14ac:dyDescent="0.3">
      <c r="B12" s="14" t="s">
        <v>396</v>
      </c>
      <c r="C12" s="13">
        <v>6.1946902654867297E-2</v>
      </c>
      <c r="D12" s="13">
        <v>5.6603773584905703E-2</v>
      </c>
      <c r="E12" s="13">
        <v>6.6666666666666693E-2</v>
      </c>
      <c r="F12" s="13"/>
      <c r="G12" s="13">
        <v>0.5</v>
      </c>
      <c r="H12" s="13">
        <v>0.16666666666666699</v>
      </c>
      <c r="I12" s="13">
        <v>0</v>
      </c>
      <c r="J12" s="13">
        <v>6.6666666666666693E-2</v>
      </c>
      <c r="K12" s="13">
        <v>0.1</v>
      </c>
      <c r="L12" s="13">
        <v>0</v>
      </c>
      <c r="M12" s="13"/>
      <c r="N12" s="13">
        <v>6.3829787234042507E-2</v>
      </c>
      <c r="O12" s="13">
        <v>9.375E-2</v>
      </c>
      <c r="P12" s="13">
        <v>9.0909090909090898E-2</v>
      </c>
      <c r="Q12" s="13">
        <v>0</v>
      </c>
      <c r="R12" s="13"/>
      <c r="S12" s="13">
        <v>6.8965517241379296E-2</v>
      </c>
      <c r="T12" s="13">
        <v>0.11764705882352899</v>
      </c>
      <c r="U12" s="13">
        <v>0</v>
      </c>
      <c r="V12" s="13">
        <v>6.6666666666666693E-2</v>
      </c>
      <c r="W12" s="13">
        <v>0</v>
      </c>
      <c r="X12" s="13">
        <v>0</v>
      </c>
      <c r="Y12" s="13"/>
      <c r="Z12" s="13">
        <v>6.5789473684210495E-2</v>
      </c>
      <c r="AA12" s="13">
        <v>5.4054054054054099E-2</v>
      </c>
      <c r="AB12" s="13"/>
      <c r="AC12" s="13">
        <v>9.7560975609756101E-2</v>
      </c>
      <c r="AD12" s="13">
        <v>4.6153846153846198E-2</v>
      </c>
    </row>
    <row r="13" spans="2:30" x14ac:dyDescent="0.3">
      <c r="B13" s="14" t="s">
        <v>56</v>
      </c>
      <c r="C13" s="19">
        <v>4.4247787610619503E-2</v>
      </c>
      <c r="D13" s="19">
        <v>3.77358490566038E-2</v>
      </c>
      <c r="E13" s="19">
        <v>0.05</v>
      </c>
      <c r="F13" s="19"/>
      <c r="G13" s="19">
        <v>0</v>
      </c>
      <c r="H13" s="19">
        <v>0</v>
      </c>
      <c r="I13" s="19">
        <v>0</v>
      </c>
      <c r="J13" s="19">
        <v>0</v>
      </c>
      <c r="K13" s="19">
        <v>3.3333333333333298E-2</v>
      </c>
      <c r="L13" s="19">
        <v>9.7560975609756101E-2</v>
      </c>
      <c r="M13" s="19"/>
      <c r="N13" s="19">
        <v>2.1276595744680899E-2</v>
      </c>
      <c r="O13" s="19">
        <v>6.25E-2</v>
      </c>
      <c r="P13" s="19">
        <v>9.0909090909090898E-2</v>
      </c>
      <c r="Q13" s="19">
        <v>4.3478260869565202E-2</v>
      </c>
      <c r="R13" s="19"/>
      <c r="S13" s="19">
        <v>3.4482758620689703E-2</v>
      </c>
      <c r="T13" s="19">
        <v>0</v>
      </c>
      <c r="U13" s="19">
        <v>0.16666666666666699</v>
      </c>
      <c r="V13" s="19">
        <v>3.3333333333333298E-2</v>
      </c>
      <c r="W13" s="19">
        <v>0.1</v>
      </c>
      <c r="X13" s="19">
        <v>0</v>
      </c>
      <c r="Y13" s="19"/>
      <c r="Z13" s="19">
        <v>3.94736842105263E-2</v>
      </c>
      <c r="AA13" s="19">
        <v>5.4054054054054099E-2</v>
      </c>
      <c r="AB13" s="19"/>
      <c r="AC13" s="19">
        <v>4.8780487804878099E-2</v>
      </c>
      <c r="AD13" s="19">
        <v>3.0769230769230799E-2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2.6548672566371698E-2</v>
      </c>
      <c r="D9" s="13">
        <v>1.88679245283019E-2</v>
      </c>
      <c r="E9" s="13">
        <v>3.3333333333333298E-2</v>
      </c>
      <c r="F9" s="13"/>
      <c r="G9" s="13">
        <v>0</v>
      </c>
      <c r="H9" s="13">
        <v>0</v>
      </c>
      <c r="I9" s="13">
        <v>0.230769230769231</v>
      </c>
      <c r="J9" s="13">
        <v>0</v>
      </c>
      <c r="K9" s="13">
        <v>0</v>
      </c>
      <c r="L9" s="13">
        <v>0</v>
      </c>
      <c r="M9" s="13"/>
      <c r="N9" s="13">
        <v>0</v>
      </c>
      <c r="O9" s="13">
        <v>6.25E-2</v>
      </c>
      <c r="P9" s="13">
        <v>0</v>
      </c>
      <c r="Q9" s="13">
        <v>4.3478260869565202E-2</v>
      </c>
      <c r="R9" s="13"/>
      <c r="S9" s="13">
        <v>3.4482758620689703E-2</v>
      </c>
      <c r="T9" s="13">
        <v>5.8823529411764698E-2</v>
      </c>
      <c r="U9" s="13">
        <v>0</v>
      </c>
      <c r="V9" s="13">
        <v>3.3333333333333298E-2</v>
      </c>
      <c r="W9" s="13">
        <v>0</v>
      </c>
      <c r="X9" s="13">
        <v>0</v>
      </c>
      <c r="Y9" s="13"/>
      <c r="Z9" s="13">
        <v>3.94736842105263E-2</v>
      </c>
      <c r="AA9" s="13">
        <v>0</v>
      </c>
      <c r="AB9" s="13"/>
      <c r="AC9" s="13">
        <v>4.8780487804878099E-2</v>
      </c>
      <c r="AD9" s="13">
        <v>1.5384615384615399E-2</v>
      </c>
    </row>
    <row r="10" spans="2:30" x14ac:dyDescent="0.3">
      <c r="B10" s="14" t="s">
        <v>394</v>
      </c>
      <c r="C10" s="13">
        <v>0.67256637168141598</v>
      </c>
      <c r="D10" s="13">
        <v>0.69811320754716999</v>
      </c>
      <c r="E10" s="13">
        <v>0.65</v>
      </c>
      <c r="F10" s="13"/>
      <c r="G10" s="13">
        <v>0</v>
      </c>
      <c r="H10" s="13">
        <v>0.41666666666666702</v>
      </c>
      <c r="I10" s="13">
        <v>0.69230769230769196</v>
      </c>
      <c r="J10" s="13">
        <v>0.73333333333333295</v>
      </c>
      <c r="K10" s="13">
        <v>0.7</v>
      </c>
      <c r="L10" s="13">
        <v>0.73170731707317105</v>
      </c>
      <c r="M10" s="13"/>
      <c r="N10" s="13">
        <v>0.70212765957446799</v>
      </c>
      <c r="O10" s="13">
        <v>0.5625</v>
      </c>
      <c r="P10" s="13">
        <v>0.81818181818181801</v>
      </c>
      <c r="Q10" s="13">
        <v>0.69565217391304301</v>
      </c>
      <c r="R10" s="13"/>
      <c r="S10" s="13">
        <v>0.55172413793103403</v>
      </c>
      <c r="T10" s="13">
        <v>0.70588235294117696</v>
      </c>
      <c r="U10" s="13">
        <v>0.58333333333333304</v>
      </c>
      <c r="V10" s="13">
        <v>0.83333333333333304</v>
      </c>
      <c r="W10" s="13">
        <v>0.7</v>
      </c>
      <c r="X10" s="13">
        <v>0.5</v>
      </c>
      <c r="Y10" s="13"/>
      <c r="Z10" s="13">
        <v>0.71052631578947401</v>
      </c>
      <c r="AA10" s="13">
        <v>0.59459459459459496</v>
      </c>
      <c r="AB10" s="13"/>
      <c r="AC10" s="13">
        <v>0.68292682926829296</v>
      </c>
      <c r="AD10" s="13">
        <v>0.70769230769230795</v>
      </c>
    </row>
    <row r="11" spans="2:30" x14ac:dyDescent="0.3">
      <c r="B11" s="14" t="s">
        <v>395</v>
      </c>
      <c r="C11" s="13">
        <v>0.16814159292035399</v>
      </c>
      <c r="D11" s="13">
        <v>0.20754716981132099</v>
      </c>
      <c r="E11" s="13">
        <v>0.133333333333333</v>
      </c>
      <c r="F11" s="13"/>
      <c r="G11" s="13">
        <v>0</v>
      </c>
      <c r="H11" s="13">
        <v>0.25</v>
      </c>
      <c r="I11" s="13">
        <v>7.69230769230769E-2</v>
      </c>
      <c r="J11" s="13">
        <v>0.2</v>
      </c>
      <c r="K11" s="13">
        <v>0.16666666666666699</v>
      </c>
      <c r="L11" s="13">
        <v>0.17073170731707299</v>
      </c>
      <c r="M11" s="13"/>
      <c r="N11" s="13">
        <v>0.170212765957447</v>
      </c>
      <c r="O11" s="13">
        <v>0.1875</v>
      </c>
      <c r="P11" s="13">
        <v>0</v>
      </c>
      <c r="Q11" s="13">
        <v>0.217391304347826</v>
      </c>
      <c r="R11" s="13"/>
      <c r="S11" s="13">
        <v>0.13793103448275901</v>
      </c>
      <c r="T11" s="13">
        <v>0.11764705882352899</v>
      </c>
      <c r="U11" s="13">
        <v>0.33333333333333298</v>
      </c>
      <c r="V11" s="13">
        <v>0.1</v>
      </c>
      <c r="W11" s="13">
        <v>0.2</v>
      </c>
      <c r="X11" s="13">
        <v>0.33333333333333298</v>
      </c>
      <c r="Y11" s="13"/>
      <c r="Z11" s="13">
        <v>9.2105263157894704E-2</v>
      </c>
      <c r="AA11" s="13">
        <v>0.32432432432432401</v>
      </c>
      <c r="AB11" s="13"/>
      <c r="AC11" s="13">
        <v>0.146341463414634</v>
      </c>
      <c r="AD11" s="13">
        <v>0.18461538461538499</v>
      </c>
    </row>
    <row r="12" spans="2:30" x14ac:dyDescent="0.3">
      <c r="B12" s="14" t="s">
        <v>396</v>
      </c>
      <c r="C12" s="13">
        <v>4.4247787610619503E-2</v>
      </c>
      <c r="D12" s="13">
        <v>3.77358490566038E-2</v>
      </c>
      <c r="E12" s="13">
        <v>0.05</v>
      </c>
      <c r="F12" s="13"/>
      <c r="G12" s="13">
        <v>0.5</v>
      </c>
      <c r="H12" s="13">
        <v>8.3333333333333301E-2</v>
      </c>
      <c r="I12" s="13">
        <v>0</v>
      </c>
      <c r="J12" s="13">
        <v>6.6666666666666693E-2</v>
      </c>
      <c r="K12" s="13">
        <v>6.6666666666666693E-2</v>
      </c>
      <c r="L12" s="13">
        <v>0</v>
      </c>
      <c r="M12" s="13"/>
      <c r="N12" s="13">
        <v>6.3829787234042507E-2</v>
      </c>
      <c r="O12" s="13">
        <v>3.125E-2</v>
      </c>
      <c r="P12" s="13">
        <v>9.0909090909090898E-2</v>
      </c>
      <c r="Q12" s="13">
        <v>0</v>
      </c>
      <c r="R12" s="13"/>
      <c r="S12" s="13">
        <v>0.10344827586206901</v>
      </c>
      <c r="T12" s="13">
        <v>0.11764705882352899</v>
      </c>
      <c r="U12" s="13">
        <v>0</v>
      </c>
      <c r="V12" s="13">
        <v>0</v>
      </c>
      <c r="W12" s="13">
        <v>0</v>
      </c>
      <c r="X12" s="13">
        <v>0</v>
      </c>
      <c r="Y12" s="13"/>
      <c r="Z12" s="13">
        <v>5.2631578947368397E-2</v>
      </c>
      <c r="AA12" s="13">
        <v>2.7027027027027001E-2</v>
      </c>
      <c r="AB12" s="13"/>
      <c r="AC12" s="13">
        <v>7.3170731707317097E-2</v>
      </c>
      <c r="AD12" s="13">
        <v>3.0769230769230799E-2</v>
      </c>
    </row>
    <row r="13" spans="2:30" x14ac:dyDescent="0.3">
      <c r="B13" s="14" t="s">
        <v>56</v>
      </c>
      <c r="C13" s="19">
        <v>7.0796460176991094E-2</v>
      </c>
      <c r="D13" s="19">
        <v>3.77358490566038E-2</v>
      </c>
      <c r="E13" s="19">
        <v>0.1</v>
      </c>
      <c r="F13" s="19"/>
      <c r="G13" s="19">
        <v>0.5</v>
      </c>
      <c r="H13" s="19">
        <v>8.3333333333333301E-2</v>
      </c>
      <c r="I13" s="19">
        <v>0</v>
      </c>
      <c r="J13" s="19">
        <v>0</v>
      </c>
      <c r="K13" s="19">
        <v>6.6666666666666693E-2</v>
      </c>
      <c r="L13" s="19">
        <v>9.7560975609756101E-2</v>
      </c>
      <c r="M13" s="19"/>
      <c r="N13" s="19">
        <v>4.2553191489361701E-2</v>
      </c>
      <c r="O13" s="19">
        <v>0.15625</v>
      </c>
      <c r="P13" s="19">
        <v>9.0909090909090898E-2</v>
      </c>
      <c r="Q13" s="19">
        <v>0</v>
      </c>
      <c r="R13" s="19"/>
      <c r="S13" s="19">
        <v>0.13793103448275901</v>
      </c>
      <c r="T13" s="19">
        <v>0</v>
      </c>
      <c r="U13" s="19">
        <v>8.3333333333333301E-2</v>
      </c>
      <c r="V13" s="19">
        <v>3.3333333333333298E-2</v>
      </c>
      <c r="W13" s="19">
        <v>0.1</v>
      </c>
      <c r="X13" s="19">
        <v>0.16666666666666699</v>
      </c>
      <c r="Y13" s="19"/>
      <c r="Z13" s="19">
        <v>7.8947368421052599E-2</v>
      </c>
      <c r="AA13" s="19">
        <v>5.4054054054054099E-2</v>
      </c>
      <c r="AB13" s="19"/>
      <c r="AC13" s="19">
        <v>2.4390243902439001E-2</v>
      </c>
      <c r="AD13" s="19">
        <v>6.15384615384615E-2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8.8495575221238902E-3</v>
      </c>
      <c r="D8" s="13">
        <v>0</v>
      </c>
      <c r="E8" s="13">
        <v>1.6666666666666701E-2</v>
      </c>
      <c r="F8" s="13"/>
      <c r="G8" s="13">
        <v>0</v>
      </c>
      <c r="H8" s="13">
        <v>8.3333333333333301E-2</v>
      </c>
      <c r="I8" s="13">
        <v>0</v>
      </c>
      <c r="J8" s="13">
        <v>0</v>
      </c>
      <c r="K8" s="13">
        <v>0</v>
      </c>
      <c r="L8" s="13">
        <v>0</v>
      </c>
      <c r="M8" s="13"/>
      <c r="N8" s="13">
        <v>0</v>
      </c>
      <c r="O8" s="13">
        <v>0</v>
      </c>
      <c r="P8" s="13">
        <v>0</v>
      </c>
      <c r="Q8" s="13">
        <v>4.3478260869565202E-2</v>
      </c>
      <c r="R8" s="13"/>
      <c r="S8" s="13">
        <v>0</v>
      </c>
      <c r="T8" s="13">
        <v>0</v>
      </c>
      <c r="U8" s="13">
        <v>0</v>
      </c>
      <c r="V8" s="13">
        <v>0</v>
      </c>
      <c r="W8" s="13">
        <v>0</v>
      </c>
      <c r="X8" s="13">
        <v>0</v>
      </c>
      <c r="Y8" s="13"/>
      <c r="Z8" s="13">
        <v>1.3157894736842099E-2</v>
      </c>
      <c r="AA8" s="13">
        <v>0</v>
      </c>
      <c r="AB8" s="13"/>
      <c r="AC8" s="13">
        <v>0</v>
      </c>
      <c r="AD8" s="13">
        <v>0</v>
      </c>
    </row>
    <row r="9" spans="2:30" x14ac:dyDescent="0.3">
      <c r="B9" s="14" t="s">
        <v>393</v>
      </c>
      <c r="C9" s="13">
        <v>5.3097345132743397E-2</v>
      </c>
      <c r="D9" s="13">
        <v>3.77358490566038E-2</v>
      </c>
      <c r="E9" s="13">
        <v>6.6666666666666693E-2</v>
      </c>
      <c r="F9" s="13"/>
      <c r="G9" s="13">
        <v>0</v>
      </c>
      <c r="H9" s="13">
        <v>0.16666666666666699</v>
      </c>
      <c r="I9" s="13">
        <v>0.15384615384615399</v>
      </c>
      <c r="J9" s="13">
        <v>0</v>
      </c>
      <c r="K9" s="13">
        <v>3.3333333333333298E-2</v>
      </c>
      <c r="L9" s="13">
        <v>2.4390243902439001E-2</v>
      </c>
      <c r="M9" s="13"/>
      <c r="N9" s="13">
        <v>4.2553191489361701E-2</v>
      </c>
      <c r="O9" s="13">
        <v>3.125E-2</v>
      </c>
      <c r="P9" s="13">
        <v>9.0909090909090898E-2</v>
      </c>
      <c r="Q9" s="13">
        <v>8.6956521739130405E-2</v>
      </c>
      <c r="R9" s="13"/>
      <c r="S9" s="13">
        <v>0.13793103448275901</v>
      </c>
      <c r="T9" s="13">
        <v>5.8823529411764698E-2</v>
      </c>
      <c r="U9" s="13">
        <v>0</v>
      </c>
      <c r="V9" s="13">
        <v>3.3333333333333298E-2</v>
      </c>
      <c r="W9" s="13">
        <v>0</v>
      </c>
      <c r="X9" s="13">
        <v>0</v>
      </c>
      <c r="Y9" s="13"/>
      <c r="Z9" s="13">
        <v>7.8947368421052599E-2</v>
      </c>
      <c r="AA9" s="13">
        <v>0</v>
      </c>
      <c r="AB9" s="13"/>
      <c r="AC9" s="13">
        <v>9.7560975609756101E-2</v>
      </c>
      <c r="AD9" s="13">
        <v>3.0769230769230799E-2</v>
      </c>
    </row>
    <row r="10" spans="2:30" x14ac:dyDescent="0.3">
      <c r="B10" s="14" t="s">
        <v>394</v>
      </c>
      <c r="C10" s="13">
        <v>0.27433628318584102</v>
      </c>
      <c r="D10" s="13">
        <v>0.320754716981132</v>
      </c>
      <c r="E10" s="13">
        <v>0.233333333333333</v>
      </c>
      <c r="F10" s="13"/>
      <c r="G10" s="13">
        <v>0</v>
      </c>
      <c r="H10" s="13">
        <v>0.25</v>
      </c>
      <c r="I10" s="13">
        <v>0.53846153846153799</v>
      </c>
      <c r="J10" s="13">
        <v>0.4</v>
      </c>
      <c r="K10" s="13">
        <v>0.3</v>
      </c>
      <c r="L10" s="13">
        <v>0.146341463414634</v>
      </c>
      <c r="M10" s="13"/>
      <c r="N10" s="13">
        <v>0.25531914893617003</v>
      </c>
      <c r="O10" s="13">
        <v>0.3125</v>
      </c>
      <c r="P10" s="13">
        <v>0.18181818181818199</v>
      </c>
      <c r="Q10" s="13">
        <v>0.30434782608695699</v>
      </c>
      <c r="R10" s="13"/>
      <c r="S10" s="13">
        <v>0.17241379310344801</v>
      </c>
      <c r="T10" s="13">
        <v>0.23529411764705899</v>
      </c>
      <c r="U10" s="13">
        <v>0.25</v>
      </c>
      <c r="V10" s="13">
        <v>0.43333333333333302</v>
      </c>
      <c r="W10" s="13">
        <v>0.1</v>
      </c>
      <c r="X10" s="13">
        <v>0.33333333333333298</v>
      </c>
      <c r="Y10" s="13"/>
      <c r="Z10" s="13">
        <v>0.26315789473684198</v>
      </c>
      <c r="AA10" s="13">
        <v>0.29729729729729698</v>
      </c>
      <c r="AB10" s="13"/>
      <c r="AC10" s="13">
        <v>0.219512195121951</v>
      </c>
      <c r="AD10" s="13">
        <v>0.32307692307692298</v>
      </c>
    </row>
    <row r="11" spans="2:30" x14ac:dyDescent="0.3">
      <c r="B11" s="14" t="s">
        <v>395</v>
      </c>
      <c r="C11" s="13">
        <v>0.46902654867256599</v>
      </c>
      <c r="D11" s="13">
        <v>0.490566037735849</v>
      </c>
      <c r="E11" s="13">
        <v>0.45</v>
      </c>
      <c r="F11" s="13"/>
      <c r="G11" s="13">
        <v>0.5</v>
      </c>
      <c r="H11" s="13">
        <v>0.25</v>
      </c>
      <c r="I11" s="13">
        <v>0.230769230769231</v>
      </c>
      <c r="J11" s="13">
        <v>0.33333333333333298</v>
      </c>
      <c r="K11" s="13">
        <v>0.5</v>
      </c>
      <c r="L11" s="13">
        <v>0.63414634146341498</v>
      </c>
      <c r="M11" s="13"/>
      <c r="N11" s="13">
        <v>0.55319148936170204</v>
      </c>
      <c r="O11" s="13">
        <v>0.40625</v>
      </c>
      <c r="P11" s="13">
        <v>0.45454545454545497</v>
      </c>
      <c r="Q11" s="13">
        <v>0.39130434782608697</v>
      </c>
      <c r="R11" s="13"/>
      <c r="S11" s="13">
        <v>0.44827586206896602</v>
      </c>
      <c r="T11" s="13">
        <v>0.52941176470588203</v>
      </c>
      <c r="U11" s="13">
        <v>0.5</v>
      </c>
      <c r="V11" s="13">
        <v>0.3</v>
      </c>
      <c r="W11" s="13">
        <v>0.8</v>
      </c>
      <c r="X11" s="13">
        <v>0.5</v>
      </c>
      <c r="Y11" s="13"/>
      <c r="Z11" s="13">
        <v>0.44736842105263203</v>
      </c>
      <c r="AA11" s="13">
        <v>0.51351351351351304</v>
      </c>
      <c r="AB11" s="13"/>
      <c r="AC11" s="13">
        <v>0.439024390243902</v>
      </c>
      <c r="AD11" s="13">
        <v>0.47692307692307701</v>
      </c>
    </row>
    <row r="12" spans="2:30" x14ac:dyDescent="0.3">
      <c r="B12" s="14" t="s">
        <v>396</v>
      </c>
      <c r="C12" s="13">
        <v>0.17699115044247801</v>
      </c>
      <c r="D12" s="13">
        <v>0.15094339622641501</v>
      </c>
      <c r="E12" s="13">
        <v>0.2</v>
      </c>
      <c r="F12" s="13"/>
      <c r="G12" s="13">
        <v>0.5</v>
      </c>
      <c r="H12" s="13">
        <v>0.25</v>
      </c>
      <c r="I12" s="13">
        <v>7.69230769230769E-2</v>
      </c>
      <c r="J12" s="13">
        <v>0.266666666666667</v>
      </c>
      <c r="K12" s="13">
        <v>0.16666666666666699</v>
      </c>
      <c r="L12" s="13">
        <v>0.146341463414634</v>
      </c>
      <c r="M12" s="13"/>
      <c r="N12" s="13">
        <v>0.14893617021276601</v>
      </c>
      <c r="O12" s="13">
        <v>0.1875</v>
      </c>
      <c r="P12" s="13">
        <v>0.27272727272727298</v>
      </c>
      <c r="Q12" s="13">
        <v>0.173913043478261</v>
      </c>
      <c r="R12" s="13"/>
      <c r="S12" s="13">
        <v>0.20689655172413801</v>
      </c>
      <c r="T12" s="13">
        <v>0.17647058823529399</v>
      </c>
      <c r="U12" s="13">
        <v>0.16666666666666699</v>
      </c>
      <c r="V12" s="13">
        <v>0.233333333333333</v>
      </c>
      <c r="W12" s="13">
        <v>0.1</v>
      </c>
      <c r="X12" s="13">
        <v>0.16666666666666699</v>
      </c>
      <c r="Y12" s="13"/>
      <c r="Z12" s="13">
        <v>0.18421052631578899</v>
      </c>
      <c r="AA12" s="13">
        <v>0.162162162162162</v>
      </c>
      <c r="AB12" s="13"/>
      <c r="AC12" s="13">
        <v>0.24390243902438999</v>
      </c>
      <c r="AD12" s="13">
        <v>0.15384615384615399</v>
      </c>
    </row>
    <row r="13" spans="2:30" x14ac:dyDescent="0.3">
      <c r="B13" s="14" t="s">
        <v>56</v>
      </c>
      <c r="C13" s="19">
        <v>1.7699115044247801E-2</v>
      </c>
      <c r="D13" s="19">
        <v>0</v>
      </c>
      <c r="E13" s="19">
        <v>3.3333333333333298E-2</v>
      </c>
      <c r="F13" s="19"/>
      <c r="G13" s="19">
        <v>0</v>
      </c>
      <c r="H13" s="19">
        <v>0</v>
      </c>
      <c r="I13" s="19">
        <v>0</v>
      </c>
      <c r="J13" s="19">
        <v>0</v>
      </c>
      <c r="K13" s="19">
        <v>0</v>
      </c>
      <c r="L13" s="19">
        <v>4.8780487804878099E-2</v>
      </c>
      <c r="M13" s="19"/>
      <c r="N13" s="19">
        <v>0</v>
      </c>
      <c r="O13" s="19">
        <v>6.25E-2</v>
      </c>
      <c r="P13" s="19">
        <v>0</v>
      </c>
      <c r="Q13" s="19">
        <v>0</v>
      </c>
      <c r="R13" s="19"/>
      <c r="S13" s="19">
        <v>3.4482758620689703E-2</v>
      </c>
      <c r="T13" s="19">
        <v>0</v>
      </c>
      <c r="U13" s="19">
        <v>8.3333333333333301E-2</v>
      </c>
      <c r="V13" s="19">
        <v>0</v>
      </c>
      <c r="W13" s="19">
        <v>0</v>
      </c>
      <c r="X13" s="19">
        <v>0</v>
      </c>
      <c r="Y13" s="19"/>
      <c r="Z13" s="19">
        <v>1.3157894736842099E-2</v>
      </c>
      <c r="AA13" s="19">
        <v>2.7027027027027001E-2</v>
      </c>
      <c r="AB13" s="19"/>
      <c r="AC13" s="19">
        <v>0</v>
      </c>
      <c r="AD13" s="19">
        <v>1.5384615384615399E-2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5.3097345132743397E-2</v>
      </c>
      <c r="D9" s="13">
        <v>5.6603773584905703E-2</v>
      </c>
      <c r="E9" s="13">
        <v>0.05</v>
      </c>
      <c r="F9" s="13"/>
      <c r="G9" s="13">
        <v>0</v>
      </c>
      <c r="H9" s="13">
        <v>8.3333333333333301E-2</v>
      </c>
      <c r="I9" s="13">
        <v>0.15384615384615399</v>
      </c>
      <c r="J9" s="13">
        <v>0</v>
      </c>
      <c r="K9" s="13">
        <v>3.3333333333333298E-2</v>
      </c>
      <c r="L9" s="13">
        <v>4.8780487804878099E-2</v>
      </c>
      <c r="M9" s="13"/>
      <c r="N9" s="13">
        <v>6.3829787234042507E-2</v>
      </c>
      <c r="O9" s="13">
        <v>6.25E-2</v>
      </c>
      <c r="P9" s="13">
        <v>0</v>
      </c>
      <c r="Q9" s="13">
        <v>4.3478260869565202E-2</v>
      </c>
      <c r="R9" s="13"/>
      <c r="S9" s="13">
        <v>6.8965517241379296E-2</v>
      </c>
      <c r="T9" s="13">
        <v>0.11764705882352899</v>
      </c>
      <c r="U9" s="13">
        <v>0</v>
      </c>
      <c r="V9" s="13">
        <v>6.6666666666666693E-2</v>
      </c>
      <c r="W9" s="13">
        <v>0</v>
      </c>
      <c r="X9" s="13">
        <v>0</v>
      </c>
      <c r="Y9" s="13"/>
      <c r="Z9" s="13">
        <v>6.5789473684210495E-2</v>
      </c>
      <c r="AA9" s="13">
        <v>2.7027027027027001E-2</v>
      </c>
      <c r="AB9" s="13"/>
      <c r="AC9" s="13">
        <v>9.7560975609756101E-2</v>
      </c>
      <c r="AD9" s="13">
        <v>3.0769230769230799E-2</v>
      </c>
    </row>
    <row r="10" spans="2:30" x14ac:dyDescent="0.3">
      <c r="B10" s="14" t="s">
        <v>394</v>
      </c>
      <c r="C10" s="13">
        <v>0.30973451327433599</v>
      </c>
      <c r="D10" s="13">
        <v>0.320754716981132</v>
      </c>
      <c r="E10" s="13">
        <v>0.3</v>
      </c>
      <c r="F10" s="13"/>
      <c r="G10" s="13">
        <v>0</v>
      </c>
      <c r="H10" s="13">
        <v>0.25</v>
      </c>
      <c r="I10" s="13">
        <v>0.38461538461538503</v>
      </c>
      <c r="J10" s="13">
        <v>0.46666666666666701</v>
      </c>
      <c r="K10" s="13">
        <v>0.233333333333333</v>
      </c>
      <c r="L10" s="13">
        <v>0.31707317073170699</v>
      </c>
      <c r="M10" s="13"/>
      <c r="N10" s="13">
        <v>0.40425531914893598</v>
      </c>
      <c r="O10" s="13">
        <v>0.28125</v>
      </c>
      <c r="P10" s="13">
        <v>0.18181818181818199</v>
      </c>
      <c r="Q10" s="13">
        <v>0.217391304347826</v>
      </c>
      <c r="R10" s="13"/>
      <c r="S10" s="13">
        <v>0.27586206896551702</v>
      </c>
      <c r="T10" s="13">
        <v>0.47058823529411797</v>
      </c>
      <c r="U10" s="13">
        <v>0.16666666666666699</v>
      </c>
      <c r="V10" s="13">
        <v>0.43333333333333302</v>
      </c>
      <c r="W10" s="13">
        <v>0</v>
      </c>
      <c r="X10" s="13">
        <v>0.33333333333333298</v>
      </c>
      <c r="Y10" s="13"/>
      <c r="Z10" s="13">
        <v>0.27631578947368401</v>
      </c>
      <c r="AA10" s="13">
        <v>0.37837837837837801</v>
      </c>
      <c r="AB10" s="13"/>
      <c r="AC10" s="13">
        <v>0.26829268292682901</v>
      </c>
      <c r="AD10" s="13">
        <v>0.35384615384615398</v>
      </c>
    </row>
    <row r="11" spans="2:30" x14ac:dyDescent="0.3">
      <c r="B11" s="14" t="s">
        <v>395</v>
      </c>
      <c r="C11" s="13">
        <v>0.41592920353982299</v>
      </c>
      <c r="D11" s="13">
        <v>0.47169811320754701</v>
      </c>
      <c r="E11" s="13">
        <v>0.36666666666666697</v>
      </c>
      <c r="F11" s="13"/>
      <c r="G11" s="13">
        <v>0.5</v>
      </c>
      <c r="H11" s="13">
        <v>0.25</v>
      </c>
      <c r="I11" s="13">
        <v>0.230769230769231</v>
      </c>
      <c r="J11" s="13">
        <v>0.4</v>
      </c>
      <c r="K11" s="13">
        <v>0.56666666666666698</v>
      </c>
      <c r="L11" s="13">
        <v>0.41463414634146301</v>
      </c>
      <c r="M11" s="13"/>
      <c r="N11" s="13">
        <v>0.38297872340425498</v>
      </c>
      <c r="O11" s="13">
        <v>0.40625</v>
      </c>
      <c r="P11" s="13">
        <v>0.54545454545454497</v>
      </c>
      <c r="Q11" s="13">
        <v>0.434782608695652</v>
      </c>
      <c r="R11" s="13"/>
      <c r="S11" s="13">
        <v>0.37931034482758602</v>
      </c>
      <c r="T11" s="13">
        <v>0.23529411764705899</v>
      </c>
      <c r="U11" s="13">
        <v>0.66666666666666696</v>
      </c>
      <c r="V11" s="13">
        <v>0.33333333333333298</v>
      </c>
      <c r="W11" s="13">
        <v>0.8</v>
      </c>
      <c r="X11" s="13">
        <v>0.33333333333333298</v>
      </c>
      <c r="Y11" s="13"/>
      <c r="Z11" s="13">
        <v>0.40789473684210498</v>
      </c>
      <c r="AA11" s="13">
        <v>0.43243243243243201</v>
      </c>
      <c r="AB11" s="13"/>
      <c r="AC11" s="13">
        <v>0.39024390243902402</v>
      </c>
      <c r="AD11" s="13">
        <v>0.43076923076923102</v>
      </c>
    </row>
    <row r="12" spans="2:30" x14ac:dyDescent="0.3">
      <c r="B12" s="14" t="s">
        <v>396</v>
      </c>
      <c r="C12" s="13">
        <v>0.132743362831858</v>
      </c>
      <c r="D12" s="13">
        <v>0.113207547169811</v>
      </c>
      <c r="E12" s="13">
        <v>0.15</v>
      </c>
      <c r="F12" s="13"/>
      <c r="G12" s="13">
        <v>0.5</v>
      </c>
      <c r="H12" s="13">
        <v>0.25</v>
      </c>
      <c r="I12" s="13">
        <v>7.69230769230769E-2</v>
      </c>
      <c r="J12" s="13">
        <v>6.6666666666666693E-2</v>
      </c>
      <c r="K12" s="13">
        <v>0.1</v>
      </c>
      <c r="L12" s="13">
        <v>0.146341463414634</v>
      </c>
      <c r="M12" s="13"/>
      <c r="N12" s="13">
        <v>8.5106382978723402E-2</v>
      </c>
      <c r="O12" s="13">
        <v>0.15625</v>
      </c>
      <c r="P12" s="13">
        <v>0.27272727272727298</v>
      </c>
      <c r="Q12" s="13">
        <v>0.13043478260869601</v>
      </c>
      <c r="R12" s="13"/>
      <c r="S12" s="13">
        <v>0.17241379310344801</v>
      </c>
      <c r="T12" s="13">
        <v>0.11764705882352899</v>
      </c>
      <c r="U12" s="13">
        <v>8.3333333333333301E-2</v>
      </c>
      <c r="V12" s="13">
        <v>0.133333333333333</v>
      </c>
      <c r="W12" s="13">
        <v>0.1</v>
      </c>
      <c r="X12" s="13">
        <v>0.33333333333333298</v>
      </c>
      <c r="Y12" s="13"/>
      <c r="Z12" s="13">
        <v>0.17105263157894701</v>
      </c>
      <c r="AA12" s="13">
        <v>5.4054054054054099E-2</v>
      </c>
      <c r="AB12" s="13"/>
      <c r="AC12" s="13">
        <v>0.17073170731707299</v>
      </c>
      <c r="AD12" s="13">
        <v>0.107692307692308</v>
      </c>
    </row>
    <row r="13" spans="2:30" x14ac:dyDescent="0.3">
      <c r="B13" s="14" t="s">
        <v>56</v>
      </c>
      <c r="C13" s="19">
        <v>7.0796460176991094E-2</v>
      </c>
      <c r="D13" s="19">
        <v>3.77358490566038E-2</v>
      </c>
      <c r="E13" s="19">
        <v>0.1</v>
      </c>
      <c r="F13" s="19"/>
      <c r="G13" s="19">
        <v>0</v>
      </c>
      <c r="H13" s="19">
        <v>0</v>
      </c>
      <c r="I13" s="19">
        <v>0.15384615384615399</v>
      </c>
      <c r="J13" s="19">
        <v>6.6666666666666693E-2</v>
      </c>
      <c r="K13" s="19">
        <v>6.6666666666666693E-2</v>
      </c>
      <c r="L13" s="19">
        <v>7.3170731707317097E-2</v>
      </c>
      <c r="M13" s="19"/>
      <c r="N13" s="19">
        <v>4.2553191489361701E-2</v>
      </c>
      <c r="O13" s="19">
        <v>9.375E-2</v>
      </c>
      <c r="P13" s="19">
        <v>0</v>
      </c>
      <c r="Q13" s="19">
        <v>0.13043478260869601</v>
      </c>
      <c r="R13" s="19"/>
      <c r="S13" s="19">
        <v>6.8965517241379296E-2</v>
      </c>
      <c r="T13" s="19">
        <v>5.8823529411764698E-2</v>
      </c>
      <c r="U13" s="19">
        <v>8.3333333333333301E-2</v>
      </c>
      <c r="V13" s="19">
        <v>3.3333333333333298E-2</v>
      </c>
      <c r="W13" s="19">
        <v>0.1</v>
      </c>
      <c r="X13" s="19">
        <v>0</v>
      </c>
      <c r="Y13" s="19"/>
      <c r="Z13" s="19">
        <v>5.2631578947368397E-2</v>
      </c>
      <c r="AA13" s="19">
        <v>0.108108108108108</v>
      </c>
      <c r="AB13" s="19"/>
      <c r="AC13" s="19">
        <v>4.8780487804878099E-2</v>
      </c>
      <c r="AD13" s="19">
        <v>7.69230769230769E-2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113</v>
      </c>
      <c r="D7" s="10">
        <v>53</v>
      </c>
      <c r="E7" s="10">
        <v>60</v>
      </c>
      <c r="F7" s="10"/>
      <c r="G7" s="10">
        <v>2</v>
      </c>
      <c r="H7" s="10">
        <v>12</v>
      </c>
      <c r="I7" s="10">
        <v>13</v>
      </c>
      <c r="J7" s="10">
        <v>15</v>
      </c>
      <c r="K7" s="10">
        <v>30</v>
      </c>
      <c r="L7" s="10">
        <v>41</v>
      </c>
      <c r="M7" s="10"/>
      <c r="N7" s="10">
        <v>47</v>
      </c>
      <c r="O7" s="10">
        <v>32</v>
      </c>
      <c r="P7" s="10">
        <v>11</v>
      </c>
      <c r="Q7" s="10">
        <v>23</v>
      </c>
      <c r="R7" s="10"/>
      <c r="S7" s="10">
        <v>29</v>
      </c>
      <c r="T7" s="10">
        <v>17</v>
      </c>
      <c r="U7" s="10">
        <v>12</v>
      </c>
      <c r="V7" s="10">
        <v>30</v>
      </c>
      <c r="W7" s="10">
        <v>10</v>
      </c>
      <c r="X7" s="10">
        <v>6</v>
      </c>
      <c r="Y7" s="10"/>
      <c r="Z7" s="10">
        <v>76</v>
      </c>
      <c r="AA7" s="10">
        <v>37</v>
      </c>
      <c r="AB7" s="10"/>
      <c r="AC7" s="10">
        <v>41</v>
      </c>
      <c r="AD7" s="10">
        <v>65</v>
      </c>
    </row>
    <row r="8" spans="2:30" x14ac:dyDescent="0.3">
      <c r="B8" s="14" t="s">
        <v>392</v>
      </c>
      <c r="C8" s="13">
        <v>1.7699115044247801E-2</v>
      </c>
      <c r="D8" s="13">
        <v>0</v>
      </c>
      <c r="E8" s="13">
        <v>3.3333333333333298E-2</v>
      </c>
      <c r="F8" s="13"/>
      <c r="G8" s="13">
        <v>0</v>
      </c>
      <c r="H8" s="13">
        <v>0.16666666666666699</v>
      </c>
      <c r="I8" s="13">
        <v>0</v>
      </c>
      <c r="J8" s="13">
        <v>0</v>
      </c>
      <c r="K8" s="13">
        <v>0</v>
      </c>
      <c r="L8" s="13">
        <v>0</v>
      </c>
      <c r="M8" s="13"/>
      <c r="N8" s="13">
        <v>2.1276595744680899E-2</v>
      </c>
      <c r="O8" s="13">
        <v>0</v>
      </c>
      <c r="P8" s="13">
        <v>0</v>
      </c>
      <c r="Q8" s="13">
        <v>4.3478260869565202E-2</v>
      </c>
      <c r="R8" s="13"/>
      <c r="S8" s="13">
        <v>3.4482758620689703E-2</v>
      </c>
      <c r="T8" s="13">
        <v>0</v>
      </c>
      <c r="U8" s="13">
        <v>0</v>
      </c>
      <c r="V8" s="13">
        <v>0</v>
      </c>
      <c r="W8" s="13">
        <v>0</v>
      </c>
      <c r="X8" s="13">
        <v>0</v>
      </c>
      <c r="Y8" s="13"/>
      <c r="Z8" s="13">
        <v>2.6315789473684199E-2</v>
      </c>
      <c r="AA8" s="13">
        <v>0</v>
      </c>
      <c r="AB8" s="13"/>
      <c r="AC8" s="13">
        <v>2.4390243902439001E-2</v>
      </c>
      <c r="AD8" s="13">
        <v>0</v>
      </c>
    </row>
    <row r="9" spans="2:30" x14ac:dyDescent="0.3">
      <c r="B9" s="14" t="s">
        <v>393</v>
      </c>
      <c r="C9" s="13">
        <v>0.11504424778761101</v>
      </c>
      <c r="D9" s="13">
        <v>0.15094339622641501</v>
      </c>
      <c r="E9" s="13">
        <v>8.3333333333333301E-2</v>
      </c>
      <c r="F9" s="13"/>
      <c r="G9" s="13">
        <v>0</v>
      </c>
      <c r="H9" s="13">
        <v>8.3333333333333301E-2</v>
      </c>
      <c r="I9" s="13">
        <v>0.230769230769231</v>
      </c>
      <c r="J9" s="13">
        <v>6.6666666666666693E-2</v>
      </c>
      <c r="K9" s="13">
        <v>0.2</v>
      </c>
      <c r="L9" s="13">
        <v>4.8780487804878099E-2</v>
      </c>
      <c r="M9" s="13"/>
      <c r="N9" s="13">
        <v>0.12765957446808501</v>
      </c>
      <c r="O9" s="13">
        <v>0.15625</v>
      </c>
      <c r="P9" s="13">
        <v>0</v>
      </c>
      <c r="Q9" s="13">
        <v>8.6956521739130405E-2</v>
      </c>
      <c r="R9" s="13"/>
      <c r="S9" s="13">
        <v>0.20689655172413801</v>
      </c>
      <c r="T9" s="13">
        <v>5.8823529411764698E-2</v>
      </c>
      <c r="U9" s="13">
        <v>0.16666666666666699</v>
      </c>
      <c r="V9" s="13">
        <v>6.6666666666666693E-2</v>
      </c>
      <c r="W9" s="13">
        <v>0</v>
      </c>
      <c r="X9" s="13">
        <v>0</v>
      </c>
      <c r="Y9" s="13"/>
      <c r="Z9" s="13">
        <v>0.118421052631579</v>
      </c>
      <c r="AA9" s="13">
        <v>0.108108108108108</v>
      </c>
      <c r="AB9" s="13"/>
      <c r="AC9" s="13">
        <v>0.12195121951219499</v>
      </c>
      <c r="AD9" s="13">
        <v>0.123076923076923</v>
      </c>
    </row>
    <row r="10" spans="2:30" x14ac:dyDescent="0.3">
      <c r="B10" s="14" t="s">
        <v>394</v>
      </c>
      <c r="C10" s="13">
        <v>0.43362831858407103</v>
      </c>
      <c r="D10" s="13">
        <v>0.45283018867924502</v>
      </c>
      <c r="E10" s="13">
        <v>0.41666666666666702</v>
      </c>
      <c r="F10" s="13"/>
      <c r="G10" s="13">
        <v>0</v>
      </c>
      <c r="H10" s="13">
        <v>0.25</v>
      </c>
      <c r="I10" s="13">
        <v>0.38461538461538503</v>
      </c>
      <c r="J10" s="13">
        <v>0.46666666666666701</v>
      </c>
      <c r="K10" s="13">
        <v>0.43333333333333302</v>
      </c>
      <c r="L10" s="13">
        <v>0.51219512195121997</v>
      </c>
      <c r="M10" s="13"/>
      <c r="N10" s="13">
        <v>0.51063829787234005</v>
      </c>
      <c r="O10" s="13">
        <v>0.34375</v>
      </c>
      <c r="P10" s="13">
        <v>0.36363636363636398</v>
      </c>
      <c r="Q10" s="13">
        <v>0.434782608695652</v>
      </c>
      <c r="R10" s="13"/>
      <c r="S10" s="13">
        <v>0.34482758620689702</v>
      </c>
      <c r="T10" s="13">
        <v>0.52941176470588203</v>
      </c>
      <c r="U10" s="13">
        <v>0.33333333333333298</v>
      </c>
      <c r="V10" s="13">
        <v>0.53333333333333299</v>
      </c>
      <c r="W10" s="13">
        <v>0.3</v>
      </c>
      <c r="X10" s="13">
        <v>0.33333333333333298</v>
      </c>
      <c r="Y10" s="13"/>
      <c r="Z10" s="13">
        <v>0.43421052631578899</v>
      </c>
      <c r="AA10" s="13">
        <v>0.43243243243243201</v>
      </c>
      <c r="AB10" s="13"/>
      <c r="AC10" s="13">
        <v>0.39024390243902402</v>
      </c>
      <c r="AD10" s="13">
        <v>0.492307692307692</v>
      </c>
    </row>
    <row r="11" spans="2:30" x14ac:dyDescent="0.3">
      <c r="B11" s="14" t="s">
        <v>395</v>
      </c>
      <c r="C11" s="13">
        <v>0.27433628318584102</v>
      </c>
      <c r="D11" s="13">
        <v>0.28301886792452802</v>
      </c>
      <c r="E11" s="13">
        <v>0.266666666666667</v>
      </c>
      <c r="F11" s="13"/>
      <c r="G11" s="13">
        <v>0.5</v>
      </c>
      <c r="H11" s="13">
        <v>0.33333333333333298</v>
      </c>
      <c r="I11" s="13">
        <v>0.30769230769230799</v>
      </c>
      <c r="J11" s="13">
        <v>0.266666666666667</v>
      </c>
      <c r="K11" s="13">
        <v>0.233333333333333</v>
      </c>
      <c r="L11" s="13">
        <v>0.26829268292682901</v>
      </c>
      <c r="M11" s="13"/>
      <c r="N11" s="13">
        <v>0.25531914893617003</v>
      </c>
      <c r="O11" s="13">
        <v>0.25</v>
      </c>
      <c r="P11" s="13">
        <v>0.45454545454545497</v>
      </c>
      <c r="Q11" s="13">
        <v>0.26086956521739102</v>
      </c>
      <c r="R11" s="13"/>
      <c r="S11" s="13">
        <v>0.31034482758620702</v>
      </c>
      <c r="T11" s="13">
        <v>0.17647058823529399</v>
      </c>
      <c r="U11" s="13">
        <v>0.41666666666666702</v>
      </c>
      <c r="V11" s="13">
        <v>0.233333333333333</v>
      </c>
      <c r="W11" s="13">
        <v>0.5</v>
      </c>
      <c r="X11" s="13">
        <v>0.33333333333333298</v>
      </c>
      <c r="Y11" s="13"/>
      <c r="Z11" s="13">
        <v>0.26315789473684198</v>
      </c>
      <c r="AA11" s="13">
        <v>0.29729729729729698</v>
      </c>
      <c r="AB11" s="13"/>
      <c r="AC11" s="13">
        <v>0.26829268292682901</v>
      </c>
      <c r="AD11" s="13">
        <v>0.261538461538462</v>
      </c>
    </row>
    <row r="12" spans="2:30" x14ac:dyDescent="0.3">
      <c r="B12" s="14" t="s">
        <v>396</v>
      </c>
      <c r="C12" s="13">
        <v>0.14159292035398199</v>
      </c>
      <c r="D12" s="13">
        <v>0.113207547169811</v>
      </c>
      <c r="E12" s="13">
        <v>0.16666666666666699</v>
      </c>
      <c r="F12" s="13"/>
      <c r="G12" s="13">
        <v>0.5</v>
      </c>
      <c r="H12" s="13">
        <v>0.16666666666666699</v>
      </c>
      <c r="I12" s="13">
        <v>7.69230769230769E-2</v>
      </c>
      <c r="J12" s="13">
        <v>0.2</v>
      </c>
      <c r="K12" s="13">
        <v>0.133333333333333</v>
      </c>
      <c r="L12" s="13">
        <v>0.12195121951219499</v>
      </c>
      <c r="M12" s="13"/>
      <c r="N12" s="13">
        <v>8.5106382978723402E-2</v>
      </c>
      <c r="O12" s="13">
        <v>0.1875</v>
      </c>
      <c r="P12" s="13">
        <v>0.18181818181818199</v>
      </c>
      <c r="Q12" s="13">
        <v>0.173913043478261</v>
      </c>
      <c r="R12" s="13"/>
      <c r="S12" s="13">
        <v>6.8965517241379296E-2</v>
      </c>
      <c r="T12" s="13">
        <v>0.23529411764705899</v>
      </c>
      <c r="U12" s="13">
        <v>0</v>
      </c>
      <c r="V12" s="13">
        <v>0.16666666666666699</v>
      </c>
      <c r="W12" s="13">
        <v>0.2</v>
      </c>
      <c r="X12" s="13">
        <v>0.33333333333333298</v>
      </c>
      <c r="Y12" s="13"/>
      <c r="Z12" s="13">
        <v>0.144736842105263</v>
      </c>
      <c r="AA12" s="13">
        <v>0.135135135135135</v>
      </c>
      <c r="AB12" s="13"/>
      <c r="AC12" s="13">
        <v>0.19512195121951201</v>
      </c>
      <c r="AD12" s="13">
        <v>0.107692307692308</v>
      </c>
    </row>
    <row r="13" spans="2:30" x14ac:dyDescent="0.3">
      <c r="B13" s="14" t="s">
        <v>56</v>
      </c>
      <c r="C13" s="19">
        <v>1.7699115044247801E-2</v>
      </c>
      <c r="D13" s="19">
        <v>0</v>
      </c>
      <c r="E13" s="19">
        <v>3.3333333333333298E-2</v>
      </c>
      <c r="F13" s="19"/>
      <c r="G13" s="19">
        <v>0</v>
      </c>
      <c r="H13" s="19">
        <v>0</v>
      </c>
      <c r="I13" s="19">
        <v>0</v>
      </c>
      <c r="J13" s="19">
        <v>0</v>
      </c>
      <c r="K13" s="19">
        <v>0</v>
      </c>
      <c r="L13" s="19">
        <v>4.8780487804878099E-2</v>
      </c>
      <c r="M13" s="19"/>
      <c r="N13" s="19">
        <v>0</v>
      </c>
      <c r="O13" s="19">
        <v>6.25E-2</v>
      </c>
      <c r="P13" s="19">
        <v>0</v>
      </c>
      <c r="Q13" s="19">
        <v>0</v>
      </c>
      <c r="R13" s="19"/>
      <c r="S13" s="19">
        <v>3.4482758620689703E-2</v>
      </c>
      <c r="T13" s="19">
        <v>0</v>
      </c>
      <c r="U13" s="19">
        <v>8.3333333333333301E-2</v>
      </c>
      <c r="V13" s="19">
        <v>0</v>
      </c>
      <c r="W13" s="19">
        <v>0</v>
      </c>
      <c r="X13" s="19">
        <v>0</v>
      </c>
      <c r="Y13" s="19"/>
      <c r="Z13" s="19">
        <v>1.3157894736842099E-2</v>
      </c>
      <c r="AA13" s="19">
        <v>2.7027027027027001E-2</v>
      </c>
      <c r="AB13" s="19"/>
      <c r="AC13" s="19">
        <v>0</v>
      </c>
      <c r="AD13" s="19">
        <v>1.5384615384615399E-2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8" t="s">
        <v>406</v>
      </c>
      <c r="E2" s="25"/>
      <c r="F2" s="25"/>
      <c r="G2" s="25"/>
      <c r="H2" s="25"/>
      <c r="I2" s="25"/>
      <c r="J2" s="25"/>
      <c r="K2" s="25"/>
    </row>
    <row r="6" spans="2:11" ht="49.95" customHeight="1" x14ac:dyDescent="0.3">
      <c r="B6" s="16" t="s">
        <v>14</v>
      </c>
      <c r="C6" s="16" t="s">
        <v>384</v>
      </c>
      <c r="D6" s="16" t="s">
        <v>385</v>
      </c>
      <c r="E6" s="16" t="s">
        <v>386</v>
      </c>
      <c r="F6" s="16" t="s">
        <v>387</v>
      </c>
      <c r="G6" s="16" t="s">
        <v>388</v>
      </c>
      <c r="H6" s="16" t="s">
        <v>389</v>
      </c>
      <c r="I6" s="16" t="s">
        <v>390</v>
      </c>
      <c r="J6" s="16" t="s">
        <v>391</v>
      </c>
    </row>
    <row r="7" spans="2:11" x14ac:dyDescent="0.3">
      <c r="B7" s="14" t="s">
        <v>392</v>
      </c>
      <c r="C7" s="13">
        <v>7.14285714285714E-3</v>
      </c>
      <c r="D7" s="13">
        <v>1.4285714285714299E-2</v>
      </c>
      <c r="E7" s="13">
        <v>1.4285714285714299E-2</v>
      </c>
      <c r="F7" s="13">
        <v>2.1428571428571401E-2</v>
      </c>
      <c r="G7" s="13">
        <v>2.1428571428571401E-2</v>
      </c>
      <c r="H7" s="13">
        <v>7.14285714285714E-3</v>
      </c>
      <c r="I7" s="13">
        <v>0</v>
      </c>
      <c r="J7" s="13">
        <v>2.8571428571428598E-2</v>
      </c>
    </row>
    <row r="8" spans="2:11" x14ac:dyDescent="0.3">
      <c r="B8" s="14" t="s">
        <v>393</v>
      </c>
      <c r="C8" s="13">
        <v>8.5714285714285701E-2</v>
      </c>
      <c r="D8" s="13">
        <v>0.107142857142857</v>
      </c>
      <c r="E8" s="13">
        <v>0.128571428571429</v>
      </c>
      <c r="F8" s="13">
        <v>0.1</v>
      </c>
      <c r="G8" s="13">
        <v>6.4285714285714293E-2</v>
      </c>
      <c r="H8" s="13">
        <v>7.1428571428571397E-2</v>
      </c>
      <c r="I8" s="13">
        <v>0.121428571428571</v>
      </c>
      <c r="J8" s="13">
        <v>0.185714285714286</v>
      </c>
    </row>
    <row r="9" spans="2:11" x14ac:dyDescent="0.3">
      <c r="B9" s="14" t="s">
        <v>394</v>
      </c>
      <c r="C9" s="13">
        <v>0.185714285714286</v>
      </c>
      <c r="D9" s="13">
        <v>0.27857142857142903</v>
      </c>
      <c r="E9" s="13">
        <v>0.378571428571429</v>
      </c>
      <c r="F9" s="13">
        <v>0.45714285714285702</v>
      </c>
      <c r="G9" s="13">
        <v>0.55000000000000004</v>
      </c>
      <c r="H9" s="13">
        <v>0.25714285714285701</v>
      </c>
      <c r="I9" s="13">
        <v>0.22857142857142901</v>
      </c>
      <c r="J9" s="13">
        <v>0.36428571428571399</v>
      </c>
    </row>
    <row r="10" spans="2:11" x14ac:dyDescent="0.3">
      <c r="B10" s="14" t="s">
        <v>395</v>
      </c>
      <c r="C10" s="13">
        <v>0.5</v>
      </c>
      <c r="D10" s="13">
        <v>0.42142857142857099</v>
      </c>
      <c r="E10" s="13">
        <v>0.32142857142857101</v>
      </c>
      <c r="F10" s="13">
        <v>0.25</v>
      </c>
      <c r="G10" s="13">
        <v>0.221428571428571</v>
      </c>
      <c r="H10" s="13">
        <v>0.45714285714285702</v>
      </c>
      <c r="I10" s="13">
        <v>0.47857142857142898</v>
      </c>
      <c r="J10" s="13">
        <v>0.28571428571428598</v>
      </c>
    </row>
    <row r="11" spans="2:11" x14ac:dyDescent="0.3">
      <c r="B11" s="14" t="s">
        <v>396</v>
      </c>
      <c r="C11" s="13">
        <v>0.17857142857142899</v>
      </c>
      <c r="D11" s="13">
        <v>0.15</v>
      </c>
      <c r="E11" s="13">
        <v>3.5714285714285698E-2</v>
      </c>
      <c r="F11" s="13">
        <v>8.5714285714285701E-2</v>
      </c>
      <c r="G11" s="13">
        <v>7.1428571428571397E-2</v>
      </c>
      <c r="H11" s="13">
        <v>0.17142857142857101</v>
      </c>
      <c r="I11" s="13">
        <v>8.5714285714285701E-2</v>
      </c>
      <c r="J11" s="13">
        <v>7.8571428571428598E-2</v>
      </c>
    </row>
    <row r="12" spans="2:11" x14ac:dyDescent="0.3">
      <c r="B12" s="14" t="s">
        <v>56</v>
      </c>
      <c r="C12" s="13">
        <v>4.2857142857142899E-2</v>
      </c>
      <c r="D12" s="13">
        <v>2.8571428571428598E-2</v>
      </c>
      <c r="E12" s="13">
        <v>0.121428571428571</v>
      </c>
      <c r="F12" s="13">
        <v>8.5714285714285701E-2</v>
      </c>
      <c r="G12" s="13">
        <v>7.1428571428571397E-2</v>
      </c>
      <c r="H12" s="13">
        <v>3.5714285714285698E-2</v>
      </c>
      <c r="I12" s="13">
        <v>8.5714285714285701E-2</v>
      </c>
      <c r="J12" s="13">
        <v>5.7142857142857099E-2</v>
      </c>
    </row>
    <row r="13" spans="2:11" x14ac:dyDescent="0.3">
      <c r="B13" s="15" t="s">
        <v>321</v>
      </c>
      <c r="C13" s="15"/>
      <c r="D13" s="15"/>
      <c r="E13" s="15"/>
      <c r="F13" s="15"/>
      <c r="G13" s="15"/>
      <c r="H13" s="15"/>
      <c r="I13" s="15"/>
      <c r="J13" s="15"/>
    </row>
    <row r="14" spans="2:11" x14ac:dyDescent="0.3">
      <c r="B14" t="s">
        <v>50</v>
      </c>
    </row>
    <row r="15" spans="2:11" x14ac:dyDescent="0.3">
      <c r="B15" t="s">
        <v>51</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7.14285714285714E-3</v>
      </c>
      <c r="D8" s="13">
        <v>1.38888888888889E-2</v>
      </c>
      <c r="E8" s="13">
        <v>0</v>
      </c>
      <c r="F8" s="13"/>
      <c r="G8" s="13">
        <v>0</v>
      </c>
      <c r="H8" s="13">
        <v>0</v>
      </c>
      <c r="I8" s="13">
        <v>4.5454545454545497E-2</v>
      </c>
      <c r="J8" s="13">
        <v>0</v>
      </c>
      <c r="K8" s="13">
        <v>0</v>
      </c>
      <c r="L8" s="13">
        <v>0</v>
      </c>
      <c r="M8" s="13"/>
      <c r="N8" s="13">
        <v>1.6666666666666701E-2</v>
      </c>
      <c r="O8" s="13">
        <v>0</v>
      </c>
      <c r="P8" s="13">
        <v>0</v>
      </c>
      <c r="Q8" s="13">
        <v>0</v>
      </c>
      <c r="R8" s="13"/>
      <c r="S8" s="13">
        <v>2.1739130434782601E-2</v>
      </c>
      <c r="T8" s="13">
        <v>0</v>
      </c>
      <c r="U8" s="13">
        <v>0</v>
      </c>
      <c r="V8" s="13">
        <v>0</v>
      </c>
      <c r="W8" s="13">
        <v>0</v>
      </c>
      <c r="X8" s="13">
        <v>0</v>
      </c>
      <c r="Y8" s="13"/>
      <c r="Z8" s="13">
        <v>9.4339622641509396E-3</v>
      </c>
      <c r="AA8" s="13">
        <v>0</v>
      </c>
      <c r="AB8" s="13"/>
      <c r="AC8" s="13">
        <v>0</v>
      </c>
      <c r="AD8" s="13">
        <v>1.4705882352941201E-2</v>
      </c>
    </row>
    <row r="9" spans="2:30" x14ac:dyDescent="0.3">
      <c r="B9" s="14" t="s">
        <v>393</v>
      </c>
      <c r="C9" s="13">
        <v>8.5714285714285701E-2</v>
      </c>
      <c r="D9" s="13">
        <v>4.1666666666666699E-2</v>
      </c>
      <c r="E9" s="13">
        <v>0.13235294117647101</v>
      </c>
      <c r="F9" s="13"/>
      <c r="G9" s="13">
        <v>0</v>
      </c>
      <c r="H9" s="13">
        <v>0.30769230769230799</v>
      </c>
      <c r="I9" s="13">
        <v>9.0909090909090898E-2</v>
      </c>
      <c r="J9" s="13">
        <v>0.16666666666666699</v>
      </c>
      <c r="K9" s="13">
        <v>3.7037037037037E-2</v>
      </c>
      <c r="L9" s="13">
        <v>1.9230769230769201E-2</v>
      </c>
      <c r="M9" s="13"/>
      <c r="N9" s="13">
        <v>0.133333333333333</v>
      </c>
      <c r="O9" s="13">
        <v>3.4482758620689703E-2</v>
      </c>
      <c r="P9" s="13">
        <v>6.6666666666666693E-2</v>
      </c>
      <c r="Q9" s="13">
        <v>5.5555555555555601E-2</v>
      </c>
      <c r="R9" s="13"/>
      <c r="S9" s="13">
        <v>8.6956521739130405E-2</v>
      </c>
      <c r="T9" s="13">
        <v>0.15384615384615399</v>
      </c>
      <c r="U9" s="13">
        <v>0.16666666666666699</v>
      </c>
      <c r="V9" s="13">
        <v>0</v>
      </c>
      <c r="W9" s="13">
        <v>8.3333333333333301E-2</v>
      </c>
      <c r="X9" s="13">
        <v>0.1</v>
      </c>
      <c r="Y9" s="13"/>
      <c r="Z9" s="13">
        <v>8.4905660377358499E-2</v>
      </c>
      <c r="AA9" s="13">
        <v>8.8235294117647106E-2</v>
      </c>
      <c r="AB9" s="13"/>
      <c r="AC9" s="13">
        <v>0.112903225806452</v>
      </c>
      <c r="AD9" s="13">
        <v>7.3529411764705899E-2</v>
      </c>
    </row>
    <row r="10" spans="2:30" x14ac:dyDescent="0.3">
      <c r="B10" s="14" t="s">
        <v>394</v>
      </c>
      <c r="C10" s="13">
        <v>0.185714285714286</v>
      </c>
      <c r="D10" s="13">
        <v>0.13888888888888901</v>
      </c>
      <c r="E10" s="13">
        <v>0.23529411764705899</v>
      </c>
      <c r="F10" s="13"/>
      <c r="G10" s="13">
        <v>1</v>
      </c>
      <c r="H10" s="13">
        <v>0.230769230769231</v>
      </c>
      <c r="I10" s="13">
        <v>0.27272727272727298</v>
      </c>
      <c r="J10" s="13">
        <v>0.20833333333333301</v>
      </c>
      <c r="K10" s="13">
        <v>0.11111111111111099</v>
      </c>
      <c r="L10" s="13">
        <v>0.134615384615385</v>
      </c>
      <c r="M10" s="13"/>
      <c r="N10" s="13">
        <v>8.3333333333333301E-2</v>
      </c>
      <c r="O10" s="13">
        <v>0.34482758620689702</v>
      </c>
      <c r="P10" s="13">
        <v>0.133333333333333</v>
      </c>
      <c r="Q10" s="13">
        <v>0.25</v>
      </c>
      <c r="R10" s="13"/>
      <c r="S10" s="13">
        <v>0.13043478260869601</v>
      </c>
      <c r="T10" s="13">
        <v>0.269230769230769</v>
      </c>
      <c r="U10" s="13">
        <v>0.16666666666666699</v>
      </c>
      <c r="V10" s="13">
        <v>0.296296296296296</v>
      </c>
      <c r="W10" s="13">
        <v>0.16666666666666699</v>
      </c>
      <c r="X10" s="13">
        <v>0</v>
      </c>
      <c r="Y10" s="13"/>
      <c r="Z10" s="13">
        <v>0.18867924528301899</v>
      </c>
      <c r="AA10" s="13">
        <v>0.17647058823529399</v>
      </c>
      <c r="AB10" s="13"/>
      <c r="AC10" s="13">
        <v>0.12903225806451599</v>
      </c>
      <c r="AD10" s="13">
        <v>0.26470588235294101</v>
      </c>
    </row>
    <row r="11" spans="2:30" x14ac:dyDescent="0.3">
      <c r="B11" s="14" t="s">
        <v>395</v>
      </c>
      <c r="C11" s="13">
        <v>0.5</v>
      </c>
      <c r="D11" s="13">
        <v>0.58333333333333304</v>
      </c>
      <c r="E11" s="13">
        <v>0.41176470588235298</v>
      </c>
      <c r="F11" s="13"/>
      <c r="G11" s="13">
        <v>0</v>
      </c>
      <c r="H11" s="13">
        <v>0.230769230769231</v>
      </c>
      <c r="I11" s="13">
        <v>0.45454545454545497</v>
      </c>
      <c r="J11" s="13">
        <v>0.33333333333333298</v>
      </c>
      <c r="K11" s="13">
        <v>0.55555555555555602</v>
      </c>
      <c r="L11" s="13">
        <v>0.65384615384615397</v>
      </c>
      <c r="M11" s="13"/>
      <c r="N11" s="13">
        <v>0.56666666666666698</v>
      </c>
      <c r="O11" s="13">
        <v>0.48275862068965503</v>
      </c>
      <c r="P11" s="13">
        <v>0.4</v>
      </c>
      <c r="Q11" s="13">
        <v>0.44444444444444398</v>
      </c>
      <c r="R11" s="13"/>
      <c r="S11" s="13">
        <v>0.60869565217391297</v>
      </c>
      <c r="T11" s="13">
        <v>0.42307692307692302</v>
      </c>
      <c r="U11" s="13">
        <v>0.16666666666666699</v>
      </c>
      <c r="V11" s="13">
        <v>0.55555555555555602</v>
      </c>
      <c r="W11" s="13">
        <v>0.5</v>
      </c>
      <c r="X11" s="13">
        <v>0.3</v>
      </c>
      <c r="Y11" s="13"/>
      <c r="Z11" s="13">
        <v>0.5</v>
      </c>
      <c r="AA11" s="13">
        <v>0.5</v>
      </c>
      <c r="AB11" s="13"/>
      <c r="AC11" s="13">
        <v>0.467741935483871</v>
      </c>
      <c r="AD11" s="13">
        <v>0.54411764705882304</v>
      </c>
    </row>
    <row r="12" spans="2:30" x14ac:dyDescent="0.3">
      <c r="B12" s="14" t="s">
        <v>396</v>
      </c>
      <c r="C12" s="13">
        <v>0.17857142857142899</v>
      </c>
      <c r="D12" s="13">
        <v>0.20833333333333301</v>
      </c>
      <c r="E12" s="13">
        <v>0.14705882352941199</v>
      </c>
      <c r="F12" s="13"/>
      <c r="G12" s="13">
        <v>0</v>
      </c>
      <c r="H12" s="13">
        <v>0.15384615384615399</v>
      </c>
      <c r="I12" s="13">
        <v>0.13636363636363599</v>
      </c>
      <c r="J12" s="13">
        <v>0.25</v>
      </c>
      <c r="K12" s="13">
        <v>0.22222222222222199</v>
      </c>
      <c r="L12" s="13">
        <v>0.15384615384615399</v>
      </c>
      <c r="M12" s="13"/>
      <c r="N12" s="13">
        <v>0.2</v>
      </c>
      <c r="O12" s="13">
        <v>0.10344827586206901</v>
      </c>
      <c r="P12" s="13">
        <v>0.33333333333333298</v>
      </c>
      <c r="Q12" s="13">
        <v>0.13888888888888901</v>
      </c>
      <c r="R12" s="13"/>
      <c r="S12" s="13">
        <v>0.15217391304347799</v>
      </c>
      <c r="T12" s="13">
        <v>0.115384615384615</v>
      </c>
      <c r="U12" s="13">
        <v>0.33333333333333298</v>
      </c>
      <c r="V12" s="13">
        <v>0.148148148148148</v>
      </c>
      <c r="W12" s="13">
        <v>0.16666666666666699</v>
      </c>
      <c r="X12" s="13">
        <v>0.4</v>
      </c>
      <c r="Y12" s="13"/>
      <c r="Z12" s="13">
        <v>0.169811320754717</v>
      </c>
      <c r="AA12" s="13">
        <v>0.20588235294117599</v>
      </c>
      <c r="AB12" s="13"/>
      <c r="AC12" s="13">
        <v>0.241935483870968</v>
      </c>
      <c r="AD12" s="13">
        <v>0.10294117647058799</v>
      </c>
    </row>
    <row r="13" spans="2:30" x14ac:dyDescent="0.3">
      <c r="B13" s="14" t="s">
        <v>56</v>
      </c>
      <c r="C13" s="19">
        <v>4.2857142857142899E-2</v>
      </c>
      <c r="D13" s="19">
        <v>1.38888888888889E-2</v>
      </c>
      <c r="E13" s="19">
        <v>7.3529411764705899E-2</v>
      </c>
      <c r="F13" s="19"/>
      <c r="G13" s="19">
        <v>0</v>
      </c>
      <c r="H13" s="19">
        <v>7.69230769230769E-2</v>
      </c>
      <c r="I13" s="19">
        <v>0</v>
      </c>
      <c r="J13" s="19">
        <v>4.1666666666666699E-2</v>
      </c>
      <c r="K13" s="19">
        <v>7.4074074074074098E-2</v>
      </c>
      <c r="L13" s="19">
        <v>3.8461538461538498E-2</v>
      </c>
      <c r="M13" s="19"/>
      <c r="N13" s="19">
        <v>0</v>
      </c>
      <c r="O13" s="19">
        <v>3.4482758620689703E-2</v>
      </c>
      <c r="P13" s="19">
        <v>6.6666666666666693E-2</v>
      </c>
      <c r="Q13" s="19">
        <v>0.11111111111111099</v>
      </c>
      <c r="R13" s="19"/>
      <c r="S13" s="19">
        <v>0</v>
      </c>
      <c r="T13" s="19">
        <v>3.8461538461538498E-2</v>
      </c>
      <c r="U13" s="19">
        <v>0.16666666666666699</v>
      </c>
      <c r="V13" s="19">
        <v>0</v>
      </c>
      <c r="W13" s="19">
        <v>8.3333333333333301E-2</v>
      </c>
      <c r="X13" s="19">
        <v>0.2</v>
      </c>
      <c r="Y13" s="19"/>
      <c r="Z13" s="19">
        <v>4.71698113207547E-2</v>
      </c>
      <c r="AA13" s="19">
        <v>2.9411764705882401E-2</v>
      </c>
      <c r="AB13" s="19"/>
      <c r="AC13" s="19">
        <v>4.8387096774193498E-2</v>
      </c>
      <c r="AD13" s="19">
        <v>0</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1.4285714285714299E-2</v>
      </c>
      <c r="D8" s="13">
        <v>1.38888888888889E-2</v>
      </c>
      <c r="E8" s="13">
        <v>1.4705882352941201E-2</v>
      </c>
      <c r="F8" s="13"/>
      <c r="G8" s="13">
        <v>0</v>
      </c>
      <c r="H8" s="13">
        <v>0</v>
      </c>
      <c r="I8" s="13">
        <v>4.5454545454545497E-2</v>
      </c>
      <c r="J8" s="13">
        <v>0</v>
      </c>
      <c r="K8" s="13">
        <v>3.7037037037037E-2</v>
      </c>
      <c r="L8" s="13">
        <v>0</v>
      </c>
      <c r="M8" s="13"/>
      <c r="N8" s="13">
        <v>3.3333333333333298E-2</v>
      </c>
      <c r="O8" s="13">
        <v>0</v>
      </c>
      <c r="P8" s="13">
        <v>0</v>
      </c>
      <c r="Q8" s="13">
        <v>0</v>
      </c>
      <c r="R8" s="13"/>
      <c r="S8" s="13">
        <v>2.1739130434782601E-2</v>
      </c>
      <c r="T8" s="13">
        <v>0</v>
      </c>
      <c r="U8" s="13">
        <v>0</v>
      </c>
      <c r="V8" s="13">
        <v>0</v>
      </c>
      <c r="W8" s="13">
        <v>0</v>
      </c>
      <c r="X8" s="13">
        <v>0.1</v>
      </c>
      <c r="Y8" s="13"/>
      <c r="Z8" s="13">
        <v>1.88679245283019E-2</v>
      </c>
      <c r="AA8" s="13">
        <v>0</v>
      </c>
      <c r="AB8" s="13"/>
      <c r="AC8" s="13">
        <v>1.6129032258064498E-2</v>
      </c>
      <c r="AD8" s="13">
        <v>1.4705882352941201E-2</v>
      </c>
    </row>
    <row r="9" spans="2:30" x14ac:dyDescent="0.3">
      <c r="B9" s="14" t="s">
        <v>393</v>
      </c>
      <c r="C9" s="13">
        <v>0.107142857142857</v>
      </c>
      <c r="D9" s="13">
        <v>9.7222222222222196E-2</v>
      </c>
      <c r="E9" s="13">
        <v>0.11764705882352899</v>
      </c>
      <c r="F9" s="13"/>
      <c r="G9" s="13">
        <v>0</v>
      </c>
      <c r="H9" s="13">
        <v>0.38461538461538503</v>
      </c>
      <c r="I9" s="13">
        <v>9.0909090909090898E-2</v>
      </c>
      <c r="J9" s="13">
        <v>0.125</v>
      </c>
      <c r="K9" s="13">
        <v>3.7037037037037E-2</v>
      </c>
      <c r="L9" s="13">
        <v>7.69230769230769E-2</v>
      </c>
      <c r="M9" s="13"/>
      <c r="N9" s="13">
        <v>0.116666666666667</v>
      </c>
      <c r="O9" s="13">
        <v>6.8965517241379296E-2</v>
      </c>
      <c r="P9" s="13">
        <v>6.6666666666666693E-2</v>
      </c>
      <c r="Q9" s="13">
        <v>0.13888888888888901</v>
      </c>
      <c r="R9" s="13"/>
      <c r="S9" s="13">
        <v>0.13043478260869601</v>
      </c>
      <c r="T9" s="13">
        <v>0.115384615384615</v>
      </c>
      <c r="U9" s="13">
        <v>0.16666666666666699</v>
      </c>
      <c r="V9" s="13">
        <v>0.148148148148148</v>
      </c>
      <c r="W9" s="13">
        <v>0</v>
      </c>
      <c r="X9" s="13">
        <v>0</v>
      </c>
      <c r="Y9" s="13"/>
      <c r="Z9" s="13">
        <v>0.113207547169811</v>
      </c>
      <c r="AA9" s="13">
        <v>8.8235294117647106E-2</v>
      </c>
      <c r="AB9" s="13"/>
      <c r="AC9" s="13">
        <v>0.112903225806452</v>
      </c>
      <c r="AD9" s="13">
        <v>0.11764705882352899</v>
      </c>
    </row>
    <row r="10" spans="2:30" x14ac:dyDescent="0.3">
      <c r="B10" s="14" t="s">
        <v>394</v>
      </c>
      <c r="C10" s="13">
        <v>0.27857142857142903</v>
      </c>
      <c r="D10" s="13">
        <v>0.26388888888888901</v>
      </c>
      <c r="E10" s="13">
        <v>0.29411764705882398</v>
      </c>
      <c r="F10" s="13"/>
      <c r="G10" s="13">
        <v>1</v>
      </c>
      <c r="H10" s="13">
        <v>0</v>
      </c>
      <c r="I10" s="13">
        <v>0.31818181818181801</v>
      </c>
      <c r="J10" s="13">
        <v>0.375</v>
      </c>
      <c r="K10" s="13">
        <v>0.22222222222222199</v>
      </c>
      <c r="L10" s="13">
        <v>0.28846153846153799</v>
      </c>
      <c r="M10" s="13"/>
      <c r="N10" s="13">
        <v>0.18333333333333299</v>
      </c>
      <c r="O10" s="13">
        <v>0.48275862068965503</v>
      </c>
      <c r="P10" s="13">
        <v>0.133333333333333</v>
      </c>
      <c r="Q10" s="13">
        <v>0.33333333333333298</v>
      </c>
      <c r="R10" s="13"/>
      <c r="S10" s="13">
        <v>0.13043478260869601</v>
      </c>
      <c r="T10" s="13">
        <v>0.38461538461538503</v>
      </c>
      <c r="U10" s="13">
        <v>8.3333333333333301E-2</v>
      </c>
      <c r="V10" s="13">
        <v>0.407407407407407</v>
      </c>
      <c r="W10" s="13">
        <v>0.5</v>
      </c>
      <c r="X10" s="13">
        <v>0.2</v>
      </c>
      <c r="Y10" s="13"/>
      <c r="Z10" s="13">
        <v>0.31132075471698101</v>
      </c>
      <c r="AA10" s="13">
        <v>0.17647058823529399</v>
      </c>
      <c r="AB10" s="13"/>
      <c r="AC10" s="13">
        <v>0.30645161290322598</v>
      </c>
      <c r="AD10" s="13">
        <v>0.25</v>
      </c>
    </row>
    <row r="11" spans="2:30" x14ac:dyDescent="0.3">
      <c r="B11" s="14" t="s">
        <v>395</v>
      </c>
      <c r="C11" s="13">
        <v>0.42142857142857099</v>
      </c>
      <c r="D11" s="13">
        <v>0.44444444444444398</v>
      </c>
      <c r="E11" s="13">
        <v>0.39705882352941202</v>
      </c>
      <c r="F11" s="13"/>
      <c r="G11" s="13">
        <v>0</v>
      </c>
      <c r="H11" s="13">
        <v>0.38461538461538503</v>
      </c>
      <c r="I11" s="13">
        <v>0.40909090909090901</v>
      </c>
      <c r="J11" s="13">
        <v>0.25</v>
      </c>
      <c r="K11" s="13">
        <v>0.51851851851851805</v>
      </c>
      <c r="L11" s="13">
        <v>0.480769230769231</v>
      </c>
      <c r="M11" s="13"/>
      <c r="N11" s="13">
        <v>0.5</v>
      </c>
      <c r="O11" s="13">
        <v>0.34482758620689702</v>
      </c>
      <c r="P11" s="13">
        <v>0.4</v>
      </c>
      <c r="Q11" s="13">
        <v>0.36111111111111099</v>
      </c>
      <c r="R11" s="13"/>
      <c r="S11" s="13">
        <v>0.5</v>
      </c>
      <c r="T11" s="13">
        <v>0.34615384615384598</v>
      </c>
      <c r="U11" s="13">
        <v>0.58333333333333304</v>
      </c>
      <c r="V11" s="13">
        <v>0.37037037037037002</v>
      </c>
      <c r="W11" s="13">
        <v>0.33333333333333298</v>
      </c>
      <c r="X11" s="13">
        <v>0.3</v>
      </c>
      <c r="Y11" s="13"/>
      <c r="Z11" s="13">
        <v>0.41509433962264197</v>
      </c>
      <c r="AA11" s="13">
        <v>0.441176470588235</v>
      </c>
      <c r="AB11" s="13"/>
      <c r="AC11" s="13">
        <v>0.35483870967741898</v>
      </c>
      <c r="AD11" s="13">
        <v>0.48529411764705899</v>
      </c>
    </row>
    <row r="12" spans="2:30" x14ac:dyDescent="0.3">
      <c r="B12" s="14" t="s">
        <v>396</v>
      </c>
      <c r="C12" s="13">
        <v>0.15</v>
      </c>
      <c r="D12" s="13">
        <v>0.16666666666666699</v>
      </c>
      <c r="E12" s="13">
        <v>0.13235294117647101</v>
      </c>
      <c r="F12" s="13"/>
      <c r="G12" s="13">
        <v>0</v>
      </c>
      <c r="H12" s="13">
        <v>0.15384615384615399</v>
      </c>
      <c r="I12" s="13">
        <v>0.13636363636363599</v>
      </c>
      <c r="J12" s="13">
        <v>0.20833333333333301</v>
      </c>
      <c r="K12" s="13">
        <v>0.148148148148148</v>
      </c>
      <c r="L12" s="13">
        <v>0.134615384615385</v>
      </c>
      <c r="M12" s="13"/>
      <c r="N12" s="13">
        <v>0.16666666666666699</v>
      </c>
      <c r="O12" s="13">
        <v>6.8965517241379296E-2</v>
      </c>
      <c r="P12" s="13">
        <v>0.4</v>
      </c>
      <c r="Q12" s="13">
        <v>8.3333333333333301E-2</v>
      </c>
      <c r="R12" s="13"/>
      <c r="S12" s="13">
        <v>0.217391304347826</v>
      </c>
      <c r="T12" s="13">
        <v>0.115384615384615</v>
      </c>
      <c r="U12" s="13">
        <v>0.16666666666666699</v>
      </c>
      <c r="V12" s="13">
        <v>7.4074074074074098E-2</v>
      </c>
      <c r="W12" s="13">
        <v>8.3333333333333301E-2</v>
      </c>
      <c r="X12" s="13">
        <v>0.2</v>
      </c>
      <c r="Y12" s="13"/>
      <c r="Z12" s="13">
        <v>0.113207547169811</v>
      </c>
      <c r="AA12" s="13">
        <v>0.26470588235294101</v>
      </c>
      <c r="AB12" s="13"/>
      <c r="AC12" s="13">
        <v>0.17741935483870999</v>
      </c>
      <c r="AD12" s="13">
        <v>0.13235294117647101</v>
      </c>
    </row>
    <row r="13" spans="2:30" x14ac:dyDescent="0.3">
      <c r="B13" s="14" t="s">
        <v>56</v>
      </c>
      <c r="C13" s="19">
        <v>2.8571428571428598E-2</v>
      </c>
      <c r="D13" s="19">
        <v>1.38888888888889E-2</v>
      </c>
      <c r="E13" s="19">
        <v>4.4117647058823498E-2</v>
      </c>
      <c r="F13" s="19"/>
      <c r="G13" s="19">
        <v>0</v>
      </c>
      <c r="H13" s="19">
        <v>7.69230769230769E-2</v>
      </c>
      <c r="I13" s="19">
        <v>0</v>
      </c>
      <c r="J13" s="19">
        <v>4.1666666666666699E-2</v>
      </c>
      <c r="K13" s="19">
        <v>3.7037037037037E-2</v>
      </c>
      <c r="L13" s="19">
        <v>1.9230769230769201E-2</v>
      </c>
      <c r="M13" s="19"/>
      <c r="N13" s="19">
        <v>0</v>
      </c>
      <c r="O13" s="19">
        <v>3.4482758620689703E-2</v>
      </c>
      <c r="P13" s="19">
        <v>0</v>
      </c>
      <c r="Q13" s="19">
        <v>8.3333333333333301E-2</v>
      </c>
      <c r="R13" s="19"/>
      <c r="S13" s="19">
        <v>0</v>
      </c>
      <c r="T13" s="19">
        <v>3.8461538461538498E-2</v>
      </c>
      <c r="U13" s="19">
        <v>0</v>
      </c>
      <c r="V13" s="19">
        <v>0</v>
      </c>
      <c r="W13" s="19">
        <v>8.3333333333333301E-2</v>
      </c>
      <c r="X13" s="19">
        <v>0.2</v>
      </c>
      <c r="Y13" s="19"/>
      <c r="Z13" s="19">
        <v>2.83018867924528E-2</v>
      </c>
      <c r="AA13" s="19">
        <v>2.9411764705882401E-2</v>
      </c>
      <c r="AB13" s="19"/>
      <c r="AC13" s="19">
        <v>3.2258064516128997E-2</v>
      </c>
      <c r="AD13" s="19">
        <v>0</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409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1.4285714285714299E-2</v>
      </c>
      <c r="D8" s="13">
        <v>2.7777777777777801E-2</v>
      </c>
      <c r="E8" s="13">
        <v>0</v>
      </c>
      <c r="F8" s="13"/>
      <c r="G8" s="13">
        <v>0</v>
      </c>
      <c r="H8" s="13">
        <v>0</v>
      </c>
      <c r="I8" s="13">
        <v>9.0909090909090898E-2</v>
      </c>
      <c r="J8" s="13">
        <v>0</v>
      </c>
      <c r="K8" s="13">
        <v>0</v>
      </c>
      <c r="L8" s="13">
        <v>0</v>
      </c>
      <c r="M8" s="13"/>
      <c r="N8" s="13">
        <v>1.6666666666666701E-2</v>
      </c>
      <c r="O8" s="13">
        <v>0</v>
      </c>
      <c r="P8" s="13">
        <v>0</v>
      </c>
      <c r="Q8" s="13">
        <v>2.7777777777777801E-2</v>
      </c>
      <c r="R8" s="13"/>
      <c r="S8" s="13">
        <v>2.1739130434782601E-2</v>
      </c>
      <c r="T8" s="13">
        <v>0</v>
      </c>
      <c r="U8" s="13">
        <v>0</v>
      </c>
      <c r="V8" s="13">
        <v>0</v>
      </c>
      <c r="W8" s="13">
        <v>8.3333333333333301E-2</v>
      </c>
      <c r="X8" s="13">
        <v>0</v>
      </c>
      <c r="Y8" s="13"/>
      <c r="Z8" s="13">
        <v>1.88679245283019E-2</v>
      </c>
      <c r="AA8" s="13">
        <v>0</v>
      </c>
      <c r="AB8" s="13"/>
      <c r="AC8" s="13">
        <v>1.6129032258064498E-2</v>
      </c>
      <c r="AD8" s="13">
        <v>1.4705882352941201E-2</v>
      </c>
    </row>
    <row r="9" spans="2:30" x14ac:dyDescent="0.3">
      <c r="B9" s="14" t="s">
        <v>393</v>
      </c>
      <c r="C9" s="13">
        <v>0.128571428571429</v>
      </c>
      <c r="D9" s="13">
        <v>9.7222222222222196E-2</v>
      </c>
      <c r="E9" s="13">
        <v>0.161764705882353</v>
      </c>
      <c r="F9" s="13"/>
      <c r="G9" s="13">
        <v>0</v>
      </c>
      <c r="H9" s="13">
        <v>0.230769230769231</v>
      </c>
      <c r="I9" s="13">
        <v>0.22727272727272699</v>
      </c>
      <c r="J9" s="13">
        <v>0.20833333333333301</v>
      </c>
      <c r="K9" s="13">
        <v>3.7037037037037E-2</v>
      </c>
      <c r="L9" s="13">
        <v>7.69230769230769E-2</v>
      </c>
      <c r="M9" s="13"/>
      <c r="N9" s="13">
        <v>0.18333333333333299</v>
      </c>
      <c r="O9" s="13">
        <v>6.8965517241379296E-2</v>
      </c>
      <c r="P9" s="13">
        <v>6.6666666666666693E-2</v>
      </c>
      <c r="Q9" s="13">
        <v>0.11111111111111099</v>
      </c>
      <c r="R9" s="13"/>
      <c r="S9" s="13">
        <v>0.19565217391304299</v>
      </c>
      <c r="T9" s="13">
        <v>0.15384615384615399</v>
      </c>
      <c r="U9" s="13">
        <v>8.3333333333333301E-2</v>
      </c>
      <c r="V9" s="13">
        <v>7.4074074074074098E-2</v>
      </c>
      <c r="W9" s="13">
        <v>8.3333333333333301E-2</v>
      </c>
      <c r="X9" s="13">
        <v>0.1</v>
      </c>
      <c r="Y9" s="13"/>
      <c r="Z9" s="13">
        <v>0.122641509433962</v>
      </c>
      <c r="AA9" s="13">
        <v>0.14705882352941199</v>
      </c>
      <c r="AB9" s="13"/>
      <c r="AC9" s="13">
        <v>0.12903225806451599</v>
      </c>
      <c r="AD9" s="13">
        <v>0.14705882352941199</v>
      </c>
    </row>
    <row r="10" spans="2:30" x14ac:dyDescent="0.3">
      <c r="B10" s="14" t="s">
        <v>394</v>
      </c>
      <c r="C10" s="13">
        <v>0.378571428571429</v>
      </c>
      <c r="D10" s="13">
        <v>0.45833333333333298</v>
      </c>
      <c r="E10" s="13">
        <v>0.29411764705882398</v>
      </c>
      <c r="F10" s="13"/>
      <c r="G10" s="13">
        <v>0</v>
      </c>
      <c r="H10" s="13">
        <v>0.30769230769230799</v>
      </c>
      <c r="I10" s="13">
        <v>0.27272727272727298</v>
      </c>
      <c r="J10" s="13">
        <v>0.5</v>
      </c>
      <c r="K10" s="13">
        <v>0.407407407407407</v>
      </c>
      <c r="L10" s="13">
        <v>0.38461538461538503</v>
      </c>
      <c r="M10" s="13"/>
      <c r="N10" s="13">
        <v>0.33333333333333298</v>
      </c>
      <c r="O10" s="13">
        <v>0.48275862068965503</v>
      </c>
      <c r="P10" s="13">
        <v>0.33333333333333298</v>
      </c>
      <c r="Q10" s="13">
        <v>0.38888888888888901</v>
      </c>
      <c r="R10" s="13"/>
      <c r="S10" s="13">
        <v>0.26086956521739102</v>
      </c>
      <c r="T10" s="13">
        <v>0.42307692307692302</v>
      </c>
      <c r="U10" s="13">
        <v>0.33333333333333298</v>
      </c>
      <c r="V10" s="13">
        <v>0.44444444444444398</v>
      </c>
      <c r="W10" s="13">
        <v>0.58333333333333304</v>
      </c>
      <c r="X10" s="13">
        <v>0.2</v>
      </c>
      <c r="Y10" s="13"/>
      <c r="Z10" s="13">
        <v>0.39622641509433998</v>
      </c>
      <c r="AA10" s="13">
        <v>0.32352941176470601</v>
      </c>
      <c r="AB10" s="13"/>
      <c r="AC10" s="13">
        <v>0.37096774193548399</v>
      </c>
      <c r="AD10" s="13">
        <v>0.39705882352941202</v>
      </c>
    </row>
    <row r="11" spans="2:30" x14ac:dyDescent="0.3">
      <c r="B11" s="14" t="s">
        <v>395</v>
      </c>
      <c r="C11" s="13">
        <v>0.32142857142857101</v>
      </c>
      <c r="D11" s="13">
        <v>0.33333333333333298</v>
      </c>
      <c r="E11" s="13">
        <v>0.308823529411765</v>
      </c>
      <c r="F11" s="13"/>
      <c r="G11" s="13">
        <v>1</v>
      </c>
      <c r="H11" s="13">
        <v>0.15384615384615399</v>
      </c>
      <c r="I11" s="13">
        <v>0.27272727272727298</v>
      </c>
      <c r="J11" s="13">
        <v>0.16666666666666699</v>
      </c>
      <c r="K11" s="13">
        <v>0.37037037037037002</v>
      </c>
      <c r="L11" s="13">
        <v>0.40384615384615402</v>
      </c>
      <c r="M11" s="13"/>
      <c r="N11" s="13">
        <v>0.4</v>
      </c>
      <c r="O11" s="13">
        <v>0.27586206896551702</v>
      </c>
      <c r="P11" s="13">
        <v>0.33333333333333298</v>
      </c>
      <c r="Q11" s="13">
        <v>0.22222222222222199</v>
      </c>
      <c r="R11" s="13"/>
      <c r="S11" s="13">
        <v>0.39130434782608697</v>
      </c>
      <c r="T11" s="13">
        <v>0.269230769230769</v>
      </c>
      <c r="U11" s="13">
        <v>0.25</v>
      </c>
      <c r="V11" s="13">
        <v>0.37037037037037002</v>
      </c>
      <c r="W11" s="13">
        <v>0.16666666666666699</v>
      </c>
      <c r="X11" s="13">
        <v>0.3</v>
      </c>
      <c r="Y11" s="13"/>
      <c r="Z11" s="13">
        <v>0.28301886792452802</v>
      </c>
      <c r="AA11" s="13">
        <v>0.441176470588235</v>
      </c>
      <c r="AB11" s="13"/>
      <c r="AC11" s="13">
        <v>0.33870967741935498</v>
      </c>
      <c r="AD11" s="13">
        <v>0.32352941176470601</v>
      </c>
    </row>
    <row r="12" spans="2:30" x14ac:dyDescent="0.3">
      <c r="B12" s="14" t="s">
        <v>396</v>
      </c>
      <c r="C12" s="13">
        <v>3.5714285714285698E-2</v>
      </c>
      <c r="D12" s="13">
        <v>4.1666666666666699E-2</v>
      </c>
      <c r="E12" s="13">
        <v>2.9411764705882401E-2</v>
      </c>
      <c r="F12" s="13"/>
      <c r="G12" s="13">
        <v>0</v>
      </c>
      <c r="H12" s="13">
        <v>7.69230769230769E-2</v>
      </c>
      <c r="I12" s="13">
        <v>4.5454545454545497E-2</v>
      </c>
      <c r="J12" s="13">
        <v>0</v>
      </c>
      <c r="K12" s="13">
        <v>3.7037037037037E-2</v>
      </c>
      <c r="L12" s="13">
        <v>3.8461538461538498E-2</v>
      </c>
      <c r="M12" s="13"/>
      <c r="N12" s="13">
        <v>3.3333333333333298E-2</v>
      </c>
      <c r="O12" s="13">
        <v>0</v>
      </c>
      <c r="P12" s="13">
        <v>6.6666666666666693E-2</v>
      </c>
      <c r="Q12" s="13">
        <v>5.5555555555555601E-2</v>
      </c>
      <c r="R12" s="13"/>
      <c r="S12" s="13">
        <v>6.5217391304347797E-2</v>
      </c>
      <c r="T12" s="13">
        <v>3.8461538461538498E-2</v>
      </c>
      <c r="U12" s="13">
        <v>0</v>
      </c>
      <c r="V12" s="13">
        <v>3.7037037037037E-2</v>
      </c>
      <c r="W12" s="13">
        <v>0</v>
      </c>
      <c r="X12" s="13">
        <v>0</v>
      </c>
      <c r="Y12" s="13"/>
      <c r="Z12" s="13">
        <v>3.77358490566038E-2</v>
      </c>
      <c r="AA12" s="13">
        <v>2.9411764705882401E-2</v>
      </c>
      <c r="AB12" s="13"/>
      <c r="AC12" s="13">
        <v>3.2258064516128997E-2</v>
      </c>
      <c r="AD12" s="13">
        <v>4.4117647058823498E-2</v>
      </c>
    </row>
    <row r="13" spans="2:30" x14ac:dyDescent="0.3">
      <c r="B13" s="14" t="s">
        <v>56</v>
      </c>
      <c r="C13" s="19">
        <v>0.121428571428571</v>
      </c>
      <c r="D13" s="19">
        <v>4.1666666666666699E-2</v>
      </c>
      <c r="E13" s="19">
        <v>0.20588235294117599</v>
      </c>
      <c r="F13" s="19"/>
      <c r="G13" s="19">
        <v>0</v>
      </c>
      <c r="H13" s="19">
        <v>0.230769230769231</v>
      </c>
      <c r="I13" s="19">
        <v>9.0909090909090898E-2</v>
      </c>
      <c r="J13" s="19">
        <v>0.125</v>
      </c>
      <c r="K13" s="19">
        <v>0.148148148148148</v>
      </c>
      <c r="L13" s="19">
        <v>9.6153846153846201E-2</v>
      </c>
      <c r="M13" s="19"/>
      <c r="N13" s="19">
        <v>3.3333333333333298E-2</v>
      </c>
      <c r="O13" s="19">
        <v>0.17241379310344801</v>
      </c>
      <c r="P13" s="19">
        <v>0.2</v>
      </c>
      <c r="Q13" s="19">
        <v>0.194444444444444</v>
      </c>
      <c r="R13" s="19"/>
      <c r="S13" s="19">
        <v>6.5217391304347797E-2</v>
      </c>
      <c r="T13" s="19">
        <v>0.115384615384615</v>
      </c>
      <c r="U13" s="19">
        <v>0.33333333333333298</v>
      </c>
      <c r="V13" s="19">
        <v>7.4074074074074098E-2</v>
      </c>
      <c r="W13" s="19">
        <v>8.3333333333333301E-2</v>
      </c>
      <c r="X13" s="19">
        <v>0.4</v>
      </c>
      <c r="Y13" s="19"/>
      <c r="Z13" s="19">
        <v>0.14150943396226401</v>
      </c>
      <c r="AA13" s="19">
        <v>5.8823529411764698E-2</v>
      </c>
      <c r="AB13" s="19"/>
      <c r="AC13" s="19">
        <v>0.112903225806452</v>
      </c>
      <c r="AD13" s="19">
        <v>7.3529411764705899E-2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410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2.1428571428571401E-2</v>
      </c>
      <c r="D8" s="13">
        <v>1.38888888888889E-2</v>
      </c>
      <c r="E8" s="13">
        <v>2.9411764705882401E-2</v>
      </c>
      <c r="F8" s="13"/>
      <c r="G8" s="13">
        <v>0</v>
      </c>
      <c r="H8" s="13">
        <v>0</v>
      </c>
      <c r="I8" s="13">
        <v>0.13636363636363599</v>
      </c>
      <c r="J8" s="13">
        <v>0</v>
      </c>
      <c r="K8" s="13">
        <v>0</v>
      </c>
      <c r="L8" s="13">
        <v>0</v>
      </c>
      <c r="M8" s="13"/>
      <c r="N8" s="13">
        <v>3.3333333333333298E-2</v>
      </c>
      <c r="O8" s="13">
        <v>3.4482758620689703E-2</v>
      </c>
      <c r="P8" s="13">
        <v>0</v>
      </c>
      <c r="Q8" s="13">
        <v>0</v>
      </c>
      <c r="R8" s="13"/>
      <c r="S8" s="13">
        <v>4.3478260869565202E-2</v>
      </c>
      <c r="T8" s="13">
        <v>3.8461538461538498E-2</v>
      </c>
      <c r="U8" s="13">
        <v>0</v>
      </c>
      <c r="V8" s="13">
        <v>0</v>
      </c>
      <c r="W8" s="13">
        <v>0</v>
      </c>
      <c r="X8" s="13">
        <v>0</v>
      </c>
      <c r="Y8" s="13"/>
      <c r="Z8" s="13">
        <v>1.88679245283019E-2</v>
      </c>
      <c r="AA8" s="13">
        <v>2.9411764705882401E-2</v>
      </c>
      <c r="AB8" s="13"/>
      <c r="AC8" s="13">
        <v>0</v>
      </c>
      <c r="AD8" s="13">
        <v>4.4117647058823498E-2</v>
      </c>
    </row>
    <row r="9" spans="2:30" x14ac:dyDescent="0.3">
      <c r="B9" s="14" t="s">
        <v>393</v>
      </c>
      <c r="C9" s="13">
        <v>0.1</v>
      </c>
      <c r="D9" s="13">
        <v>6.9444444444444406E-2</v>
      </c>
      <c r="E9" s="13">
        <v>0.13235294117647101</v>
      </c>
      <c r="F9" s="13"/>
      <c r="G9" s="13">
        <v>0.5</v>
      </c>
      <c r="H9" s="13">
        <v>0.38461538461538503</v>
      </c>
      <c r="I9" s="13">
        <v>9.0909090909090898E-2</v>
      </c>
      <c r="J9" s="13">
        <v>8.3333333333333301E-2</v>
      </c>
      <c r="K9" s="13">
        <v>7.4074074074074098E-2</v>
      </c>
      <c r="L9" s="13">
        <v>3.8461538461538498E-2</v>
      </c>
      <c r="M9" s="13"/>
      <c r="N9" s="13">
        <v>0.133333333333333</v>
      </c>
      <c r="O9" s="13">
        <v>6.8965517241379296E-2</v>
      </c>
      <c r="P9" s="13">
        <v>0.133333333333333</v>
      </c>
      <c r="Q9" s="13">
        <v>5.5555555555555601E-2</v>
      </c>
      <c r="R9" s="13"/>
      <c r="S9" s="13">
        <v>0.108695652173913</v>
      </c>
      <c r="T9" s="13">
        <v>7.69230769230769E-2</v>
      </c>
      <c r="U9" s="13">
        <v>8.3333333333333301E-2</v>
      </c>
      <c r="V9" s="13">
        <v>0.148148148148148</v>
      </c>
      <c r="W9" s="13">
        <v>8.3333333333333301E-2</v>
      </c>
      <c r="X9" s="13">
        <v>0.1</v>
      </c>
      <c r="Y9" s="13"/>
      <c r="Z9" s="13">
        <v>9.4339622641509399E-2</v>
      </c>
      <c r="AA9" s="13">
        <v>0.11764705882352899</v>
      </c>
      <c r="AB9" s="13"/>
      <c r="AC9" s="13">
        <v>0.14516129032258099</v>
      </c>
      <c r="AD9" s="13">
        <v>7.3529411764705899E-2</v>
      </c>
    </row>
    <row r="10" spans="2:30" x14ac:dyDescent="0.3">
      <c r="B10" s="14" t="s">
        <v>394</v>
      </c>
      <c r="C10" s="13">
        <v>0.45714285714285702</v>
      </c>
      <c r="D10" s="13">
        <v>0.51388888888888895</v>
      </c>
      <c r="E10" s="13">
        <v>0.39705882352941202</v>
      </c>
      <c r="F10" s="13"/>
      <c r="G10" s="13">
        <v>0.5</v>
      </c>
      <c r="H10" s="13">
        <v>0.15384615384615399</v>
      </c>
      <c r="I10" s="13">
        <v>0.40909090909090901</v>
      </c>
      <c r="J10" s="13">
        <v>0.54166666666666696</v>
      </c>
      <c r="K10" s="13">
        <v>0.33333333333333298</v>
      </c>
      <c r="L10" s="13">
        <v>0.57692307692307698</v>
      </c>
      <c r="M10" s="13"/>
      <c r="N10" s="13">
        <v>0.43333333333333302</v>
      </c>
      <c r="O10" s="13">
        <v>0.55172413793103403</v>
      </c>
      <c r="P10" s="13">
        <v>0.2</v>
      </c>
      <c r="Q10" s="13">
        <v>0.52777777777777801</v>
      </c>
      <c r="R10" s="13"/>
      <c r="S10" s="13">
        <v>0.47826086956521702</v>
      </c>
      <c r="T10" s="13">
        <v>0.53846153846153799</v>
      </c>
      <c r="U10" s="13">
        <v>0.33333333333333298</v>
      </c>
      <c r="V10" s="13">
        <v>0.55555555555555602</v>
      </c>
      <c r="W10" s="13">
        <v>0.25</v>
      </c>
      <c r="X10" s="13">
        <v>0.3</v>
      </c>
      <c r="Y10" s="13"/>
      <c r="Z10" s="13">
        <v>0.47169811320754701</v>
      </c>
      <c r="AA10" s="13">
        <v>0.41176470588235298</v>
      </c>
      <c r="AB10" s="13"/>
      <c r="AC10" s="13">
        <v>0.45161290322580599</v>
      </c>
      <c r="AD10" s="13">
        <v>0.5</v>
      </c>
    </row>
    <row r="11" spans="2:30" x14ac:dyDescent="0.3">
      <c r="B11" s="14" t="s">
        <v>395</v>
      </c>
      <c r="C11" s="13">
        <v>0.25</v>
      </c>
      <c r="D11" s="13">
        <v>0.27777777777777801</v>
      </c>
      <c r="E11" s="13">
        <v>0.220588235294118</v>
      </c>
      <c r="F11" s="13"/>
      <c r="G11" s="13">
        <v>0</v>
      </c>
      <c r="H11" s="13">
        <v>0.15384615384615399</v>
      </c>
      <c r="I11" s="13">
        <v>0.18181818181818199</v>
      </c>
      <c r="J11" s="13">
        <v>0.20833333333333301</v>
      </c>
      <c r="K11" s="13">
        <v>0.407407407407407</v>
      </c>
      <c r="L11" s="13">
        <v>0.25</v>
      </c>
      <c r="M11" s="13"/>
      <c r="N11" s="13">
        <v>0.266666666666667</v>
      </c>
      <c r="O11" s="13">
        <v>0.20689655172413801</v>
      </c>
      <c r="P11" s="13">
        <v>0.33333333333333298</v>
      </c>
      <c r="Q11" s="13">
        <v>0.22222222222222199</v>
      </c>
      <c r="R11" s="13"/>
      <c r="S11" s="13">
        <v>0.26086956521739102</v>
      </c>
      <c r="T11" s="13">
        <v>0.230769230769231</v>
      </c>
      <c r="U11" s="13">
        <v>0.16666666666666699</v>
      </c>
      <c r="V11" s="13">
        <v>0.148148148148148</v>
      </c>
      <c r="W11" s="13">
        <v>0.5</v>
      </c>
      <c r="X11" s="13">
        <v>0.2</v>
      </c>
      <c r="Y11" s="13"/>
      <c r="Z11" s="13">
        <v>0.25471698113207503</v>
      </c>
      <c r="AA11" s="13">
        <v>0.23529411764705899</v>
      </c>
      <c r="AB11" s="13"/>
      <c r="AC11" s="13">
        <v>0.209677419354839</v>
      </c>
      <c r="AD11" s="13">
        <v>0.27941176470588203</v>
      </c>
    </row>
    <row r="12" spans="2:30" x14ac:dyDescent="0.3">
      <c r="B12" s="14" t="s">
        <v>396</v>
      </c>
      <c r="C12" s="13">
        <v>8.5714285714285701E-2</v>
      </c>
      <c r="D12" s="13">
        <v>0.11111111111111099</v>
      </c>
      <c r="E12" s="13">
        <v>5.8823529411764698E-2</v>
      </c>
      <c r="F12" s="13"/>
      <c r="G12" s="13">
        <v>0</v>
      </c>
      <c r="H12" s="13">
        <v>0.15384615384615399</v>
      </c>
      <c r="I12" s="13">
        <v>4.5454545454545497E-2</v>
      </c>
      <c r="J12" s="13">
        <v>0.125</v>
      </c>
      <c r="K12" s="13">
        <v>7.4074074074074098E-2</v>
      </c>
      <c r="L12" s="13">
        <v>7.69230769230769E-2</v>
      </c>
      <c r="M12" s="13"/>
      <c r="N12" s="13">
        <v>0.116666666666667</v>
      </c>
      <c r="O12" s="13">
        <v>3.4482758620689703E-2</v>
      </c>
      <c r="P12" s="13">
        <v>0.2</v>
      </c>
      <c r="Q12" s="13">
        <v>2.7777777777777801E-2</v>
      </c>
      <c r="R12" s="13"/>
      <c r="S12" s="13">
        <v>8.6956521739130405E-2</v>
      </c>
      <c r="T12" s="13">
        <v>3.8461538461538498E-2</v>
      </c>
      <c r="U12" s="13">
        <v>0.16666666666666699</v>
      </c>
      <c r="V12" s="13">
        <v>7.4074074074074098E-2</v>
      </c>
      <c r="W12" s="13">
        <v>8.3333333333333301E-2</v>
      </c>
      <c r="X12" s="13">
        <v>0.1</v>
      </c>
      <c r="Y12" s="13"/>
      <c r="Z12" s="13">
        <v>5.6603773584905703E-2</v>
      </c>
      <c r="AA12" s="13">
        <v>0.17647058823529399</v>
      </c>
      <c r="AB12" s="13"/>
      <c r="AC12" s="13">
        <v>9.6774193548387094E-2</v>
      </c>
      <c r="AD12" s="13">
        <v>8.8235294117647106E-2</v>
      </c>
    </row>
    <row r="13" spans="2:30" x14ac:dyDescent="0.3">
      <c r="B13" s="14" t="s">
        <v>56</v>
      </c>
      <c r="C13" s="19">
        <v>8.5714285714285701E-2</v>
      </c>
      <c r="D13" s="19">
        <v>1.38888888888889E-2</v>
      </c>
      <c r="E13" s="19">
        <v>0.161764705882353</v>
      </c>
      <c r="F13" s="19"/>
      <c r="G13" s="19">
        <v>0</v>
      </c>
      <c r="H13" s="19">
        <v>0.15384615384615399</v>
      </c>
      <c r="I13" s="19">
        <v>0.13636363636363599</v>
      </c>
      <c r="J13" s="19">
        <v>4.1666666666666699E-2</v>
      </c>
      <c r="K13" s="19">
        <v>0.11111111111111099</v>
      </c>
      <c r="L13" s="19">
        <v>5.7692307692307702E-2</v>
      </c>
      <c r="M13" s="19"/>
      <c r="N13" s="19">
        <v>1.6666666666666701E-2</v>
      </c>
      <c r="O13" s="19">
        <v>0.10344827586206901</v>
      </c>
      <c r="P13" s="19">
        <v>0.133333333333333</v>
      </c>
      <c r="Q13" s="19">
        <v>0.16666666666666699</v>
      </c>
      <c r="R13" s="19"/>
      <c r="S13" s="19">
        <v>2.1739130434782601E-2</v>
      </c>
      <c r="T13" s="19">
        <v>7.69230769230769E-2</v>
      </c>
      <c r="U13" s="19">
        <v>0.25</v>
      </c>
      <c r="V13" s="19">
        <v>7.4074074074074098E-2</v>
      </c>
      <c r="W13" s="19">
        <v>8.3333333333333301E-2</v>
      </c>
      <c r="X13" s="19">
        <v>0.3</v>
      </c>
      <c r="Y13" s="19"/>
      <c r="Z13" s="19">
        <v>0.10377358490565999</v>
      </c>
      <c r="AA13" s="19">
        <v>2.9411764705882401E-2</v>
      </c>
      <c r="AB13" s="19"/>
      <c r="AC13" s="19">
        <v>9.6774193548387094E-2</v>
      </c>
      <c r="AD13" s="19">
        <v>1.4705882352941201E-2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411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2.1428571428571401E-2</v>
      </c>
      <c r="D8" s="13">
        <v>1.38888888888889E-2</v>
      </c>
      <c r="E8" s="13">
        <v>2.9411764705882401E-2</v>
      </c>
      <c r="F8" s="13"/>
      <c r="G8" s="13">
        <v>0</v>
      </c>
      <c r="H8" s="13">
        <v>0</v>
      </c>
      <c r="I8" s="13">
        <v>0.13636363636363599</v>
      </c>
      <c r="J8" s="13">
        <v>0</v>
      </c>
      <c r="K8" s="13">
        <v>0</v>
      </c>
      <c r="L8" s="13">
        <v>0</v>
      </c>
      <c r="M8" s="13"/>
      <c r="N8" s="13">
        <v>3.3333333333333298E-2</v>
      </c>
      <c r="O8" s="13">
        <v>3.4482758620689703E-2</v>
      </c>
      <c r="P8" s="13">
        <v>0</v>
      </c>
      <c r="Q8" s="13">
        <v>0</v>
      </c>
      <c r="R8" s="13"/>
      <c r="S8" s="13">
        <v>4.3478260869565202E-2</v>
      </c>
      <c r="T8" s="13">
        <v>3.8461538461538498E-2</v>
      </c>
      <c r="U8" s="13">
        <v>0</v>
      </c>
      <c r="V8" s="13">
        <v>0</v>
      </c>
      <c r="W8" s="13">
        <v>0</v>
      </c>
      <c r="X8" s="13">
        <v>0</v>
      </c>
      <c r="Y8" s="13"/>
      <c r="Z8" s="13">
        <v>1.88679245283019E-2</v>
      </c>
      <c r="AA8" s="13">
        <v>2.9411764705882401E-2</v>
      </c>
      <c r="AB8" s="13"/>
      <c r="AC8" s="13">
        <v>0</v>
      </c>
      <c r="AD8" s="13">
        <v>4.4117647058823498E-2</v>
      </c>
    </row>
    <row r="9" spans="2:30" x14ac:dyDescent="0.3">
      <c r="B9" s="14" t="s">
        <v>393</v>
      </c>
      <c r="C9" s="13">
        <v>6.4285714285714293E-2</v>
      </c>
      <c r="D9" s="13">
        <v>4.1666666666666699E-2</v>
      </c>
      <c r="E9" s="13">
        <v>8.8235294117647106E-2</v>
      </c>
      <c r="F9" s="13"/>
      <c r="G9" s="13">
        <v>0.5</v>
      </c>
      <c r="H9" s="13">
        <v>0.38461538461538503</v>
      </c>
      <c r="I9" s="13">
        <v>4.5454545454545497E-2</v>
      </c>
      <c r="J9" s="13">
        <v>4.1666666666666699E-2</v>
      </c>
      <c r="K9" s="13">
        <v>0</v>
      </c>
      <c r="L9" s="13">
        <v>1.9230769230769201E-2</v>
      </c>
      <c r="M9" s="13"/>
      <c r="N9" s="13">
        <v>8.3333333333333301E-2</v>
      </c>
      <c r="O9" s="13">
        <v>6.8965517241379296E-2</v>
      </c>
      <c r="P9" s="13">
        <v>6.6666666666666693E-2</v>
      </c>
      <c r="Q9" s="13">
        <v>2.7777777777777801E-2</v>
      </c>
      <c r="R9" s="13"/>
      <c r="S9" s="13">
        <v>0.13043478260869601</v>
      </c>
      <c r="T9" s="13">
        <v>3.8461538461538498E-2</v>
      </c>
      <c r="U9" s="13">
        <v>8.3333333333333301E-2</v>
      </c>
      <c r="V9" s="13">
        <v>3.7037037037037E-2</v>
      </c>
      <c r="W9" s="13">
        <v>0</v>
      </c>
      <c r="X9" s="13">
        <v>0</v>
      </c>
      <c r="Y9" s="13"/>
      <c r="Z9" s="13">
        <v>6.6037735849056603E-2</v>
      </c>
      <c r="AA9" s="13">
        <v>5.8823529411764698E-2</v>
      </c>
      <c r="AB9" s="13"/>
      <c r="AC9" s="13">
        <v>8.0645161290322606E-2</v>
      </c>
      <c r="AD9" s="13">
        <v>5.8823529411764698E-2</v>
      </c>
    </row>
    <row r="10" spans="2:30" x14ac:dyDescent="0.3">
      <c r="B10" s="14" t="s">
        <v>394</v>
      </c>
      <c r="C10" s="13">
        <v>0.55000000000000004</v>
      </c>
      <c r="D10" s="13">
        <v>0.58333333333333304</v>
      </c>
      <c r="E10" s="13">
        <v>0.51470588235294101</v>
      </c>
      <c r="F10" s="13"/>
      <c r="G10" s="13">
        <v>0.5</v>
      </c>
      <c r="H10" s="13">
        <v>0.30769230769230799</v>
      </c>
      <c r="I10" s="13">
        <v>0.5</v>
      </c>
      <c r="J10" s="13">
        <v>0.66666666666666696</v>
      </c>
      <c r="K10" s="13">
        <v>0.51851851851851805</v>
      </c>
      <c r="L10" s="13">
        <v>0.59615384615384603</v>
      </c>
      <c r="M10" s="13"/>
      <c r="N10" s="13">
        <v>0.483333333333333</v>
      </c>
      <c r="O10" s="13">
        <v>0.72413793103448298</v>
      </c>
      <c r="P10" s="13">
        <v>0.4</v>
      </c>
      <c r="Q10" s="13">
        <v>0.58333333333333304</v>
      </c>
      <c r="R10" s="13"/>
      <c r="S10" s="13">
        <v>0.52173913043478304</v>
      </c>
      <c r="T10" s="13">
        <v>0.57692307692307698</v>
      </c>
      <c r="U10" s="13">
        <v>0.33333333333333298</v>
      </c>
      <c r="V10" s="13">
        <v>0.592592592592593</v>
      </c>
      <c r="W10" s="13">
        <v>0.66666666666666696</v>
      </c>
      <c r="X10" s="13">
        <v>0.3</v>
      </c>
      <c r="Y10" s="13"/>
      <c r="Z10" s="13">
        <v>0.59433962264150897</v>
      </c>
      <c r="AA10" s="13">
        <v>0.41176470588235298</v>
      </c>
      <c r="AB10" s="13"/>
      <c r="AC10" s="13">
        <v>0.54838709677419395</v>
      </c>
      <c r="AD10" s="13">
        <v>0.54411764705882304</v>
      </c>
    </row>
    <row r="11" spans="2:30" x14ac:dyDescent="0.3">
      <c r="B11" s="14" t="s">
        <v>395</v>
      </c>
      <c r="C11" s="13">
        <v>0.221428571428571</v>
      </c>
      <c r="D11" s="13">
        <v>0.22222222222222199</v>
      </c>
      <c r="E11" s="13">
        <v>0.220588235294118</v>
      </c>
      <c r="F11" s="13"/>
      <c r="G11" s="13">
        <v>0</v>
      </c>
      <c r="H11" s="13">
        <v>0</v>
      </c>
      <c r="I11" s="13">
        <v>0.22727272727272699</v>
      </c>
      <c r="J11" s="13">
        <v>0.16666666666666699</v>
      </c>
      <c r="K11" s="13">
        <v>0.296296296296296</v>
      </c>
      <c r="L11" s="13">
        <v>0.269230769230769</v>
      </c>
      <c r="M11" s="13"/>
      <c r="N11" s="13">
        <v>0.31666666666666698</v>
      </c>
      <c r="O11" s="13">
        <v>0.10344827586206901</v>
      </c>
      <c r="P11" s="13">
        <v>0.33333333333333298</v>
      </c>
      <c r="Q11" s="13">
        <v>0.11111111111111099</v>
      </c>
      <c r="R11" s="13"/>
      <c r="S11" s="13">
        <v>0.23913043478260901</v>
      </c>
      <c r="T11" s="13">
        <v>0.19230769230769201</v>
      </c>
      <c r="U11" s="13">
        <v>0.16666666666666699</v>
      </c>
      <c r="V11" s="13">
        <v>0.25925925925925902</v>
      </c>
      <c r="W11" s="13">
        <v>0.16666666666666699</v>
      </c>
      <c r="X11" s="13">
        <v>0.4</v>
      </c>
      <c r="Y11" s="13"/>
      <c r="Z11" s="13">
        <v>0.169811320754717</v>
      </c>
      <c r="AA11" s="13">
        <v>0.38235294117647101</v>
      </c>
      <c r="AB11" s="13"/>
      <c r="AC11" s="13">
        <v>0.209677419354839</v>
      </c>
      <c r="AD11" s="13">
        <v>0.26470588235294101</v>
      </c>
    </row>
    <row r="12" spans="2:30" x14ac:dyDescent="0.3">
      <c r="B12" s="14" t="s">
        <v>396</v>
      </c>
      <c r="C12" s="13">
        <v>7.1428571428571397E-2</v>
      </c>
      <c r="D12" s="13">
        <v>6.9444444444444406E-2</v>
      </c>
      <c r="E12" s="13">
        <v>7.3529411764705899E-2</v>
      </c>
      <c r="F12" s="13"/>
      <c r="G12" s="13">
        <v>0</v>
      </c>
      <c r="H12" s="13">
        <v>0.15384615384615399</v>
      </c>
      <c r="I12" s="13">
        <v>4.5454545454545497E-2</v>
      </c>
      <c r="J12" s="13">
        <v>4.1666666666666699E-2</v>
      </c>
      <c r="K12" s="13">
        <v>7.4074074074074098E-2</v>
      </c>
      <c r="L12" s="13">
        <v>7.69230769230769E-2</v>
      </c>
      <c r="M12" s="13"/>
      <c r="N12" s="13">
        <v>8.3333333333333301E-2</v>
      </c>
      <c r="O12" s="13">
        <v>3.4482758620689703E-2</v>
      </c>
      <c r="P12" s="13">
        <v>0.133333333333333</v>
      </c>
      <c r="Q12" s="13">
        <v>5.5555555555555601E-2</v>
      </c>
      <c r="R12" s="13"/>
      <c r="S12" s="13">
        <v>6.5217391304347797E-2</v>
      </c>
      <c r="T12" s="13">
        <v>7.69230769230769E-2</v>
      </c>
      <c r="U12" s="13">
        <v>0.16666666666666699</v>
      </c>
      <c r="V12" s="13">
        <v>7.4074074074074098E-2</v>
      </c>
      <c r="W12" s="13">
        <v>0</v>
      </c>
      <c r="X12" s="13">
        <v>0.1</v>
      </c>
      <c r="Y12" s="13"/>
      <c r="Z12" s="13">
        <v>6.6037735849056603E-2</v>
      </c>
      <c r="AA12" s="13">
        <v>8.8235294117647106E-2</v>
      </c>
      <c r="AB12" s="13"/>
      <c r="AC12" s="13">
        <v>8.0645161290322606E-2</v>
      </c>
      <c r="AD12" s="13">
        <v>7.3529411764705899E-2</v>
      </c>
    </row>
    <row r="13" spans="2:30" x14ac:dyDescent="0.3">
      <c r="B13" s="14" t="s">
        <v>56</v>
      </c>
      <c r="C13" s="19">
        <v>7.1428571428571397E-2</v>
      </c>
      <c r="D13" s="19">
        <v>6.9444444444444406E-2</v>
      </c>
      <c r="E13" s="19">
        <v>7.3529411764705899E-2</v>
      </c>
      <c r="F13" s="19"/>
      <c r="G13" s="19">
        <v>0</v>
      </c>
      <c r="H13" s="19">
        <v>0.15384615384615399</v>
      </c>
      <c r="I13" s="19">
        <v>4.5454545454545497E-2</v>
      </c>
      <c r="J13" s="19">
        <v>8.3333333333333301E-2</v>
      </c>
      <c r="K13" s="19">
        <v>0.11111111111111099</v>
      </c>
      <c r="L13" s="19">
        <v>3.8461538461538498E-2</v>
      </c>
      <c r="M13" s="19"/>
      <c r="N13" s="19">
        <v>0</v>
      </c>
      <c r="O13" s="19">
        <v>3.4482758620689703E-2</v>
      </c>
      <c r="P13" s="19">
        <v>6.6666666666666693E-2</v>
      </c>
      <c r="Q13" s="19">
        <v>0.22222222222222199</v>
      </c>
      <c r="R13" s="19"/>
      <c r="S13" s="19">
        <v>0</v>
      </c>
      <c r="T13" s="19">
        <v>7.69230769230769E-2</v>
      </c>
      <c r="U13" s="19">
        <v>0.25</v>
      </c>
      <c r="V13" s="19">
        <v>3.7037037037037E-2</v>
      </c>
      <c r="W13" s="19">
        <v>0.16666666666666699</v>
      </c>
      <c r="X13" s="19">
        <v>0.2</v>
      </c>
      <c r="Y13" s="19"/>
      <c r="Z13" s="19">
        <v>8.4905660377358499E-2</v>
      </c>
      <c r="AA13" s="19">
        <v>2.9411764705882401E-2</v>
      </c>
      <c r="AB13" s="19"/>
      <c r="AC13" s="19">
        <v>8.0645161290322606E-2</v>
      </c>
      <c r="AD13" s="19">
        <v>1.4705882352941201E-2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412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7.14285714285714E-3</v>
      </c>
      <c r="D8" s="13">
        <v>0</v>
      </c>
      <c r="E8" s="13">
        <v>1.4705882352941201E-2</v>
      </c>
      <c r="F8" s="13"/>
      <c r="G8" s="13">
        <v>0</v>
      </c>
      <c r="H8" s="13">
        <v>0</v>
      </c>
      <c r="I8" s="13">
        <v>4.5454545454545497E-2</v>
      </c>
      <c r="J8" s="13">
        <v>0</v>
      </c>
      <c r="K8" s="13">
        <v>0</v>
      </c>
      <c r="L8" s="13">
        <v>0</v>
      </c>
      <c r="M8" s="13"/>
      <c r="N8" s="13">
        <v>1.6666666666666701E-2</v>
      </c>
      <c r="O8" s="13">
        <v>0</v>
      </c>
      <c r="P8" s="13">
        <v>0</v>
      </c>
      <c r="Q8" s="13">
        <v>0</v>
      </c>
      <c r="R8" s="13"/>
      <c r="S8" s="13">
        <v>0</v>
      </c>
      <c r="T8" s="13">
        <v>0</v>
      </c>
      <c r="U8" s="13">
        <v>0</v>
      </c>
      <c r="V8" s="13">
        <v>0</v>
      </c>
      <c r="W8" s="13">
        <v>8.3333333333333301E-2</v>
      </c>
      <c r="X8" s="13">
        <v>0</v>
      </c>
      <c r="Y8" s="13"/>
      <c r="Z8" s="13">
        <v>9.4339622641509396E-3</v>
      </c>
      <c r="AA8" s="13">
        <v>0</v>
      </c>
      <c r="AB8" s="13"/>
      <c r="AC8" s="13">
        <v>1.6129032258064498E-2</v>
      </c>
      <c r="AD8" s="13">
        <v>0</v>
      </c>
    </row>
    <row r="9" spans="2:30" x14ac:dyDescent="0.3">
      <c r="B9" s="14" t="s">
        <v>393</v>
      </c>
      <c r="C9" s="13">
        <v>7.1428571428571397E-2</v>
      </c>
      <c r="D9" s="13">
        <v>4.1666666666666699E-2</v>
      </c>
      <c r="E9" s="13">
        <v>0.10294117647058799</v>
      </c>
      <c r="F9" s="13"/>
      <c r="G9" s="13">
        <v>0</v>
      </c>
      <c r="H9" s="13">
        <v>0.230769230769231</v>
      </c>
      <c r="I9" s="13">
        <v>0.13636363636363599</v>
      </c>
      <c r="J9" s="13">
        <v>8.3333333333333301E-2</v>
      </c>
      <c r="K9" s="13">
        <v>3.7037037037037E-2</v>
      </c>
      <c r="L9" s="13">
        <v>1.9230769230769201E-2</v>
      </c>
      <c r="M9" s="13"/>
      <c r="N9" s="13">
        <v>8.3333333333333301E-2</v>
      </c>
      <c r="O9" s="13">
        <v>3.4482758620689703E-2</v>
      </c>
      <c r="P9" s="13">
        <v>6.6666666666666693E-2</v>
      </c>
      <c r="Q9" s="13">
        <v>8.3333333333333301E-2</v>
      </c>
      <c r="R9" s="13"/>
      <c r="S9" s="13">
        <v>0.108695652173913</v>
      </c>
      <c r="T9" s="13">
        <v>0.115384615384615</v>
      </c>
      <c r="U9" s="13">
        <v>8.3333333333333301E-2</v>
      </c>
      <c r="V9" s="13">
        <v>0</v>
      </c>
      <c r="W9" s="13">
        <v>0</v>
      </c>
      <c r="X9" s="13">
        <v>0.1</v>
      </c>
      <c r="Y9" s="13"/>
      <c r="Z9" s="13">
        <v>6.6037735849056603E-2</v>
      </c>
      <c r="AA9" s="13">
        <v>8.8235294117647106E-2</v>
      </c>
      <c r="AB9" s="13"/>
      <c r="AC9" s="13">
        <v>6.4516129032258104E-2</v>
      </c>
      <c r="AD9" s="13">
        <v>8.8235294117647106E-2</v>
      </c>
    </row>
    <row r="10" spans="2:30" x14ac:dyDescent="0.3">
      <c r="B10" s="14" t="s">
        <v>394</v>
      </c>
      <c r="C10" s="13">
        <v>0.25714285714285701</v>
      </c>
      <c r="D10" s="13">
        <v>0.26388888888888901</v>
      </c>
      <c r="E10" s="13">
        <v>0.25</v>
      </c>
      <c r="F10" s="13"/>
      <c r="G10" s="13">
        <v>1</v>
      </c>
      <c r="H10" s="13">
        <v>7.69230769230769E-2</v>
      </c>
      <c r="I10" s="13">
        <v>0.31818181818181801</v>
      </c>
      <c r="J10" s="13">
        <v>0.375</v>
      </c>
      <c r="K10" s="13">
        <v>0.18518518518518501</v>
      </c>
      <c r="L10" s="13">
        <v>0.230769230769231</v>
      </c>
      <c r="M10" s="13"/>
      <c r="N10" s="13">
        <v>0.16666666666666699</v>
      </c>
      <c r="O10" s="13">
        <v>0.41379310344827602</v>
      </c>
      <c r="P10" s="13">
        <v>0.133333333333333</v>
      </c>
      <c r="Q10" s="13">
        <v>0.33333333333333298</v>
      </c>
      <c r="R10" s="13"/>
      <c r="S10" s="13">
        <v>0.19565217391304299</v>
      </c>
      <c r="T10" s="13">
        <v>0.30769230769230799</v>
      </c>
      <c r="U10" s="13">
        <v>8.3333333333333301E-2</v>
      </c>
      <c r="V10" s="13">
        <v>0.407407407407407</v>
      </c>
      <c r="W10" s="13">
        <v>0.33333333333333298</v>
      </c>
      <c r="X10" s="13">
        <v>0.1</v>
      </c>
      <c r="Y10" s="13"/>
      <c r="Z10" s="13">
        <v>0.29245283018867901</v>
      </c>
      <c r="AA10" s="13">
        <v>0.14705882352941199</v>
      </c>
      <c r="AB10" s="13"/>
      <c r="AC10" s="13">
        <v>0.25806451612903197</v>
      </c>
      <c r="AD10" s="13">
        <v>0.27941176470588203</v>
      </c>
    </row>
    <row r="11" spans="2:30" x14ac:dyDescent="0.3">
      <c r="B11" s="14" t="s">
        <v>395</v>
      </c>
      <c r="C11" s="13">
        <v>0.45714285714285702</v>
      </c>
      <c r="D11" s="13">
        <v>0.48611111111111099</v>
      </c>
      <c r="E11" s="13">
        <v>0.42647058823529399</v>
      </c>
      <c r="F11" s="13"/>
      <c r="G11" s="13">
        <v>0</v>
      </c>
      <c r="H11" s="13">
        <v>0.230769230769231</v>
      </c>
      <c r="I11" s="13">
        <v>0.36363636363636398</v>
      </c>
      <c r="J11" s="13">
        <v>0.375</v>
      </c>
      <c r="K11" s="13">
        <v>0.62962962962962998</v>
      </c>
      <c r="L11" s="13">
        <v>0.51923076923076905</v>
      </c>
      <c r="M11" s="13"/>
      <c r="N11" s="13">
        <v>0.51666666666666705</v>
      </c>
      <c r="O11" s="13">
        <v>0.41379310344827602</v>
      </c>
      <c r="P11" s="13">
        <v>0.53333333333333299</v>
      </c>
      <c r="Q11" s="13">
        <v>0.36111111111111099</v>
      </c>
      <c r="R11" s="13"/>
      <c r="S11" s="13">
        <v>0.54347826086956497</v>
      </c>
      <c r="T11" s="13">
        <v>0.30769230769230799</v>
      </c>
      <c r="U11" s="13">
        <v>0.5</v>
      </c>
      <c r="V11" s="13">
        <v>0.44444444444444398</v>
      </c>
      <c r="W11" s="13">
        <v>0.41666666666666702</v>
      </c>
      <c r="X11" s="13">
        <v>0.4</v>
      </c>
      <c r="Y11" s="13"/>
      <c r="Z11" s="13">
        <v>0.44339622641509402</v>
      </c>
      <c r="AA11" s="13">
        <v>0.5</v>
      </c>
      <c r="AB11" s="13"/>
      <c r="AC11" s="13">
        <v>0.43548387096774199</v>
      </c>
      <c r="AD11" s="13">
        <v>0.47058823529411797</v>
      </c>
    </row>
    <row r="12" spans="2:30" x14ac:dyDescent="0.3">
      <c r="B12" s="14" t="s">
        <v>396</v>
      </c>
      <c r="C12" s="13">
        <v>0.17142857142857101</v>
      </c>
      <c r="D12" s="13">
        <v>0.180555555555556</v>
      </c>
      <c r="E12" s="13">
        <v>0.161764705882353</v>
      </c>
      <c r="F12" s="13"/>
      <c r="G12" s="13">
        <v>0</v>
      </c>
      <c r="H12" s="13">
        <v>0.15384615384615399</v>
      </c>
      <c r="I12" s="13">
        <v>0.13636363636363599</v>
      </c>
      <c r="J12" s="13">
        <v>0.16666666666666699</v>
      </c>
      <c r="K12" s="13">
        <v>0.11111111111111099</v>
      </c>
      <c r="L12" s="13">
        <v>0.230769230769231</v>
      </c>
      <c r="M12" s="13"/>
      <c r="N12" s="13">
        <v>0.18333333333333299</v>
      </c>
      <c r="O12" s="13">
        <v>0.10344827586206901</v>
      </c>
      <c r="P12" s="13">
        <v>0.266666666666667</v>
      </c>
      <c r="Q12" s="13">
        <v>0.16666666666666699</v>
      </c>
      <c r="R12" s="13"/>
      <c r="S12" s="13">
        <v>0.15217391304347799</v>
      </c>
      <c r="T12" s="13">
        <v>0.19230769230769201</v>
      </c>
      <c r="U12" s="13">
        <v>0.25</v>
      </c>
      <c r="V12" s="13">
        <v>0.148148148148148</v>
      </c>
      <c r="W12" s="13">
        <v>8.3333333333333301E-2</v>
      </c>
      <c r="X12" s="13">
        <v>0.3</v>
      </c>
      <c r="Y12" s="13"/>
      <c r="Z12" s="13">
        <v>0.14150943396226401</v>
      </c>
      <c r="AA12" s="13">
        <v>0.26470588235294101</v>
      </c>
      <c r="AB12" s="13"/>
      <c r="AC12" s="13">
        <v>0.19354838709677399</v>
      </c>
      <c r="AD12" s="13">
        <v>0.14705882352941199</v>
      </c>
    </row>
    <row r="13" spans="2:30" x14ac:dyDescent="0.3">
      <c r="B13" s="14" t="s">
        <v>56</v>
      </c>
      <c r="C13" s="19">
        <v>3.5714285714285698E-2</v>
      </c>
      <c r="D13" s="19">
        <v>2.7777777777777801E-2</v>
      </c>
      <c r="E13" s="19">
        <v>4.4117647058823498E-2</v>
      </c>
      <c r="F13" s="19"/>
      <c r="G13" s="19">
        <v>0</v>
      </c>
      <c r="H13" s="19">
        <v>0.30769230769230799</v>
      </c>
      <c r="I13" s="19">
        <v>0</v>
      </c>
      <c r="J13" s="19">
        <v>0</v>
      </c>
      <c r="K13" s="19">
        <v>3.7037037037037E-2</v>
      </c>
      <c r="L13" s="19">
        <v>0</v>
      </c>
      <c r="M13" s="19"/>
      <c r="N13" s="19">
        <v>3.3333333333333298E-2</v>
      </c>
      <c r="O13" s="19">
        <v>3.4482758620689703E-2</v>
      </c>
      <c r="P13" s="19">
        <v>0</v>
      </c>
      <c r="Q13" s="19">
        <v>5.5555555555555601E-2</v>
      </c>
      <c r="R13" s="19"/>
      <c r="S13" s="19">
        <v>0</v>
      </c>
      <c r="T13" s="19">
        <v>7.69230769230769E-2</v>
      </c>
      <c r="U13" s="19">
        <v>8.3333333333333301E-2</v>
      </c>
      <c r="V13" s="19">
        <v>0</v>
      </c>
      <c r="W13" s="19">
        <v>8.3333333333333301E-2</v>
      </c>
      <c r="X13" s="19">
        <v>0.1</v>
      </c>
      <c r="Y13" s="19"/>
      <c r="Z13" s="19">
        <v>4.71698113207547E-2</v>
      </c>
      <c r="AA13" s="19">
        <v>0</v>
      </c>
      <c r="AB13" s="19"/>
      <c r="AC13" s="19">
        <v>3.2258064516128997E-2</v>
      </c>
      <c r="AD13" s="19">
        <v>1.4705882352941201E-2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413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0</v>
      </c>
      <c r="D8" s="13">
        <v>0</v>
      </c>
      <c r="E8" s="13">
        <v>0</v>
      </c>
      <c r="F8" s="13"/>
      <c r="G8" s="13">
        <v>0</v>
      </c>
      <c r="H8" s="13">
        <v>0</v>
      </c>
      <c r="I8" s="13">
        <v>0</v>
      </c>
      <c r="J8" s="13">
        <v>0</v>
      </c>
      <c r="K8" s="13">
        <v>0</v>
      </c>
      <c r="L8" s="13">
        <v>0</v>
      </c>
      <c r="M8" s="13"/>
      <c r="N8" s="13">
        <v>0</v>
      </c>
      <c r="O8" s="13">
        <v>0</v>
      </c>
      <c r="P8" s="13">
        <v>0</v>
      </c>
      <c r="Q8" s="13">
        <v>0</v>
      </c>
      <c r="R8" s="13"/>
      <c r="S8" s="13">
        <v>0</v>
      </c>
      <c r="T8" s="13">
        <v>0</v>
      </c>
      <c r="U8" s="13">
        <v>0</v>
      </c>
      <c r="V8" s="13">
        <v>0</v>
      </c>
      <c r="W8" s="13">
        <v>0</v>
      </c>
      <c r="X8" s="13">
        <v>0</v>
      </c>
      <c r="Y8" s="13"/>
      <c r="Z8" s="13">
        <v>0</v>
      </c>
      <c r="AA8" s="13">
        <v>0</v>
      </c>
      <c r="AB8" s="13"/>
      <c r="AC8" s="13">
        <v>0</v>
      </c>
      <c r="AD8" s="13">
        <v>0</v>
      </c>
    </row>
    <row r="9" spans="2:30" x14ac:dyDescent="0.3">
      <c r="B9" s="14" t="s">
        <v>393</v>
      </c>
      <c r="C9" s="13">
        <v>0.121428571428571</v>
      </c>
      <c r="D9" s="13">
        <v>0.11111111111111099</v>
      </c>
      <c r="E9" s="13">
        <v>0.13235294117647101</v>
      </c>
      <c r="F9" s="13"/>
      <c r="G9" s="13">
        <v>0</v>
      </c>
      <c r="H9" s="13">
        <v>0.38461538461538503</v>
      </c>
      <c r="I9" s="13">
        <v>0.31818181818181801</v>
      </c>
      <c r="J9" s="13">
        <v>8.3333333333333301E-2</v>
      </c>
      <c r="K9" s="13">
        <v>3.7037037037037E-2</v>
      </c>
      <c r="L9" s="13">
        <v>3.8461538461538498E-2</v>
      </c>
      <c r="M9" s="13"/>
      <c r="N9" s="13">
        <v>0.16666666666666699</v>
      </c>
      <c r="O9" s="13">
        <v>6.8965517241379296E-2</v>
      </c>
      <c r="P9" s="13">
        <v>6.6666666666666693E-2</v>
      </c>
      <c r="Q9" s="13">
        <v>0.11111111111111099</v>
      </c>
      <c r="R9" s="13"/>
      <c r="S9" s="13">
        <v>0.173913043478261</v>
      </c>
      <c r="T9" s="13">
        <v>0.19230769230769201</v>
      </c>
      <c r="U9" s="13">
        <v>8.3333333333333301E-2</v>
      </c>
      <c r="V9" s="13">
        <v>0</v>
      </c>
      <c r="W9" s="13">
        <v>8.3333333333333301E-2</v>
      </c>
      <c r="X9" s="13">
        <v>0.1</v>
      </c>
      <c r="Y9" s="13"/>
      <c r="Z9" s="13">
        <v>0.113207547169811</v>
      </c>
      <c r="AA9" s="13">
        <v>0.14705882352941199</v>
      </c>
      <c r="AB9" s="13"/>
      <c r="AC9" s="13">
        <v>8.0645161290322606E-2</v>
      </c>
      <c r="AD9" s="13">
        <v>0.14705882352941199</v>
      </c>
    </row>
    <row r="10" spans="2:30" x14ac:dyDescent="0.3">
      <c r="B10" s="14" t="s">
        <v>394</v>
      </c>
      <c r="C10" s="13">
        <v>0.22857142857142901</v>
      </c>
      <c r="D10" s="13">
        <v>0.23611111111111099</v>
      </c>
      <c r="E10" s="13">
        <v>0.220588235294118</v>
      </c>
      <c r="F10" s="13"/>
      <c r="G10" s="13">
        <v>0.5</v>
      </c>
      <c r="H10" s="13">
        <v>7.69230769230769E-2</v>
      </c>
      <c r="I10" s="13">
        <v>0.22727272727272699</v>
      </c>
      <c r="J10" s="13">
        <v>0.375</v>
      </c>
      <c r="K10" s="13">
        <v>0.296296296296296</v>
      </c>
      <c r="L10" s="13">
        <v>0.15384615384615399</v>
      </c>
      <c r="M10" s="13"/>
      <c r="N10" s="13">
        <v>0.2</v>
      </c>
      <c r="O10" s="13">
        <v>0.34482758620689702</v>
      </c>
      <c r="P10" s="13">
        <v>0.133333333333333</v>
      </c>
      <c r="Q10" s="13">
        <v>0.22222222222222199</v>
      </c>
      <c r="R10" s="13"/>
      <c r="S10" s="13">
        <v>0.13043478260869601</v>
      </c>
      <c r="T10" s="13">
        <v>0.269230769230769</v>
      </c>
      <c r="U10" s="13">
        <v>8.3333333333333301E-2</v>
      </c>
      <c r="V10" s="13">
        <v>0.44444444444444398</v>
      </c>
      <c r="W10" s="13">
        <v>0.16666666666666699</v>
      </c>
      <c r="X10" s="13">
        <v>0.2</v>
      </c>
      <c r="Y10" s="13"/>
      <c r="Z10" s="13">
        <v>0.245283018867925</v>
      </c>
      <c r="AA10" s="13">
        <v>0.17647058823529399</v>
      </c>
      <c r="AB10" s="13"/>
      <c r="AC10" s="13">
        <v>0.225806451612903</v>
      </c>
      <c r="AD10" s="13">
        <v>0.26470588235294101</v>
      </c>
    </row>
    <row r="11" spans="2:30" x14ac:dyDescent="0.3">
      <c r="B11" s="14" t="s">
        <v>395</v>
      </c>
      <c r="C11" s="13">
        <v>0.47857142857142898</v>
      </c>
      <c r="D11" s="13">
        <v>0.51388888888888895</v>
      </c>
      <c r="E11" s="13">
        <v>0.441176470588235</v>
      </c>
      <c r="F11" s="13"/>
      <c r="G11" s="13">
        <v>0.5</v>
      </c>
      <c r="H11" s="13">
        <v>0.30769230769230799</v>
      </c>
      <c r="I11" s="13">
        <v>0.36363636363636398</v>
      </c>
      <c r="J11" s="13">
        <v>0.375</v>
      </c>
      <c r="K11" s="13">
        <v>0.48148148148148101</v>
      </c>
      <c r="L11" s="13">
        <v>0.61538461538461497</v>
      </c>
      <c r="M11" s="13"/>
      <c r="N11" s="13">
        <v>0.53333333333333299</v>
      </c>
      <c r="O11" s="13">
        <v>0.37931034482758602</v>
      </c>
      <c r="P11" s="13">
        <v>0.46666666666666701</v>
      </c>
      <c r="Q11" s="13">
        <v>0.47222222222222199</v>
      </c>
      <c r="R11" s="13"/>
      <c r="S11" s="13">
        <v>0.52173913043478304</v>
      </c>
      <c r="T11" s="13">
        <v>0.34615384615384598</v>
      </c>
      <c r="U11" s="13">
        <v>0.58333333333333304</v>
      </c>
      <c r="V11" s="13">
        <v>0.44444444444444398</v>
      </c>
      <c r="W11" s="13">
        <v>0.5</v>
      </c>
      <c r="X11" s="13">
        <v>0.5</v>
      </c>
      <c r="Y11" s="13"/>
      <c r="Z11" s="13">
        <v>0.5</v>
      </c>
      <c r="AA11" s="13">
        <v>0.41176470588235298</v>
      </c>
      <c r="AB11" s="13"/>
      <c r="AC11" s="13">
        <v>0.54838709677419395</v>
      </c>
      <c r="AD11" s="13">
        <v>0.45588235294117602</v>
      </c>
    </row>
    <row r="12" spans="2:30" x14ac:dyDescent="0.3">
      <c r="B12" s="14" t="s">
        <v>396</v>
      </c>
      <c r="C12" s="13">
        <v>8.5714285714285701E-2</v>
      </c>
      <c r="D12" s="13">
        <v>0.11111111111111099</v>
      </c>
      <c r="E12" s="13">
        <v>5.8823529411764698E-2</v>
      </c>
      <c r="F12" s="13"/>
      <c r="G12" s="13">
        <v>0</v>
      </c>
      <c r="H12" s="13">
        <v>0</v>
      </c>
      <c r="I12" s="13">
        <v>4.5454545454545497E-2</v>
      </c>
      <c r="J12" s="13">
        <v>8.3333333333333301E-2</v>
      </c>
      <c r="K12" s="13">
        <v>0.11111111111111099</v>
      </c>
      <c r="L12" s="13">
        <v>0.115384615384615</v>
      </c>
      <c r="M12" s="13"/>
      <c r="N12" s="13">
        <v>6.6666666666666693E-2</v>
      </c>
      <c r="O12" s="13">
        <v>3.4482758620689703E-2</v>
      </c>
      <c r="P12" s="13">
        <v>0.266666666666667</v>
      </c>
      <c r="Q12" s="13">
        <v>8.3333333333333301E-2</v>
      </c>
      <c r="R12" s="13"/>
      <c r="S12" s="13">
        <v>0.15217391304347799</v>
      </c>
      <c r="T12" s="13">
        <v>3.8461538461538498E-2</v>
      </c>
      <c r="U12" s="13">
        <v>0</v>
      </c>
      <c r="V12" s="13">
        <v>3.7037037037037E-2</v>
      </c>
      <c r="W12" s="13">
        <v>0.16666666666666699</v>
      </c>
      <c r="X12" s="13">
        <v>0.1</v>
      </c>
      <c r="Y12" s="13"/>
      <c r="Z12" s="13">
        <v>5.6603773584905703E-2</v>
      </c>
      <c r="AA12" s="13">
        <v>0.17647058823529399</v>
      </c>
      <c r="AB12" s="13"/>
      <c r="AC12" s="13">
        <v>6.4516129032258104E-2</v>
      </c>
      <c r="AD12" s="13">
        <v>8.8235294117647106E-2</v>
      </c>
    </row>
    <row r="13" spans="2:30" x14ac:dyDescent="0.3">
      <c r="B13" s="14" t="s">
        <v>56</v>
      </c>
      <c r="C13" s="19">
        <v>8.5714285714285701E-2</v>
      </c>
      <c r="D13" s="19">
        <v>2.7777777777777801E-2</v>
      </c>
      <c r="E13" s="19">
        <v>0.14705882352941199</v>
      </c>
      <c r="F13" s="19"/>
      <c r="G13" s="19">
        <v>0</v>
      </c>
      <c r="H13" s="19">
        <v>0.230769230769231</v>
      </c>
      <c r="I13" s="19">
        <v>4.5454545454545497E-2</v>
      </c>
      <c r="J13" s="19">
        <v>8.3333333333333301E-2</v>
      </c>
      <c r="K13" s="19">
        <v>7.4074074074074098E-2</v>
      </c>
      <c r="L13" s="19">
        <v>7.69230769230769E-2</v>
      </c>
      <c r="M13" s="19"/>
      <c r="N13" s="19">
        <v>3.3333333333333298E-2</v>
      </c>
      <c r="O13" s="19">
        <v>0.17241379310344801</v>
      </c>
      <c r="P13" s="19">
        <v>6.6666666666666693E-2</v>
      </c>
      <c r="Q13" s="19">
        <v>0.11111111111111099</v>
      </c>
      <c r="R13" s="19"/>
      <c r="S13" s="19">
        <v>2.1739130434782601E-2</v>
      </c>
      <c r="T13" s="19">
        <v>0.15384615384615399</v>
      </c>
      <c r="U13" s="19">
        <v>0.25</v>
      </c>
      <c r="V13" s="19">
        <v>7.4074074074074098E-2</v>
      </c>
      <c r="W13" s="19">
        <v>8.3333333333333301E-2</v>
      </c>
      <c r="X13" s="19">
        <v>0.1</v>
      </c>
      <c r="Y13" s="19"/>
      <c r="Z13" s="19">
        <v>8.4905660377358499E-2</v>
      </c>
      <c r="AA13" s="19">
        <v>8.8235294117647106E-2</v>
      </c>
      <c r="AB13" s="19"/>
      <c r="AC13" s="19">
        <v>8.0645161290322606E-2</v>
      </c>
      <c r="AD13" s="19">
        <v>4.4117647058823498E-2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414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140</v>
      </c>
      <c r="D7" s="10">
        <v>72</v>
      </c>
      <c r="E7" s="10">
        <v>68</v>
      </c>
      <c r="F7" s="10"/>
      <c r="G7" s="10">
        <v>2</v>
      </c>
      <c r="H7" s="10">
        <v>13</v>
      </c>
      <c r="I7" s="10">
        <v>22</v>
      </c>
      <c r="J7" s="10">
        <v>24</v>
      </c>
      <c r="K7" s="10">
        <v>27</v>
      </c>
      <c r="L7" s="10">
        <v>52</v>
      </c>
      <c r="M7" s="10"/>
      <c r="N7" s="10">
        <v>60</v>
      </c>
      <c r="O7" s="10">
        <v>29</v>
      </c>
      <c r="P7" s="10">
        <v>15</v>
      </c>
      <c r="Q7" s="10">
        <v>36</v>
      </c>
      <c r="R7" s="10"/>
      <c r="S7" s="10">
        <v>46</v>
      </c>
      <c r="T7" s="10">
        <v>26</v>
      </c>
      <c r="U7" s="10">
        <v>12</v>
      </c>
      <c r="V7" s="10">
        <v>27</v>
      </c>
      <c r="W7" s="10">
        <v>12</v>
      </c>
      <c r="X7" s="10">
        <v>10</v>
      </c>
      <c r="Y7" s="10"/>
      <c r="Z7" s="10">
        <v>106</v>
      </c>
      <c r="AA7" s="10">
        <v>34</v>
      </c>
      <c r="AB7" s="10"/>
      <c r="AC7" s="10">
        <v>62</v>
      </c>
      <c r="AD7" s="10">
        <v>68</v>
      </c>
    </row>
    <row r="8" spans="2:30" x14ac:dyDescent="0.3">
      <c r="B8" s="14" t="s">
        <v>392</v>
      </c>
      <c r="C8" s="13">
        <v>2.8571428571428598E-2</v>
      </c>
      <c r="D8" s="13">
        <v>1.38888888888889E-2</v>
      </c>
      <c r="E8" s="13">
        <v>4.4117647058823498E-2</v>
      </c>
      <c r="F8" s="13"/>
      <c r="G8" s="13">
        <v>0</v>
      </c>
      <c r="H8" s="13">
        <v>0</v>
      </c>
      <c r="I8" s="13">
        <v>9.0909090909090898E-2</v>
      </c>
      <c r="J8" s="13">
        <v>0</v>
      </c>
      <c r="K8" s="13">
        <v>7.4074074074074098E-2</v>
      </c>
      <c r="L8" s="13">
        <v>0</v>
      </c>
      <c r="M8" s="13"/>
      <c r="N8" s="13">
        <v>6.6666666666666693E-2</v>
      </c>
      <c r="O8" s="13">
        <v>0</v>
      </c>
      <c r="P8" s="13">
        <v>0</v>
      </c>
      <c r="Q8" s="13">
        <v>0</v>
      </c>
      <c r="R8" s="13"/>
      <c r="S8" s="13">
        <v>6.5217391304347797E-2</v>
      </c>
      <c r="T8" s="13">
        <v>0</v>
      </c>
      <c r="U8" s="13">
        <v>0</v>
      </c>
      <c r="V8" s="13">
        <v>0</v>
      </c>
      <c r="W8" s="13">
        <v>8.3333333333333301E-2</v>
      </c>
      <c r="X8" s="13">
        <v>0</v>
      </c>
      <c r="Y8" s="13"/>
      <c r="Z8" s="13">
        <v>3.77358490566038E-2</v>
      </c>
      <c r="AA8" s="13">
        <v>0</v>
      </c>
      <c r="AB8" s="13"/>
      <c r="AC8" s="13">
        <v>3.2258064516128997E-2</v>
      </c>
      <c r="AD8" s="13">
        <v>2.9411764705882401E-2</v>
      </c>
    </row>
    <row r="9" spans="2:30" x14ac:dyDescent="0.3">
      <c r="B9" s="14" t="s">
        <v>393</v>
      </c>
      <c r="C9" s="13">
        <v>0.185714285714286</v>
      </c>
      <c r="D9" s="13">
        <v>0.16666666666666699</v>
      </c>
      <c r="E9" s="13">
        <v>0.20588235294117599</v>
      </c>
      <c r="F9" s="13"/>
      <c r="G9" s="13">
        <v>0</v>
      </c>
      <c r="H9" s="13">
        <v>0.30769230769230799</v>
      </c>
      <c r="I9" s="13">
        <v>0.18181818181818199</v>
      </c>
      <c r="J9" s="13">
        <v>0.20833333333333301</v>
      </c>
      <c r="K9" s="13">
        <v>0.11111111111111099</v>
      </c>
      <c r="L9" s="13">
        <v>0.19230769230769201</v>
      </c>
      <c r="M9" s="13"/>
      <c r="N9" s="13">
        <v>0.18333333333333299</v>
      </c>
      <c r="O9" s="13">
        <v>0.17241379310344801</v>
      </c>
      <c r="P9" s="13">
        <v>0.266666666666667</v>
      </c>
      <c r="Q9" s="13">
        <v>0.16666666666666699</v>
      </c>
      <c r="R9" s="13"/>
      <c r="S9" s="13">
        <v>0.217391304347826</v>
      </c>
      <c r="T9" s="13">
        <v>0.269230769230769</v>
      </c>
      <c r="U9" s="13">
        <v>8.3333333333333301E-2</v>
      </c>
      <c r="V9" s="13">
        <v>0.11111111111111099</v>
      </c>
      <c r="W9" s="13">
        <v>8.3333333333333301E-2</v>
      </c>
      <c r="X9" s="13">
        <v>0.3</v>
      </c>
      <c r="Y9" s="13"/>
      <c r="Z9" s="13">
        <v>0.169811320754717</v>
      </c>
      <c r="AA9" s="13">
        <v>0.23529411764705899</v>
      </c>
      <c r="AB9" s="13"/>
      <c r="AC9" s="13">
        <v>0.19354838709677399</v>
      </c>
      <c r="AD9" s="13">
        <v>0.191176470588235</v>
      </c>
    </row>
    <row r="10" spans="2:30" x14ac:dyDescent="0.3">
      <c r="B10" s="14" t="s">
        <v>394</v>
      </c>
      <c r="C10" s="13">
        <v>0.36428571428571399</v>
      </c>
      <c r="D10" s="13">
        <v>0.41666666666666702</v>
      </c>
      <c r="E10" s="13">
        <v>0.308823529411765</v>
      </c>
      <c r="F10" s="13"/>
      <c r="G10" s="13">
        <v>0.5</v>
      </c>
      <c r="H10" s="13">
        <v>0.15384615384615399</v>
      </c>
      <c r="I10" s="13">
        <v>0.36363636363636398</v>
      </c>
      <c r="J10" s="13">
        <v>0.5</v>
      </c>
      <c r="K10" s="13">
        <v>0.33333333333333298</v>
      </c>
      <c r="L10" s="13">
        <v>0.36538461538461497</v>
      </c>
      <c r="M10" s="13"/>
      <c r="N10" s="13">
        <v>0.31666666666666698</v>
      </c>
      <c r="O10" s="13">
        <v>0.51724137931034497</v>
      </c>
      <c r="P10" s="13">
        <v>0.133333333333333</v>
      </c>
      <c r="Q10" s="13">
        <v>0.41666666666666702</v>
      </c>
      <c r="R10" s="13"/>
      <c r="S10" s="13">
        <v>0.282608695652174</v>
      </c>
      <c r="T10" s="13">
        <v>0.42307692307692302</v>
      </c>
      <c r="U10" s="13">
        <v>0.25</v>
      </c>
      <c r="V10" s="13">
        <v>0.51851851851851805</v>
      </c>
      <c r="W10" s="13">
        <v>0.33333333333333298</v>
      </c>
      <c r="X10" s="13">
        <v>0.2</v>
      </c>
      <c r="Y10" s="13"/>
      <c r="Z10" s="13">
        <v>0.42452830188679203</v>
      </c>
      <c r="AA10" s="13">
        <v>0.17647058823529399</v>
      </c>
      <c r="AB10" s="13"/>
      <c r="AC10" s="13">
        <v>0.38709677419354799</v>
      </c>
      <c r="AD10" s="13">
        <v>0.36764705882352899</v>
      </c>
    </row>
    <row r="11" spans="2:30" x14ac:dyDescent="0.3">
      <c r="B11" s="14" t="s">
        <v>395</v>
      </c>
      <c r="C11" s="13">
        <v>0.28571428571428598</v>
      </c>
      <c r="D11" s="13">
        <v>0.30555555555555602</v>
      </c>
      <c r="E11" s="13">
        <v>0.26470588235294101</v>
      </c>
      <c r="F11" s="13"/>
      <c r="G11" s="13">
        <v>0.5</v>
      </c>
      <c r="H11" s="13">
        <v>0.30769230769230799</v>
      </c>
      <c r="I11" s="13">
        <v>0.22727272727272699</v>
      </c>
      <c r="J11" s="13">
        <v>0.16666666666666699</v>
      </c>
      <c r="K11" s="13">
        <v>0.33333333333333298</v>
      </c>
      <c r="L11" s="13">
        <v>0.32692307692307698</v>
      </c>
      <c r="M11" s="13"/>
      <c r="N11" s="13">
        <v>0.31666666666666698</v>
      </c>
      <c r="O11" s="13">
        <v>0.20689655172413801</v>
      </c>
      <c r="P11" s="13">
        <v>0.33333333333333298</v>
      </c>
      <c r="Q11" s="13">
        <v>0.27777777777777801</v>
      </c>
      <c r="R11" s="13"/>
      <c r="S11" s="13">
        <v>0.32608695652173902</v>
      </c>
      <c r="T11" s="13">
        <v>0.19230769230769201</v>
      </c>
      <c r="U11" s="13">
        <v>0.25</v>
      </c>
      <c r="V11" s="13">
        <v>0.296296296296296</v>
      </c>
      <c r="W11" s="13">
        <v>0.41666666666666702</v>
      </c>
      <c r="X11" s="13">
        <v>0.3</v>
      </c>
      <c r="Y11" s="13"/>
      <c r="Z11" s="13">
        <v>0.245283018867925</v>
      </c>
      <c r="AA11" s="13">
        <v>0.41176470588235298</v>
      </c>
      <c r="AB11" s="13"/>
      <c r="AC11" s="13">
        <v>0.225806451612903</v>
      </c>
      <c r="AD11" s="13">
        <v>0.308823529411765</v>
      </c>
    </row>
    <row r="12" spans="2:30" x14ac:dyDescent="0.3">
      <c r="B12" s="14" t="s">
        <v>396</v>
      </c>
      <c r="C12" s="13">
        <v>7.8571428571428598E-2</v>
      </c>
      <c r="D12" s="13">
        <v>6.9444444444444406E-2</v>
      </c>
      <c r="E12" s="13">
        <v>8.8235294117647106E-2</v>
      </c>
      <c r="F12" s="13"/>
      <c r="G12" s="13">
        <v>0</v>
      </c>
      <c r="H12" s="13">
        <v>7.69230769230769E-2</v>
      </c>
      <c r="I12" s="13">
        <v>9.0909090909090898E-2</v>
      </c>
      <c r="J12" s="13">
        <v>0.125</v>
      </c>
      <c r="K12" s="13">
        <v>7.4074074074074098E-2</v>
      </c>
      <c r="L12" s="13">
        <v>5.7692307692307702E-2</v>
      </c>
      <c r="M12" s="13"/>
      <c r="N12" s="13">
        <v>8.3333333333333301E-2</v>
      </c>
      <c r="O12" s="13">
        <v>6.8965517241379296E-2</v>
      </c>
      <c r="P12" s="13">
        <v>0.2</v>
      </c>
      <c r="Q12" s="13">
        <v>2.7777777777777801E-2</v>
      </c>
      <c r="R12" s="13"/>
      <c r="S12" s="13">
        <v>6.5217391304347797E-2</v>
      </c>
      <c r="T12" s="13">
        <v>0</v>
      </c>
      <c r="U12" s="13">
        <v>0.33333333333333298</v>
      </c>
      <c r="V12" s="13">
        <v>7.4074074074074098E-2</v>
      </c>
      <c r="W12" s="13">
        <v>0</v>
      </c>
      <c r="X12" s="13">
        <v>0.1</v>
      </c>
      <c r="Y12" s="13"/>
      <c r="Z12" s="13">
        <v>5.6603773584905703E-2</v>
      </c>
      <c r="AA12" s="13">
        <v>0.14705882352941199</v>
      </c>
      <c r="AB12" s="13"/>
      <c r="AC12" s="13">
        <v>9.6774193548387094E-2</v>
      </c>
      <c r="AD12" s="13">
        <v>7.3529411764705899E-2</v>
      </c>
    </row>
    <row r="13" spans="2:30" x14ac:dyDescent="0.3">
      <c r="B13" s="14" t="s">
        <v>56</v>
      </c>
      <c r="C13" s="19">
        <v>5.7142857142857099E-2</v>
      </c>
      <c r="D13" s="19">
        <v>2.7777777777777801E-2</v>
      </c>
      <c r="E13" s="19">
        <v>8.8235294117647106E-2</v>
      </c>
      <c r="F13" s="19"/>
      <c r="G13" s="19">
        <v>0</v>
      </c>
      <c r="H13" s="19">
        <v>0.15384615384615399</v>
      </c>
      <c r="I13" s="19">
        <v>4.5454545454545497E-2</v>
      </c>
      <c r="J13" s="19">
        <v>0</v>
      </c>
      <c r="K13" s="19">
        <v>7.4074074074074098E-2</v>
      </c>
      <c r="L13" s="19">
        <v>5.7692307692307702E-2</v>
      </c>
      <c r="M13" s="19"/>
      <c r="N13" s="19">
        <v>3.3333333333333298E-2</v>
      </c>
      <c r="O13" s="19">
        <v>3.4482758620689703E-2</v>
      </c>
      <c r="P13" s="19">
        <v>6.6666666666666693E-2</v>
      </c>
      <c r="Q13" s="19">
        <v>0.11111111111111099</v>
      </c>
      <c r="R13" s="19"/>
      <c r="S13" s="19">
        <v>4.3478260869565202E-2</v>
      </c>
      <c r="T13" s="19">
        <v>0.115384615384615</v>
      </c>
      <c r="U13" s="19">
        <v>8.3333333333333301E-2</v>
      </c>
      <c r="V13" s="19">
        <v>0</v>
      </c>
      <c r="W13" s="19">
        <v>8.3333333333333301E-2</v>
      </c>
      <c r="X13" s="19">
        <v>0.1</v>
      </c>
      <c r="Y13" s="19"/>
      <c r="Z13" s="19">
        <v>6.6037735849056603E-2</v>
      </c>
      <c r="AA13" s="19">
        <v>2.9411764705882401E-2</v>
      </c>
      <c r="AB13" s="19"/>
      <c r="AC13" s="19">
        <v>6.4516129032258104E-2</v>
      </c>
      <c r="AD13" s="19">
        <v>2.9411764705882401E-2</v>
      </c>
    </row>
    <row r="14" spans="2:30" x14ac:dyDescent="0.3">
      <c r="B14" s="15" t="s">
        <v>321</v>
      </c>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D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425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415</v>
      </c>
      <c r="C8" s="13">
        <v>0.74308300395256899</v>
      </c>
      <c r="D8" s="13">
        <v>0.77600000000000002</v>
      </c>
      <c r="E8" s="13">
        <v>0.7109375</v>
      </c>
      <c r="F8" s="13"/>
      <c r="G8" s="13">
        <v>0.5</v>
      </c>
      <c r="H8" s="13">
        <v>0.52</v>
      </c>
      <c r="I8" s="13">
        <v>0.65714285714285703</v>
      </c>
      <c r="J8" s="13">
        <v>0.79487179487179505</v>
      </c>
      <c r="K8" s="13">
        <v>0.80701754385964897</v>
      </c>
      <c r="L8" s="13">
        <v>0.78494623655913998</v>
      </c>
      <c r="M8" s="13"/>
      <c r="N8" s="13">
        <v>0.76635514018691597</v>
      </c>
      <c r="O8" s="13">
        <v>0.70491803278688503</v>
      </c>
      <c r="P8" s="13">
        <v>0.80769230769230804</v>
      </c>
      <c r="Q8" s="13">
        <v>0.71186440677966101</v>
      </c>
      <c r="R8" s="13"/>
      <c r="S8" s="13">
        <v>0.76</v>
      </c>
      <c r="T8" s="13">
        <v>0.81395348837209303</v>
      </c>
      <c r="U8" s="13">
        <v>0.66666666666666696</v>
      </c>
      <c r="V8" s="13">
        <v>0.73684210526315796</v>
      </c>
      <c r="W8" s="13">
        <v>0.59090909090909105</v>
      </c>
      <c r="X8" s="13">
        <v>0.6875</v>
      </c>
      <c r="Y8" s="13"/>
      <c r="Z8" s="13">
        <v>0.70879120879120905</v>
      </c>
      <c r="AA8" s="13">
        <v>0.83098591549295797</v>
      </c>
      <c r="AB8" s="13"/>
      <c r="AC8" s="13">
        <v>0.73786407766990303</v>
      </c>
      <c r="AD8" s="13">
        <v>0.766917293233083</v>
      </c>
    </row>
    <row r="9" spans="2:30" x14ac:dyDescent="0.3">
      <c r="B9" s="14" t="s">
        <v>416</v>
      </c>
      <c r="C9" s="13">
        <v>0.71936758893280595</v>
      </c>
      <c r="D9" s="13">
        <v>0.76800000000000002</v>
      </c>
      <c r="E9" s="13">
        <v>0.671875</v>
      </c>
      <c r="F9" s="13"/>
      <c r="G9" s="13">
        <v>0.75</v>
      </c>
      <c r="H9" s="13">
        <v>0.64</v>
      </c>
      <c r="I9" s="13">
        <v>0.65714285714285703</v>
      </c>
      <c r="J9" s="13">
        <v>0.64102564102564097</v>
      </c>
      <c r="K9" s="13">
        <v>0.75438596491228105</v>
      </c>
      <c r="L9" s="13">
        <v>0.77419354838709697</v>
      </c>
      <c r="M9" s="13"/>
      <c r="N9" s="13">
        <v>0.75700934579439205</v>
      </c>
      <c r="O9" s="13">
        <v>0.65573770491803296</v>
      </c>
      <c r="P9" s="13">
        <v>0.73076923076923095</v>
      </c>
      <c r="Q9" s="13">
        <v>0.71186440677966101</v>
      </c>
      <c r="R9" s="13"/>
      <c r="S9" s="13">
        <v>0.706666666666667</v>
      </c>
      <c r="T9" s="13">
        <v>0.67441860465116299</v>
      </c>
      <c r="U9" s="13">
        <v>0.79166666666666696</v>
      </c>
      <c r="V9" s="13">
        <v>0.66666666666666696</v>
      </c>
      <c r="W9" s="13">
        <v>0.77272727272727304</v>
      </c>
      <c r="X9" s="13">
        <v>0.6875</v>
      </c>
      <c r="Y9" s="13"/>
      <c r="Z9" s="13">
        <v>0.70329670329670302</v>
      </c>
      <c r="AA9" s="13">
        <v>0.76056338028169002</v>
      </c>
      <c r="AB9" s="13"/>
      <c r="AC9" s="13">
        <v>0.76699029126213603</v>
      </c>
      <c r="AD9" s="13">
        <v>0.70676691729323304</v>
      </c>
    </row>
    <row r="10" spans="2:30" x14ac:dyDescent="0.3">
      <c r="B10" s="14" t="s">
        <v>417</v>
      </c>
      <c r="C10" s="13">
        <v>0.63636363636363602</v>
      </c>
      <c r="D10" s="13">
        <v>0.68799999999999994</v>
      </c>
      <c r="E10" s="13">
        <v>0.5859375</v>
      </c>
      <c r="F10" s="13"/>
      <c r="G10" s="13">
        <v>0.5</v>
      </c>
      <c r="H10" s="13">
        <v>0.4</v>
      </c>
      <c r="I10" s="13">
        <v>0.51428571428571401</v>
      </c>
      <c r="J10" s="13">
        <v>0.61538461538461497</v>
      </c>
      <c r="K10" s="13">
        <v>0.68421052631578905</v>
      </c>
      <c r="L10" s="13">
        <v>0.73118279569892497</v>
      </c>
      <c r="M10" s="13"/>
      <c r="N10" s="13">
        <v>0.65420560747663503</v>
      </c>
      <c r="O10" s="13">
        <v>0.65573770491803296</v>
      </c>
      <c r="P10" s="13">
        <v>0.69230769230769196</v>
      </c>
      <c r="Q10" s="13">
        <v>0.55932203389830504</v>
      </c>
      <c r="R10" s="13"/>
      <c r="S10" s="13">
        <v>0.64</v>
      </c>
      <c r="T10" s="13">
        <v>0.55813953488372103</v>
      </c>
      <c r="U10" s="13">
        <v>0.75</v>
      </c>
      <c r="V10" s="13">
        <v>0.64912280701754399</v>
      </c>
      <c r="W10" s="13">
        <v>0.63636363636363602</v>
      </c>
      <c r="X10" s="13">
        <v>0.625</v>
      </c>
      <c r="Y10" s="13"/>
      <c r="Z10" s="13">
        <v>0.63186813186813195</v>
      </c>
      <c r="AA10" s="13">
        <v>0.647887323943662</v>
      </c>
      <c r="AB10" s="13"/>
      <c r="AC10" s="13">
        <v>0.68932038834951503</v>
      </c>
      <c r="AD10" s="13">
        <v>0.60902255639097702</v>
      </c>
    </row>
    <row r="11" spans="2:30" x14ac:dyDescent="0.3">
      <c r="B11" s="14" t="s">
        <v>418</v>
      </c>
      <c r="C11" s="13">
        <v>0.58893280632411105</v>
      </c>
      <c r="D11" s="13">
        <v>0.60799999999999998</v>
      </c>
      <c r="E11" s="13">
        <v>0.5703125</v>
      </c>
      <c r="F11" s="13"/>
      <c r="G11" s="13">
        <v>0.75</v>
      </c>
      <c r="H11" s="13">
        <v>0.56000000000000005</v>
      </c>
      <c r="I11" s="13">
        <v>0.628571428571429</v>
      </c>
      <c r="J11" s="13">
        <v>0.512820512820513</v>
      </c>
      <c r="K11" s="13">
        <v>0.68421052631578905</v>
      </c>
      <c r="L11" s="13">
        <v>0.54838709677419395</v>
      </c>
      <c r="M11" s="13"/>
      <c r="N11" s="13">
        <v>0.644859813084112</v>
      </c>
      <c r="O11" s="13">
        <v>0.57377049180327899</v>
      </c>
      <c r="P11" s="13">
        <v>0.5</v>
      </c>
      <c r="Q11" s="13">
        <v>0.54237288135593198</v>
      </c>
      <c r="R11" s="13"/>
      <c r="S11" s="13">
        <v>0.6</v>
      </c>
      <c r="T11" s="13">
        <v>0.60465116279069797</v>
      </c>
      <c r="U11" s="13">
        <v>0.54166666666666696</v>
      </c>
      <c r="V11" s="13">
        <v>0.59649122807017496</v>
      </c>
      <c r="W11" s="13">
        <v>0.59090909090909105</v>
      </c>
      <c r="X11" s="13">
        <v>0.375</v>
      </c>
      <c r="Y11" s="13"/>
      <c r="Z11" s="13">
        <v>0.56593406593406603</v>
      </c>
      <c r="AA11" s="13">
        <v>0.647887323943662</v>
      </c>
      <c r="AB11" s="13"/>
      <c r="AC11" s="13">
        <v>0.63106796116504904</v>
      </c>
      <c r="AD11" s="13">
        <v>0.59398496240601495</v>
      </c>
    </row>
    <row r="12" spans="2:30" ht="28.8" x14ac:dyDescent="0.3">
      <c r="B12" s="14" t="s">
        <v>419</v>
      </c>
      <c r="C12" s="13">
        <v>0.561264822134387</v>
      </c>
      <c r="D12" s="13">
        <v>0.59199999999999997</v>
      </c>
      <c r="E12" s="13">
        <v>0.53125</v>
      </c>
      <c r="F12" s="13"/>
      <c r="G12" s="13">
        <v>0.25</v>
      </c>
      <c r="H12" s="13">
        <v>0.32</v>
      </c>
      <c r="I12" s="13">
        <v>0.54285714285714304</v>
      </c>
      <c r="J12" s="13">
        <v>0.58974358974358998</v>
      </c>
      <c r="K12" s="13">
        <v>0.63157894736842102</v>
      </c>
      <c r="L12" s="13">
        <v>0.59139784946236595</v>
      </c>
      <c r="M12" s="13"/>
      <c r="N12" s="13">
        <v>0.58878504672897203</v>
      </c>
      <c r="O12" s="13">
        <v>0.409836065573771</v>
      </c>
      <c r="P12" s="13">
        <v>0.73076923076923095</v>
      </c>
      <c r="Q12" s="13">
        <v>0.59322033898305104</v>
      </c>
      <c r="R12" s="13"/>
      <c r="S12" s="13">
        <v>0.54666666666666697</v>
      </c>
      <c r="T12" s="13">
        <v>0.62790697674418605</v>
      </c>
      <c r="U12" s="13">
        <v>0.54166666666666696</v>
      </c>
      <c r="V12" s="13">
        <v>0.56140350877193002</v>
      </c>
      <c r="W12" s="13">
        <v>0.59090909090909105</v>
      </c>
      <c r="X12" s="13">
        <v>0.4375</v>
      </c>
      <c r="Y12" s="13"/>
      <c r="Z12" s="13">
        <v>0.52747252747252704</v>
      </c>
      <c r="AA12" s="13">
        <v>0.647887323943662</v>
      </c>
      <c r="AB12" s="13"/>
      <c r="AC12" s="13">
        <v>0.59223300970873805</v>
      </c>
      <c r="AD12" s="13">
        <v>0.55639097744360899</v>
      </c>
    </row>
    <row r="13" spans="2:30" x14ac:dyDescent="0.3">
      <c r="B13" s="14" t="s">
        <v>420</v>
      </c>
      <c r="C13" s="13">
        <v>0.24110671936758901</v>
      </c>
      <c r="D13" s="13">
        <v>0.248</v>
      </c>
      <c r="E13" s="13">
        <v>0.234375</v>
      </c>
      <c r="F13" s="13"/>
      <c r="G13" s="13">
        <v>0.25</v>
      </c>
      <c r="H13" s="13">
        <v>0.36</v>
      </c>
      <c r="I13" s="13">
        <v>0.25714285714285701</v>
      </c>
      <c r="J13" s="13">
        <v>0.35897435897435898</v>
      </c>
      <c r="K13" s="13">
        <v>0.22807017543859601</v>
      </c>
      <c r="L13" s="13">
        <v>0.16129032258064499</v>
      </c>
      <c r="M13" s="13"/>
      <c r="N13" s="13">
        <v>0.233644859813084</v>
      </c>
      <c r="O13" s="13">
        <v>0.24590163934426201</v>
      </c>
      <c r="P13" s="13">
        <v>0.230769230769231</v>
      </c>
      <c r="Q13" s="13">
        <v>0.25423728813559299</v>
      </c>
      <c r="R13" s="13"/>
      <c r="S13" s="13">
        <v>0.2</v>
      </c>
      <c r="T13" s="13">
        <v>0.25581395348837199</v>
      </c>
      <c r="U13" s="13">
        <v>0.375</v>
      </c>
      <c r="V13" s="13">
        <v>0.22807017543859601</v>
      </c>
      <c r="W13" s="13">
        <v>0.31818181818181801</v>
      </c>
      <c r="X13" s="13">
        <v>6.25E-2</v>
      </c>
      <c r="Y13" s="13"/>
      <c r="Z13" s="13">
        <v>0.230769230769231</v>
      </c>
      <c r="AA13" s="13">
        <v>0.26760563380281699</v>
      </c>
      <c r="AB13" s="13"/>
      <c r="AC13" s="13">
        <v>0.242718446601942</v>
      </c>
      <c r="AD13" s="13">
        <v>0.24060150375939801</v>
      </c>
    </row>
    <row r="14" spans="2:30" x14ac:dyDescent="0.3">
      <c r="B14" s="14" t="s">
        <v>421</v>
      </c>
      <c r="C14" s="13">
        <v>0.173913043478261</v>
      </c>
      <c r="D14" s="13">
        <v>0.17599999999999999</v>
      </c>
      <c r="E14" s="13">
        <v>0.171875</v>
      </c>
      <c r="F14" s="13"/>
      <c r="G14" s="13">
        <v>0</v>
      </c>
      <c r="H14" s="13">
        <v>0.16</v>
      </c>
      <c r="I14" s="13">
        <v>0.14285714285714299</v>
      </c>
      <c r="J14" s="13">
        <v>0.230769230769231</v>
      </c>
      <c r="K14" s="13">
        <v>0.19298245614035101</v>
      </c>
      <c r="L14" s="13">
        <v>0.16129032258064499</v>
      </c>
      <c r="M14" s="13"/>
      <c r="N14" s="13">
        <v>0.20560747663551401</v>
      </c>
      <c r="O14" s="13">
        <v>0.14754098360655701</v>
      </c>
      <c r="P14" s="13">
        <v>7.69230769230769E-2</v>
      </c>
      <c r="Q14" s="13">
        <v>0.186440677966102</v>
      </c>
      <c r="R14" s="13"/>
      <c r="S14" s="13">
        <v>0.2</v>
      </c>
      <c r="T14" s="13">
        <v>6.9767441860465101E-2</v>
      </c>
      <c r="U14" s="13">
        <v>0.29166666666666702</v>
      </c>
      <c r="V14" s="13">
        <v>0.105263157894737</v>
      </c>
      <c r="W14" s="13">
        <v>0.31818181818181801</v>
      </c>
      <c r="X14" s="13">
        <v>6.25E-2</v>
      </c>
      <c r="Y14" s="13"/>
      <c r="Z14" s="13">
        <v>0.13736263736263701</v>
      </c>
      <c r="AA14" s="13">
        <v>0.26760563380281699</v>
      </c>
      <c r="AB14" s="13"/>
      <c r="AC14" s="13">
        <v>0.12621359223301001</v>
      </c>
      <c r="AD14" s="13">
        <v>0.21052631578947401</v>
      </c>
    </row>
    <row r="15" spans="2:30" x14ac:dyDescent="0.3">
      <c r="B15" s="14" t="s">
        <v>422</v>
      </c>
      <c r="C15" s="13">
        <v>0.16205533596837901</v>
      </c>
      <c r="D15" s="13">
        <v>0.216</v>
      </c>
      <c r="E15" s="13">
        <v>0.109375</v>
      </c>
      <c r="F15" s="13"/>
      <c r="G15" s="13">
        <v>0</v>
      </c>
      <c r="H15" s="13">
        <v>0.28000000000000003</v>
      </c>
      <c r="I15" s="13">
        <v>0.14285714285714299</v>
      </c>
      <c r="J15" s="13">
        <v>0.17948717948717899</v>
      </c>
      <c r="K15" s="13">
        <v>0.175438596491228</v>
      </c>
      <c r="L15" s="13">
        <v>0.12903225806451599</v>
      </c>
      <c r="M15" s="13"/>
      <c r="N15" s="13">
        <v>0.21495327102803699</v>
      </c>
      <c r="O15" s="13">
        <v>0.114754098360656</v>
      </c>
      <c r="P15" s="13">
        <v>7.69230769230769E-2</v>
      </c>
      <c r="Q15" s="13">
        <v>0.152542372881356</v>
      </c>
      <c r="R15" s="13"/>
      <c r="S15" s="13">
        <v>0.24</v>
      </c>
      <c r="T15" s="13">
        <v>0.186046511627907</v>
      </c>
      <c r="U15" s="13">
        <v>0.16666666666666699</v>
      </c>
      <c r="V15" s="13">
        <v>8.7719298245614002E-2</v>
      </c>
      <c r="W15" s="13">
        <v>4.5454545454545497E-2</v>
      </c>
      <c r="X15" s="13">
        <v>6.25E-2</v>
      </c>
      <c r="Y15" s="13"/>
      <c r="Z15" s="13">
        <v>0.13736263736263701</v>
      </c>
      <c r="AA15" s="13">
        <v>0.22535211267605601</v>
      </c>
      <c r="AB15" s="13"/>
      <c r="AC15" s="13">
        <v>0.16504854368932001</v>
      </c>
      <c r="AD15" s="13">
        <v>0.16541353383458601</v>
      </c>
    </row>
    <row r="16" spans="2:30" x14ac:dyDescent="0.3">
      <c r="B16" s="14" t="s">
        <v>423</v>
      </c>
      <c r="C16" s="13">
        <v>0.154150197628458</v>
      </c>
      <c r="D16" s="13">
        <v>0.152</v>
      </c>
      <c r="E16" s="13">
        <v>0.15625</v>
      </c>
      <c r="F16" s="13"/>
      <c r="G16" s="13">
        <v>0.25</v>
      </c>
      <c r="H16" s="13">
        <v>0.2</v>
      </c>
      <c r="I16" s="13">
        <v>0.2</v>
      </c>
      <c r="J16" s="13">
        <v>0.128205128205128</v>
      </c>
      <c r="K16" s="13">
        <v>0.24561403508771901</v>
      </c>
      <c r="L16" s="13">
        <v>7.5268817204301106E-2</v>
      </c>
      <c r="M16" s="13"/>
      <c r="N16" s="13">
        <v>0.19626168224299101</v>
      </c>
      <c r="O16" s="13">
        <v>9.8360655737704902E-2</v>
      </c>
      <c r="P16" s="13">
        <v>0.19230769230769201</v>
      </c>
      <c r="Q16" s="13">
        <v>0.11864406779661001</v>
      </c>
      <c r="R16" s="13"/>
      <c r="S16" s="13">
        <v>0.17333333333333301</v>
      </c>
      <c r="T16" s="13">
        <v>0.116279069767442</v>
      </c>
      <c r="U16" s="13">
        <v>0.25</v>
      </c>
      <c r="V16" s="13">
        <v>0.12280701754386</v>
      </c>
      <c r="W16" s="13">
        <v>9.0909090909090898E-2</v>
      </c>
      <c r="X16" s="13">
        <v>0.125</v>
      </c>
      <c r="Y16" s="13"/>
      <c r="Z16" s="13">
        <v>0.159340659340659</v>
      </c>
      <c r="AA16" s="13">
        <v>0.140845070422535</v>
      </c>
      <c r="AB16" s="13"/>
      <c r="AC16" s="13">
        <v>0.12621359223301001</v>
      </c>
      <c r="AD16" s="13">
        <v>0.17293233082706799</v>
      </c>
    </row>
    <row r="17" spans="2:30" x14ac:dyDescent="0.3">
      <c r="B17" s="14" t="s">
        <v>424</v>
      </c>
      <c r="C17" s="13">
        <v>0.126482213438735</v>
      </c>
      <c r="D17" s="13">
        <v>0.112</v>
      </c>
      <c r="E17" s="13">
        <v>0.140625</v>
      </c>
      <c r="F17" s="13"/>
      <c r="G17" s="13">
        <v>0.25</v>
      </c>
      <c r="H17" s="13">
        <v>0.16</v>
      </c>
      <c r="I17" s="13">
        <v>0.114285714285714</v>
      </c>
      <c r="J17" s="13">
        <v>0.102564102564103</v>
      </c>
      <c r="K17" s="13">
        <v>0.175438596491228</v>
      </c>
      <c r="L17" s="13">
        <v>9.6774193548387094E-2</v>
      </c>
      <c r="M17" s="13"/>
      <c r="N17" s="13">
        <v>0.177570093457944</v>
      </c>
      <c r="O17" s="13">
        <v>0.114754098360656</v>
      </c>
      <c r="P17" s="13">
        <v>0.115384615384615</v>
      </c>
      <c r="Q17" s="13">
        <v>5.0847457627118599E-2</v>
      </c>
      <c r="R17" s="13"/>
      <c r="S17" s="13">
        <v>0.18666666666666701</v>
      </c>
      <c r="T17" s="13">
        <v>0.116279069767442</v>
      </c>
      <c r="U17" s="13">
        <v>0.16666666666666699</v>
      </c>
      <c r="V17" s="13">
        <v>1.7543859649122799E-2</v>
      </c>
      <c r="W17" s="13">
        <v>0.13636363636363599</v>
      </c>
      <c r="X17" s="13">
        <v>0.1875</v>
      </c>
      <c r="Y17" s="13"/>
      <c r="Z17" s="13">
        <v>0.13736263736263701</v>
      </c>
      <c r="AA17" s="13">
        <v>9.85915492957746E-2</v>
      </c>
      <c r="AB17" s="13"/>
      <c r="AC17" s="13">
        <v>0.16504854368932001</v>
      </c>
      <c r="AD17" s="13">
        <v>0.105263157894737</v>
      </c>
    </row>
    <row r="18" spans="2:30" x14ac:dyDescent="0.3">
      <c r="B18" s="14" t="s">
        <v>56</v>
      </c>
      <c r="C18" s="13">
        <v>5.5335968379446598E-2</v>
      </c>
      <c r="D18" s="13">
        <v>0.04</v>
      </c>
      <c r="E18" s="13">
        <v>7.03125E-2</v>
      </c>
      <c r="F18" s="13"/>
      <c r="G18" s="13">
        <v>0</v>
      </c>
      <c r="H18" s="13">
        <v>0.08</v>
      </c>
      <c r="I18" s="13">
        <v>5.7142857142857099E-2</v>
      </c>
      <c r="J18" s="13">
        <v>5.1282051282051301E-2</v>
      </c>
      <c r="K18" s="13">
        <v>0</v>
      </c>
      <c r="L18" s="13">
        <v>8.6021505376344107E-2</v>
      </c>
      <c r="M18" s="13"/>
      <c r="N18" s="13">
        <v>3.7383177570093497E-2</v>
      </c>
      <c r="O18" s="13">
        <v>8.1967213114754106E-2</v>
      </c>
      <c r="P18" s="13">
        <v>0</v>
      </c>
      <c r="Q18" s="13">
        <v>8.4745762711864403E-2</v>
      </c>
      <c r="R18" s="13"/>
      <c r="S18" s="13">
        <v>5.3333333333333302E-2</v>
      </c>
      <c r="T18" s="13">
        <v>0</v>
      </c>
      <c r="U18" s="13">
        <v>4.1666666666666699E-2</v>
      </c>
      <c r="V18" s="13">
        <v>5.2631578947368397E-2</v>
      </c>
      <c r="W18" s="13">
        <v>9.0909090909090898E-2</v>
      </c>
      <c r="X18" s="13">
        <v>0.25</v>
      </c>
      <c r="Y18" s="13"/>
      <c r="Z18" s="13">
        <v>5.4945054945054903E-2</v>
      </c>
      <c r="AA18" s="13">
        <v>5.63380281690141E-2</v>
      </c>
      <c r="AB18" s="13"/>
      <c r="AC18" s="13">
        <v>1.94174757281553E-2</v>
      </c>
      <c r="AD18" s="13">
        <v>6.01503759398496E-2</v>
      </c>
    </row>
    <row r="19" spans="2:30" x14ac:dyDescent="0.3">
      <c r="B19" s="14" t="s">
        <v>102</v>
      </c>
      <c r="C19" s="19">
        <v>3.9525691699604697E-3</v>
      </c>
      <c r="D19" s="19">
        <v>8.0000000000000002E-3</v>
      </c>
      <c r="E19" s="19">
        <v>0</v>
      </c>
      <c r="F19" s="19"/>
      <c r="G19" s="19">
        <v>0</v>
      </c>
      <c r="H19" s="19">
        <v>0</v>
      </c>
      <c r="I19" s="19">
        <v>2.8571428571428598E-2</v>
      </c>
      <c r="J19" s="19">
        <v>0</v>
      </c>
      <c r="K19" s="19">
        <v>0</v>
      </c>
      <c r="L19" s="19">
        <v>0</v>
      </c>
      <c r="M19" s="19"/>
      <c r="N19" s="19">
        <v>0</v>
      </c>
      <c r="O19" s="19">
        <v>0</v>
      </c>
      <c r="P19" s="19">
        <v>0</v>
      </c>
      <c r="Q19" s="19">
        <v>1.6949152542372899E-2</v>
      </c>
      <c r="R19" s="19"/>
      <c r="S19" s="19">
        <v>1.3333333333333299E-2</v>
      </c>
      <c r="T19" s="19">
        <v>0</v>
      </c>
      <c r="U19" s="19">
        <v>0</v>
      </c>
      <c r="V19" s="19">
        <v>0</v>
      </c>
      <c r="W19" s="19">
        <v>0</v>
      </c>
      <c r="X19" s="19">
        <v>0</v>
      </c>
      <c r="Y19" s="19"/>
      <c r="Z19" s="19">
        <v>5.4945054945054897E-3</v>
      </c>
      <c r="AA19" s="19">
        <v>0</v>
      </c>
      <c r="AB19" s="19"/>
      <c r="AC19" s="19">
        <v>0</v>
      </c>
      <c r="AD19" s="19">
        <v>0</v>
      </c>
    </row>
    <row r="20" spans="2:30" x14ac:dyDescent="0.3">
      <c r="B20" s="15"/>
    </row>
    <row r="21" spans="2:30" x14ac:dyDescent="0.3">
      <c r="B21" t="s">
        <v>50</v>
      </c>
    </row>
    <row r="22" spans="2:30" x14ac:dyDescent="0.3">
      <c r="B22" t="s">
        <v>51</v>
      </c>
    </row>
    <row r="24" spans="2:30" x14ac:dyDescent="0.3">
      <c r="B24"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D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440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28.8" x14ac:dyDescent="0.3">
      <c r="B8" s="14" t="s">
        <v>426</v>
      </c>
      <c r="C8" s="13">
        <v>0.56916996047430801</v>
      </c>
      <c r="D8" s="13">
        <v>0.58399999999999996</v>
      </c>
      <c r="E8" s="13">
        <v>0.5546875</v>
      </c>
      <c r="F8" s="13"/>
      <c r="G8" s="13">
        <v>1</v>
      </c>
      <c r="H8" s="13">
        <v>0.4</v>
      </c>
      <c r="I8" s="13">
        <v>0.48571428571428599</v>
      </c>
      <c r="J8" s="13">
        <v>0.46153846153846201</v>
      </c>
      <c r="K8" s="13">
        <v>0.70175438596491202</v>
      </c>
      <c r="L8" s="13">
        <v>0.59139784946236595</v>
      </c>
      <c r="M8" s="13"/>
      <c r="N8" s="13">
        <v>0.57009345794392496</v>
      </c>
      <c r="O8" s="13">
        <v>0.57377049180327899</v>
      </c>
      <c r="P8" s="13">
        <v>0.69230769230769196</v>
      </c>
      <c r="Q8" s="13">
        <v>0.50847457627118597</v>
      </c>
      <c r="R8" s="13"/>
      <c r="S8" s="13">
        <v>0.64</v>
      </c>
      <c r="T8" s="13">
        <v>0.46511627906976699</v>
      </c>
      <c r="U8" s="13">
        <v>0.66666666666666696</v>
      </c>
      <c r="V8" s="13">
        <v>0.54385964912280704</v>
      </c>
      <c r="W8" s="13">
        <v>0.63636363636363602</v>
      </c>
      <c r="X8" s="13">
        <v>0.5</v>
      </c>
      <c r="Y8" s="13"/>
      <c r="Z8" s="13">
        <v>0.56593406593406603</v>
      </c>
      <c r="AA8" s="13">
        <v>0.57746478873239404</v>
      </c>
      <c r="AB8" s="13"/>
      <c r="AC8" s="13">
        <v>0.62135922330097104</v>
      </c>
      <c r="AD8" s="13">
        <v>0.54887218045112796</v>
      </c>
    </row>
    <row r="9" spans="2:30" ht="43.2" x14ac:dyDescent="0.3">
      <c r="B9" s="14" t="s">
        <v>427</v>
      </c>
      <c r="C9" s="13">
        <v>0.52569169960474305</v>
      </c>
      <c r="D9" s="13">
        <v>0.496</v>
      </c>
      <c r="E9" s="13">
        <v>0.5546875</v>
      </c>
      <c r="F9" s="13"/>
      <c r="G9" s="13">
        <v>0.5</v>
      </c>
      <c r="H9" s="13">
        <v>0.44</v>
      </c>
      <c r="I9" s="13">
        <v>0.42857142857142899</v>
      </c>
      <c r="J9" s="13">
        <v>0.46153846153846201</v>
      </c>
      <c r="K9" s="13">
        <v>0.66666666666666696</v>
      </c>
      <c r="L9" s="13">
        <v>0.52688172043010795</v>
      </c>
      <c r="M9" s="13"/>
      <c r="N9" s="13">
        <v>0.55140186915887801</v>
      </c>
      <c r="O9" s="13">
        <v>0.49180327868852503</v>
      </c>
      <c r="P9" s="13">
        <v>0.53846153846153799</v>
      </c>
      <c r="Q9" s="13">
        <v>0.50847457627118597</v>
      </c>
      <c r="R9" s="13"/>
      <c r="S9" s="13">
        <v>0.50666666666666704</v>
      </c>
      <c r="T9" s="13">
        <v>0.55813953488372103</v>
      </c>
      <c r="U9" s="13">
        <v>0.625</v>
      </c>
      <c r="V9" s="13">
        <v>0.45614035087719301</v>
      </c>
      <c r="W9" s="13">
        <v>0.59090909090909105</v>
      </c>
      <c r="X9" s="13">
        <v>0.5625</v>
      </c>
      <c r="Y9" s="13"/>
      <c r="Z9" s="13">
        <v>0.52197802197802201</v>
      </c>
      <c r="AA9" s="13">
        <v>0.53521126760563398</v>
      </c>
      <c r="AB9" s="13"/>
      <c r="AC9" s="13">
        <v>0.51456310679611605</v>
      </c>
      <c r="AD9" s="13">
        <v>0.56390977443609003</v>
      </c>
    </row>
    <row r="10" spans="2:30" ht="43.2" x14ac:dyDescent="0.3">
      <c r="B10" s="14" t="s">
        <v>428</v>
      </c>
      <c r="C10" s="13">
        <v>0.52173913043478304</v>
      </c>
      <c r="D10" s="13">
        <v>0.56000000000000005</v>
      </c>
      <c r="E10" s="13">
        <v>0.484375</v>
      </c>
      <c r="F10" s="13"/>
      <c r="G10" s="13">
        <v>0.5</v>
      </c>
      <c r="H10" s="13">
        <v>0.4</v>
      </c>
      <c r="I10" s="13">
        <v>0.314285714285714</v>
      </c>
      <c r="J10" s="13">
        <v>0.43589743589743601</v>
      </c>
      <c r="K10" s="13">
        <v>0.64912280701754399</v>
      </c>
      <c r="L10" s="13">
        <v>0.59139784946236595</v>
      </c>
      <c r="M10" s="13"/>
      <c r="N10" s="13">
        <v>0.56074766355140204</v>
      </c>
      <c r="O10" s="13">
        <v>0.45901639344262302</v>
      </c>
      <c r="P10" s="13">
        <v>0.61538461538461497</v>
      </c>
      <c r="Q10" s="13">
        <v>0.47457627118644102</v>
      </c>
      <c r="R10" s="13"/>
      <c r="S10" s="13">
        <v>0.56000000000000005</v>
      </c>
      <c r="T10" s="13">
        <v>0.48837209302325602</v>
      </c>
      <c r="U10" s="13">
        <v>0.54166666666666696</v>
      </c>
      <c r="V10" s="13">
        <v>0.45614035087719301</v>
      </c>
      <c r="W10" s="13">
        <v>0.45454545454545497</v>
      </c>
      <c r="X10" s="13">
        <v>0.5625</v>
      </c>
      <c r="Y10" s="13"/>
      <c r="Z10" s="13">
        <v>0.450549450549451</v>
      </c>
      <c r="AA10" s="13">
        <v>0.70422535211267601</v>
      </c>
      <c r="AB10" s="13"/>
      <c r="AC10" s="13">
        <v>0.52427184466019405</v>
      </c>
      <c r="AD10" s="13">
        <v>0.533834586466165</v>
      </c>
    </row>
    <row r="11" spans="2:30" ht="43.2" x14ac:dyDescent="0.3">
      <c r="B11" s="14" t="s">
        <v>429</v>
      </c>
      <c r="C11" s="13">
        <v>0.47430830039525701</v>
      </c>
      <c r="D11" s="13">
        <v>0.48799999999999999</v>
      </c>
      <c r="E11" s="13">
        <v>0.4609375</v>
      </c>
      <c r="F11" s="13"/>
      <c r="G11" s="13">
        <v>0.75</v>
      </c>
      <c r="H11" s="13">
        <v>0.28000000000000003</v>
      </c>
      <c r="I11" s="13">
        <v>0.45714285714285702</v>
      </c>
      <c r="J11" s="13">
        <v>0.41025641025641002</v>
      </c>
      <c r="K11" s="13">
        <v>0.54385964912280704</v>
      </c>
      <c r="L11" s="13">
        <v>0.50537634408602194</v>
      </c>
      <c r="M11" s="13"/>
      <c r="N11" s="13">
        <v>0.49532710280373798</v>
      </c>
      <c r="O11" s="13">
        <v>0.39344262295082</v>
      </c>
      <c r="P11" s="13">
        <v>0.53846153846153799</v>
      </c>
      <c r="Q11" s="13">
        <v>0.49152542372881403</v>
      </c>
      <c r="R11" s="13"/>
      <c r="S11" s="13">
        <v>0.6</v>
      </c>
      <c r="T11" s="13">
        <v>0.34883720930232598</v>
      </c>
      <c r="U11" s="13">
        <v>0.58333333333333304</v>
      </c>
      <c r="V11" s="13">
        <v>0.31578947368421101</v>
      </c>
      <c r="W11" s="13">
        <v>0.68181818181818199</v>
      </c>
      <c r="X11" s="13">
        <v>0.375</v>
      </c>
      <c r="Y11" s="13"/>
      <c r="Z11" s="13">
        <v>0.43956043956044</v>
      </c>
      <c r="AA11" s="13">
        <v>0.56338028169014098</v>
      </c>
      <c r="AB11" s="13"/>
      <c r="AC11" s="13">
        <v>0.495145631067961</v>
      </c>
      <c r="AD11" s="13">
        <v>0.47368421052631599</v>
      </c>
    </row>
    <row r="12" spans="2:30" ht="28.8" x14ac:dyDescent="0.3">
      <c r="B12" s="14" t="s">
        <v>430</v>
      </c>
      <c r="C12" s="13">
        <v>0.466403162055336</v>
      </c>
      <c r="D12" s="13">
        <v>0.48799999999999999</v>
      </c>
      <c r="E12" s="13">
        <v>0.4453125</v>
      </c>
      <c r="F12" s="13"/>
      <c r="G12" s="13">
        <v>0.5</v>
      </c>
      <c r="H12" s="13">
        <v>0.36</v>
      </c>
      <c r="I12" s="13">
        <v>0.51428571428571401</v>
      </c>
      <c r="J12" s="13">
        <v>0.58974358974358998</v>
      </c>
      <c r="K12" s="13">
        <v>0.49122807017543901</v>
      </c>
      <c r="L12" s="13">
        <v>0.40860215053763399</v>
      </c>
      <c r="M12" s="13"/>
      <c r="N12" s="13">
        <v>0.49532710280373798</v>
      </c>
      <c r="O12" s="13">
        <v>0.42622950819672101</v>
      </c>
      <c r="P12" s="13">
        <v>0.61538461538461497</v>
      </c>
      <c r="Q12" s="13">
        <v>0.38983050847457601</v>
      </c>
      <c r="R12" s="13"/>
      <c r="S12" s="13">
        <v>0.42666666666666703</v>
      </c>
      <c r="T12" s="13">
        <v>0.581395348837209</v>
      </c>
      <c r="U12" s="13">
        <v>0.45833333333333298</v>
      </c>
      <c r="V12" s="13">
        <v>0.47368421052631599</v>
      </c>
      <c r="W12" s="13">
        <v>0.36363636363636398</v>
      </c>
      <c r="X12" s="13">
        <v>0.375</v>
      </c>
      <c r="Y12" s="13"/>
      <c r="Z12" s="13">
        <v>0.47802197802197799</v>
      </c>
      <c r="AA12" s="13">
        <v>0.43661971830985902</v>
      </c>
      <c r="AB12" s="13"/>
      <c r="AC12" s="13">
        <v>0.50485436893203905</v>
      </c>
      <c r="AD12" s="13">
        <v>0.45112781954887199</v>
      </c>
    </row>
    <row r="13" spans="2:30" x14ac:dyDescent="0.3">
      <c r="B13" s="14" t="s">
        <v>431</v>
      </c>
      <c r="C13" s="13">
        <v>0.438735177865613</v>
      </c>
      <c r="D13" s="13">
        <v>0.432</v>
      </c>
      <c r="E13" s="13">
        <v>0.4453125</v>
      </c>
      <c r="F13" s="13"/>
      <c r="G13" s="13">
        <v>0.25</v>
      </c>
      <c r="H13" s="13">
        <v>0.24</v>
      </c>
      <c r="I13" s="13">
        <v>0.314285714285714</v>
      </c>
      <c r="J13" s="13">
        <v>0.487179487179487</v>
      </c>
      <c r="K13" s="13">
        <v>0.59649122807017496</v>
      </c>
      <c r="L13" s="13">
        <v>0.43010752688171999</v>
      </c>
      <c r="M13" s="13"/>
      <c r="N13" s="13">
        <v>0.44859813084112099</v>
      </c>
      <c r="O13" s="13">
        <v>0.39344262295082</v>
      </c>
      <c r="P13" s="13">
        <v>0.53846153846153799</v>
      </c>
      <c r="Q13" s="13">
        <v>0.42372881355932202</v>
      </c>
      <c r="R13" s="13"/>
      <c r="S13" s="13">
        <v>0.46666666666666701</v>
      </c>
      <c r="T13" s="13">
        <v>0.418604651162791</v>
      </c>
      <c r="U13" s="13">
        <v>0.5</v>
      </c>
      <c r="V13" s="13">
        <v>0.43859649122806998</v>
      </c>
      <c r="W13" s="13">
        <v>0.40909090909090901</v>
      </c>
      <c r="X13" s="13">
        <v>0.375</v>
      </c>
      <c r="Y13" s="13"/>
      <c r="Z13" s="13">
        <v>0.450549450549451</v>
      </c>
      <c r="AA13" s="13">
        <v>0.40845070422535201</v>
      </c>
      <c r="AB13" s="13"/>
      <c r="AC13" s="13">
        <v>0.485436893203884</v>
      </c>
      <c r="AD13" s="13">
        <v>0.41353383458646598</v>
      </c>
    </row>
    <row r="14" spans="2:30" ht="28.8" x14ac:dyDescent="0.3">
      <c r="B14" s="14" t="s">
        <v>432</v>
      </c>
      <c r="C14" s="13">
        <v>0.37154150197628499</v>
      </c>
      <c r="D14" s="13">
        <v>0.4</v>
      </c>
      <c r="E14" s="13">
        <v>0.34375</v>
      </c>
      <c r="F14" s="13"/>
      <c r="G14" s="13">
        <v>0.75</v>
      </c>
      <c r="H14" s="13">
        <v>0.32</v>
      </c>
      <c r="I14" s="13">
        <v>0.371428571428571</v>
      </c>
      <c r="J14" s="13">
        <v>0.28205128205128199</v>
      </c>
      <c r="K14" s="13">
        <v>0.47368421052631599</v>
      </c>
      <c r="L14" s="13">
        <v>0.34408602150537598</v>
      </c>
      <c r="M14" s="13"/>
      <c r="N14" s="13">
        <v>0.37383177570093501</v>
      </c>
      <c r="O14" s="13">
        <v>0.409836065573771</v>
      </c>
      <c r="P14" s="13">
        <v>0.38461538461538503</v>
      </c>
      <c r="Q14" s="13">
        <v>0.322033898305085</v>
      </c>
      <c r="R14" s="13"/>
      <c r="S14" s="13">
        <v>0.48</v>
      </c>
      <c r="T14" s="13">
        <v>0.34883720930232598</v>
      </c>
      <c r="U14" s="13">
        <v>0.29166666666666702</v>
      </c>
      <c r="V14" s="13">
        <v>0.28070175438596501</v>
      </c>
      <c r="W14" s="13">
        <v>0.45454545454545497</v>
      </c>
      <c r="X14" s="13">
        <v>0.3125</v>
      </c>
      <c r="Y14" s="13"/>
      <c r="Z14" s="13">
        <v>0.379120879120879</v>
      </c>
      <c r="AA14" s="13">
        <v>0.352112676056338</v>
      </c>
      <c r="AB14" s="13"/>
      <c r="AC14" s="13">
        <v>0.33980582524271802</v>
      </c>
      <c r="AD14" s="13">
        <v>0.39849624060150401</v>
      </c>
    </row>
    <row r="15" spans="2:30" ht="28.8" x14ac:dyDescent="0.3">
      <c r="B15" s="14" t="s">
        <v>433</v>
      </c>
      <c r="C15" s="13">
        <v>0.35968379446640297</v>
      </c>
      <c r="D15" s="13">
        <v>0.34399999999999997</v>
      </c>
      <c r="E15" s="13">
        <v>0.375</v>
      </c>
      <c r="F15" s="13"/>
      <c r="G15" s="13">
        <v>0.5</v>
      </c>
      <c r="H15" s="13">
        <v>0.48</v>
      </c>
      <c r="I15" s="13">
        <v>0.4</v>
      </c>
      <c r="J15" s="13">
        <v>0.256410256410256</v>
      </c>
      <c r="K15" s="13">
        <v>0.45614035087719301</v>
      </c>
      <c r="L15" s="13">
        <v>0.29032258064516098</v>
      </c>
      <c r="M15" s="13"/>
      <c r="N15" s="13">
        <v>0.36448598130841098</v>
      </c>
      <c r="O15" s="13">
        <v>0.34426229508196698</v>
      </c>
      <c r="P15" s="13">
        <v>0.38461538461538503</v>
      </c>
      <c r="Q15" s="13">
        <v>0.355932203389831</v>
      </c>
      <c r="R15" s="13"/>
      <c r="S15" s="13">
        <v>0.413333333333333</v>
      </c>
      <c r="T15" s="13">
        <v>0.27906976744186002</v>
      </c>
      <c r="U15" s="13">
        <v>0.375</v>
      </c>
      <c r="V15" s="13">
        <v>0.38596491228070201</v>
      </c>
      <c r="W15" s="13">
        <v>0.31818181818181801</v>
      </c>
      <c r="X15" s="13">
        <v>0.3125</v>
      </c>
      <c r="Y15" s="13"/>
      <c r="Z15" s="13">
        <v>0.35714285714285698</v>
      </c>
      <c r="AA15" s="13">
        <v>0.36619718309859201</v>
      </c>
      <c r="AB15" s="13"/>
      <c r="AC15" s="13">
        <v>0.37864077669902901</v>
      </c>
      <c r="AD15" s="13">
        <v>0.34586466165413499</v>
      </c>
    </row>
    <row r="16" spans="2:30" ht="28.8" x14ac:dyDescent="0.3">
      <c r="B16" s="14" t="s">
        <v>434</v>
      </c>
      <c r="C16" s="13">
        <v>0.33201581027667998</v>
      </c>
      <c r="D16" s="13">
        <v>0.36</v>
      </c>
      <c r="E16" s="13">
        <v>0.3046875</v>
      </c>
      <c r="F16" s="13"/>
      <c r="G16" s="13">
        <v>0.25</v>
      </c>
      <c r="H16" s="13">
        <v>0.28000000000000003</v>
      </c>
      <c r="I16" s="13">
        <v>0.314285714285714</v>
      </c>
      <c r="J16" s="13">
        <v>0.20512820512820501</v>
      </c>
      <c r="K16" s="13">
        <v>0.36842105263157898</v>
      </c>
      <c r="L16" s="13">
        <v>0.38709677419354799</v>
      </c>
      <c r="M16" s="13"/>
      <c r="N16" s="13">
        <v>0.30841121495327101</v>
      </c>
      <c r="O16" s="13">
        <v>0.34426229508196698</v>
      </c>
      <c r="P16" s="13">
        <v>0.38461538461538503</v>
      </c>
      <c r="Q16" s="13">
        <v>0.338983050847458</v>
      </c>
      <c r="R16" s="13"/>
      <c r="S16" s="13">
        <v>0.32</v>
      </c>
      <c r="T16" s="13">
        <v>0.372093023255814</v>
      </c>
      <c r="U16" s="13">
        <v>0.375</v>
      </c>
      <c r="V16" s="13">
        <v>0.31578947368421101</v>
      </c>
      <c r="W16" s="13">
        <v>0.36363636363636398</v>
      </c>
      <c r="X16" s="13">
        <v>0.1875</v>
      </c>
      <c r="Y16" s="13"/>
      <c r="Z16" s="13">
        <v>0.32417582417582402</v>
      </c>
      <c r="AA16" s="13">
        <v>0.352112676056338</v>
      </c>
      <c r="AB16" s="13"/>
      <c r="AC16" s="13">
        <v>0.36893203883495101</v>
      </c>
      <c r="AD16" s="13">
        <v>0.30075187969924799</v>
      </c>
    </row>
    <row r="17" spans="2:30" ht="28.8" x14ac:dyDescent="0.3">
      <c r="B17" s="14" t="s">
        <v>435</v>
      </c>
      <c r="C17" s="13">
        <v>0.29644268774703603</v>
      </c>
      <c r="D17" s="13">
        <v>0.28799999999999998</v>
      </c>
      <c r="E17" s="13">
        <v>0.3046875</v>
      </c>
      <c r="F17" s="13"/>
      <c r="G17" s="13">
        <v>0.5</v>
      </c>
      <c r="H17" s="13">
        <v>0.4</v>
      </c>
      <c r="I17" s="13">
        <v>0.2</v>
      </c>
      <c r="J17" s="13">
        <v>0.230769230769231</v>
      </c>
      <c r="K17" s="13">
        <v>0.31578947368421101</v>
      </c>
      <c r="L17" s="13">
        <v>0.31182795698924698</v>
      </c>
      <c r="M17" s="13"/>
      <c r="N17" s="13">
        <v>0.30841121495327101</v>
      </c>
      <c r="O17" s="13">
        <v>0.24590163934426201</v>
      </c>
      <c r="P17" s="13">
        <v>0.230769230769231</v>
      </c>
      <c r="Q17" s="13">
        <v>0.355932203389831</v>
      </c>
      <c r="R17" s="13"/>
      <c r="S17" s="13">
        <v>0.38666666666666699</v>
      </c>
      <c r="T17" s="13">
        <v>0.27906976744186002</v>
      </c>
      <c r="U17" s="13">
        <v>0.29166666666666702</v>
      </c>
      <c r="V17" s="13">
        <v>0.22807017543859601</v>
      </c>
      <c r="W17" s="13">
        <v>0.13636363636363599</v>
      </c>
      <c r="X17" s="13">
        <v>0.3125</v>
      </c>
      <c r="Y17" s="13"/>
      <c r="Z17" s="13">
        <v>0.30769230769230799</v>
      </c>
      <c r="AA17" s="13">
        <v>0.26760563380281699</v>
      </c>
      <c r="AB17" s="13"/>
      <c r="AC17" s="13">
        <v>0.31067961165048502</v>
      </c>
      <c r="AD17" s="13">
        <v>0.29323308270676701</v>
      </c>
    </row>
    <row r="18" spans="2:30" ht="28.8" x14ac:dyDescent="0.3">
      <c r="B18" s="14" t="s">
        <v>436</v>
      </c>
      <c r="C18" s="13">
        <v>0.25296442687747001</v>
      </c>
      <c r="D18" s="13">
        <v>0.248</v>
      </c>
      <c r="E18" s="13">
        <v>0.2578125</v>
      </c>
      <c r="F18" s="13"/>
      <c r="G18" s="13">
        <v>0.25</v>
      </c>
      <c r="H18" s="13">
        <v>0.32</v>
      </c>
      <c r="I18" s="13">
        <v>0.22857142857142901</v>
      </c>
      <c r="J18" s="13">
        <v>0.230769230769231</v>
      </c>
      <c r="K18" s="13">
        <v>0.33333333333333298</v>
      </c>
      <c r="L18" s="13">
        <v>0.204301075268817</v>
      </c>
      <c r="M18" s="13"/>
      <c r="N18" s="13">
        <v>0.25233644859813098</v>
      </c>
      <c r="O18" s="13">
        <v>0.27868852459016402</v>
      </c>
      <c r="P18" s="13">
        <v>0.269230769230769</v>
      </c>
      <c r="Q18" s="13">
        <v>0.22033898305084701</v>
      </c>
      <c r="R18" s="13"/>
      <c r="S18" s="13">
        <v>0.32</v>
      </c>
      <c r="T18" s="13">
        <v>0.209302325581395</v>
      </c>
      <c r="U18" s="13">
        <v>0.20833333333333301</v>
      </c>
      <c r="V18" s="13">
        <v>0.24561403508771901</v>
      </c>
      <c r="W18" s="13">
        <v>0.13636363636363599</v>
      </c>
      <c r="X18" s="13">
        <v>0.375</v>
      </c>
      <c r="Y18" s="13"/>
      <c r="Z18" s="13">
        <v>0.27472527472527503</v>
      </c>
      <c r="AA18" s="13">
        <v>0.19718309859154901</v>
      </c>
      <c r="AB18" s="13"/>
      <c r="AC18" s="13">
        <v>0.27184466019417503</v>
      </c>
      <c r="AD18" s="13">
        <v>0.255639097744361</v>
      </c>
    </row>
    <row r="19" spans="2:30" x14ac:dyDescent="0.3">
      <c r="B19" s="14" t="s">
        <v>437</v>
      </c>
      <c r="C19" s="13">
        <v>0.217391304347826</v>
      </c>
      <c r="D19" s="13">
        <v>0.27200000000000002</v>
      </c>
      <c r="E19" s="13">
        <v>0.1640625</v>
      </c>
      <c r="F19" s="13"/>
      <c r="G19" s="13">
        <v>0.25</v>
      </c>
      <c r="H19" s="13">
        <v>0.4</v>
      </c>
      <c r="I19" s="13">
        <v>0.14285714285714299</v>
      </c>
      <c r="J19" s="13">
        <v>0.30769230769230799</v>
      </c>
      <c r="K19" s="13">
        <v>0.19298245614035101</v>
      </c>
      <c r="L19" s="13">
        <v>0.17204301075268799</v>
      </c>
      <c r="M19" s="13"/>
      <c r="N19" s="13">
        <v>0.21495327102803699</v>
      </c>
      <c r="O19" s="13">
        <v>0.26229508196721302</v>
      </c>
      <c r="P19" s="13">
        <v>0.15384615384615399</v>
      </c>
      <c r="Q19" s="13">
        <v>0.20338983050847501</v>
      </c>
      <c r="R19" s="13"/>
      <c r="S19" s="13">
        <v>0.34666666666666701</v>
      </c>
      <c r="T19" s="13">
        <v>0.186046511627907</v>
      </c>
      <c r="U19" s="13">
        <v>8.3333333333333301E-2</v>
      </c>
      <c r="V19" s="13">
        <v>0.19298245614035101</v>
      </c>
      <c r="W19" s="13">
        <v>0.18181818181818199</v>
      </c>
      <c r="X19" s="13">
        <v>6.25E-2</v>
      </c>
      <c r="Y19" s="13"/>
      <c r="Z19" s="13">
        <v>0.225274725274725</v>
      </c>
      <c r="AA19" s="13">
        <v>0.19718309859154901</v>
      </c>
      <c r="AB19" s="13"/>
      <c r="AC19" s="13">
        <v>0.19417475728155301</v>
      </c>
      <c r="AD19" s="13">
        <v>0.255639097744361</v>
      </c>
    </row>
    <row r="20" spans="2:30" ht="43.2" x14ac:dyDescent="0.3">
      <c r="B20" s="14" t="s">
        <v>438</v>
      </c>
      <c r="C20" s="13">
        <v>0.201581027667984</v>
      </c>
      <c r="D20" s="13">
        <v>0.216</v>
      </c>
      <c r="E20" s="13">
        <v>0.1875</v>
      </c>
      <c r="F20" s="13"/>
      <c r="G20" s="13">
        <v>0.5</v>
      </c>
      <c r="H20" s="13">
        <v>0.12</v>
      </c>
      <c r="I20" s="13">
        <v>0.25714285714285701</v>
      </c>
      <c r="J20" s="13">
        <v>0.15384615384615399</v>
      </c>
      <c r="K20" s="13">
        <v>0.24561403508771901</v>
      </c>
      <c r="L20" s="13">
        <v>0.18279569892473099</v>
      </c>
      <c r="M20" s="13"/>
      <c r="N20" s="13">
        <v>0.20560747663551401</v>
      </c>
      <c r="O20" s="13">
        <v>0.213114754098361</v>
      </c>
      <c r="P20" s="13">
        <v>0.19230769230769201</v>
      </c>
      <c r="Q20" s="13">
        <v>0.186440677966102</v>
      </c>
      <c r="R20" s="13"/>
      <c r="S20" s="13">
        <v>0.22666666666666699</v>
      </c>
      <c r="T20" s="13">
        <v>0.186046511627907</v>
      </c>
      <c r="U20" s="13">
        <v>0.20833333333333301</v>
      </c>
      <c r="V20" s="13">
        <v>0.21052631578947401</v>
      </c>
      <c r="W20" s="13">
        <v>0.13636363636363599</v>
      </c>
      <c r="X20" s="13">
        <v>0.1875</v>
      </c>
      <c r="Y20" s="13"/>
      <c r="Z20" s="13">
        <v>0.23626373626373601</v>
      </c>
      <c r="AA20" s="13">
        <v>0.11267605633802801</v>
      </c>
      <c r="AB20" s="13"/>
      <c r="AC20" s="13">
        <v>0.26213592233009703</v>
      </c>
      <c r="AD20" s="13">
        <v>0.157894736842105</v>
      </c>
    </row>
    <row r="21" spans="2:30" x14ac:dyDescent="0.3">
      <c r="B21" s="14" t="s">
        <v>56</v>
      </c>
      <c r="C21" s="13">
        <v>6.3241106719367599E-2</v>
      </c>
      <c r="D21" s="13">
        <v>6.4000000000000001E-2</v>
      </c>
      <c r="E21" s="13">
        <v>6.25E-2</v>
      </c>
      <c r="F21" s="13"/>
      <c r="G21" s="13">
        <v>0</v>
      </c>
      <c r="H21" s="13">
        <v>0.08</v>
      </c>
      <c r="I21" s="13">
        <v>5.7142857142857099E-2</v>
      </c>
      <c r="J21" s="13">
        <v>0.102564102564103</v>
      </c>
      <c r="K21" s="13">
        <v>1.7543859649122799E-2</v>
      </c>
      <c r="L21" s="13">
        <v>7.5268817204301106E-2</v>
      </c>
      <c r="M21" s="13"/>
      <c r="N21" s="13">
        <v>2.80373831775701E-2</v>
      </c>
      <c r="O21" s="13">
        <v>8.1967213114754106E-2</v>
      </c>
      <c r="P21" s="13">
        <v>7.69230769230769E-2</v>
      </c>
      <c r="Q21" s="13">
        <v>0.101694915254237</v>
      </c>
      <c r="R21" s="13"/>
      <c r="S21" s="13">
        <v>2.66666666666667E-2</v>
      </c>
      <c r="T21" s="13">
        <v>6.9767441860465101E-2</v>
      </c>
      <c r="U21" s="13">
        <v>0</v>
      </c>
      <c r="V21" s="13">
        <v>8.7719298245614002E-2</v>
      </c>
      <c r="W21" s="13">
        <v>9.0909090909090898E-2</v>
      </c>
      <c r="X21" s="13">
        <v>0.125</v>
      </c>
      <c r="Y21" s="13"/>
      <c r="Z21" s="13">
        <v>8.2417582417582402E-2</v>
      </c>
      <c r="AA21" s="13">
        <v>1.4084507042253501E-2</v>
      </c>
      <c r="AB21" s="13"/>
      <c r="AC21" s="13">
        <v>4.85436893203883E-2</v>
      </c>
      <c r="AD21" s="13">
        <v>4.5112781954887202E-2</v>
      </c>
    </row>
    <row r="22" spans="2:30" ht="43.2" x14ac:dyDescent="0.3">
      <c r="B22" s="14" t="s">
        <v>439</v>
      </c>
      <c r="C22" s="13">
        <v>7.9051383399209498E-3</v>
      </c>
      <c r="D22" s="13">
        <v>1.6E-2</v>
      </c>
      <c r="E22" s="13">
        <v>0</v>
      </c>
      <c r="F22" s="13"/>
      <c r="G22" s="13">
        <v>0</v>
      </c>
      <c r="H22" s="13">
        <v>0</v>
      </c>
      <c r="I22" s="13">
        <v>2.8571428571428598E-2</v>
      </c>
      <c r="J22" s="13">
        <v>0</v>
      </c>
      <c r="K22" s="13">
        <v>1.7543859649122799E-2</v>
      </c>
      <c r="L22" s="13">
        <v>0</v>
      </c>
      <c r="M22" s="13"/>
      <c r="N22" s="13">
        <v>9.3457943925233603E-3</v>
      </c>
      <c r="O22" s="13">
        <v>0</v>
      </c>
      <c r="P22" s="13">
        <v>0</v>
      </c>
      <c r="Q22" s="13">
        <v>1.6949152542372899E-2</v>
      </c>
      <c r="R22" s="13"/>
      <c r="S22" s="13">
        <v>0</v>
      </c>
      <c r="T22" s="13">
        <v>0</v>
      </c>
      <c r="U22" s="13">
        <v>0</v>
      </c>
      <c r="V22" s="13">
        <v>3.5087719298245598E-2</v>
      </c>
      <c r="W22" s="13">
        <v>0</v>
      </c>
      <c r="X22" s="13">
        <v>0</v>
      </c>
      <c r="Y22" s="13"/>
      <c r="Z22" s="13">
        <v>0</v>
      </c>
      <c r="AA22" s="13">
        <v>2.8169014084507001E-2</v>
      </c>
      <c r="AB22" s="13"/>
      <c r="AC22" s="13">
        <v>0</v>
      </c>
      <c r="AD22" s="13">
        <v>1.50375939849624E-2</v>
      </c>
    </row>
    <row r="23" spans="2:30" x14ac:dyDescent="0.3">
      <c r="B23" s="14" t="s">
        <v>283</v>
      </c>
      <c r="C23" s="19">
        <v>3.9525691699604697E-3</v>
      </c>
      <c r="D23" s="19">
        <v>8.0000000000000002E-3</v>
      </c>
      <c r="E23" s="19">
        <v>0</v>
      </c>
      <c r="F23" s="19"/>
      <c r="G23" s="19">
        <v>0</v>
      </c>
      <c r="H23" s="19">
        <v>0</v>
      </c>
      <c r="I23" s="19">
        <v>2.8571428571428598E-2</v>
      </c>
      <c r="J23" s="19">
        <v>0</v>
      </c>
      <c r="K23" s="19">
        <v>0</v>
      </c>
      <c r="L23" s="19">
        <v>0</v>
      </c>
      <c r="M23" s="19"/>
      <c r="N23" s="19">
        <v>0</v>
      </c>
      <c r="O23" s="19">
        <v>1.63934426229508E-2</v>
      </c>
      <c r="P23" s="19">
        <v>0</v>
      </c>
      <c r="Q23" s="19">
        <v>0</v>
      </c>
      <c r="R23" s="19"/>
      <c r="S23" s="19">
        <v>0</v>
      </c>
      <c r="T23" s="19">
        <v>0</v>
      </c>
      <c r="U23" s="19">
        <v>0</v>
      </c>
      <c r="V23" s="19">
        <v>1.7543859649122799E-2</v>
      </c>
      <c r="W23" s="19">
        <v>0</v>
      </c>
      <c r="X23" s="19">
        <v>0</v>
      </c>
      <c r="Y23" s="19"/>
      <c r="Z23" s="19">
        <v>0</v>
      </c>
      <c r="AA23" s="19">
        <v>1.4084507042253501E-2</v>
      </c>
      <c r="AB23" s="19"/>
      <c r="AC23" s="19">
        <v>0</v>
      </c>
      <c r="AD23" s="19">
        <v>0</v>
      </c>
    </row>
    <row r="24" spans="2:30" x14ac:dyDescent="0.3">
      <c r="B24" s="15"/>
    </row>
    <row r="25" spans="2:30" x14ac:dyDescent="0.3">
      <c r="B25" t="s">
        <v>50</v>
      </c>
    </row>
    <row r="26" spans="2:30" x14ac:dyDescent="0.3">
      <c r="B26" t="s">
        <v>51</v>
      </c>
    </row>
    <row r="28" spans="2:30" x14ac:dyDescent="0.3">
      <c r="B2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D1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57.6" x14ac:dyDescent="0.3">
      <c r="B8" s="14" t="s">
        <v>441</v>
      </c>
      <c r="C8" s="13">
        <v>0.233201581027668</v>
      </c>
      <c r="D8" s="13">
        <v>0.248</v>
      </c>
      <c r="E8" s="13">
        <v>0.21875</v>
      </c>
      <c r="F8" s="13"/>
      <c r="G8" s="13">
        <v>0.25</v>
      </c>
      <c r="H8" s="13">
        <v>0.24</v>
      </c>
      <c r="I8" s="13">
        <v>0.2</v>
      </c>
      <c r="J8" s="13">
        <v>0.230769230769231</v>
      </c>
      <c r="K8" s="13">
        <v>0.157894736842105</v>
      </c>
      <c r="L8" s="13">
        <v>0.29032258064516098</v>
      </c>
      <c r="M8" s="13"/>
      <c r="N8" s="13">
        <v>0.177570093457944</v>
      </c>
      <c r="O8" s="13">
        <v>0.27868852459016402</v>
      </c>
      <c r="P8" s="13">
        <v>0.19230769230769201</v>
      </c>
      <c r="Q8" s="13">
        <v>0.305084745762712</v>
      </c>
      <c r="R8" s="13"/>
      <c r="S8" s="13">
        <v>0.21333333333333299</v>
      </c>
      <c r="T8" s="13">
        <v>0.32558139534883701</v>
      </c>
      <c r="U8" s="13">
        <v>8.3333333333333301E-2</v>
      </c>
      <c r="V8" s="13">
        <v>0.26315789473684198</v>
      </c>
      <c r="W8" s="13">
        <v>9.0909090909090898E-2</v>
      </c>
      <c r="X8" s="13">
        <v>0.3125</v>
      </c>
      <c r="Y8" s="13"/>
      <c r="Z8" s="13">
        <v>0.21978021978022</v>
      </c>
      <c r="AA8" s="13">
        <v>0.26760563380281699</v>
      </c>
      <c r="AB8" s="13"/>
      <c r="AC8" s="13">
        <v>0.20388349514563101</v>
      </c>
      <c r="AD8" s="13">
        <v>0.26315789473684198</v>
      </c>
    </row>
    <row r="9" spans="2:30" ht="43.2" x14ac:dyDescent="0.3">
      <c r="B9" s="14" t="s">
        <v>442</v>
      </c>
      <c r="C9" s="13">
        <v>0.69565217391304301</v>
      </c>
      <c r="D9" s="13">
        <v>0.73599999999999999</v>
      </c>
      <c r="E9" s="13">
        <v>0.65625</v>
      </c>
      <c r="F9" s="13"/>
      <c r="G9" s="13">
        <v>0.75</v>
      </c>
      <c r="H9" s="13">
        <v>0.76</v>
      </c>
      <c r="I9" s="13">
        <v>0.68571428571428605</v>
      </c>
      <c r="J9" s="13">
        <v>0.71794871794871795</v>
      </c>
      <c r="K9" s="13">
        <v>0.75438596491228105</v>
      </c>
      <c r="L9" s="13">
        <v>0.63440860215053796</v>
      </c>
      <c r="M9" s="13"/>
      <c r="N9" s="13">
        <v>0.81308411214953302</v>
      </c>
      <c r="O9" s="13">
        <v>0.55737704918032804</v>
      </c>
      <c r="P9" s="13">
        <v>0.76923076923076905</v>
      </c>
      <c r="Q9" s="13">
        <v>0.59322033898305104</v>
      </c>
      <c r="R9" s="13"/>
      <c r="S9" s="13">
        <v>0.76</v>
      </c>
      <c r="T9" s="13">
        <v>0.60465116279069797</v>
      </c>
      <c r="U9" s="13">
        <v>0.79166666666666696</v>
      </c>
      <c r="V9" s="13">
        <v>0.66666666666666696</v>
      </c>
      <c r="W9" s="13">
        <v>0.81818181818181801</v>
      </c>
      <c r="X9" s="13">
        <v>0.5625</v>
      </c>
      <c r="Y9" s="13"/>
      <c r="Z9" s="13">
        <v>0.70879120879120905</v>
      </c>
      <c r="AA9" s="13">
        <v>0.66197183098591506</v>
      </c>
      <c r="AB9" s="13"/>
      <c r="AC9" s="13">
        <v>0.75728155339805803</v>
      </c>
      <c r="AD9" s="13">
        <v>0.66917293233082698</v>
      </c>
    </row>
    <row r="10" spans="2:30" x14ac:dyDescent="0.3">
      <c r="B10" s="14" t="s">
        <v>56</v>
      </c>
      <c r="C10" s="19">
        <v>7.1146245059288502E-2</v>
      </c>
      <c r="D10" s="19">
        <v>1.6E-2</v>
      </c>
      <c r="E10" s="19">
        <v>0.125</v>
      </c>
      <c r="F10" s="19"/>
      <c r="G10" s="19">
        <v>0</v>
      </c>
      <c r="H10" s="19">
        <v>0</v>
      </c>
      <c r="I10" s="19">
        <v>0.114285714285714</v>
      </c>
      <c r="J10" s="19">
        <v>5.1282051282051301E-2</v>
      </c>
      <c r="K10" s="19">
        <v>8.7719298245614002E-2</v>
      </c>
      <c r="L10" s="19">
        <v>7.5268817204301106E-2</v>
      </c>
      <c r="M10" s="19"/>
      <c r="N10" s="19">
        <v>9.3457943925233603E-3</v>
      </c>
      <c r="O10" s="19">
        <v>0.16393442622950799</v>
      </c>
      <c r="P10" s="19">
        <v>3.8461538461538498E-2</v>
      </c>
      <c r="Q10" s="19">
        <v>0.101694915254237</v>
      </c>
      <c r="R10" s="19"/>
      <c r="S10" s="19">
        <v>2.66666666666667E-2</v>
      </c>
      <c r="T10" s="19">
        <v>6.9767441860465101E-2</v>
      </c>
      <c r="U10" s="19">
        <v>0.125</v>
      </c>
      <c r="V10" s="19">
        <v>7.0175438596491196E-2</v>
      </c>
      <c r="W10" s="19">
        <v>9.0909090909090898E-2</v>
      </c>
      <c r="X10" s="19">
        <v>0.125</v>
      </c>
      <c r="Y10" s="19"/>
      <c r="Z10" s="19">
        <v>7.1428571428571397E-2</v>
      </c>
      <c r="AA10" s="19">
        <v>7.0422535211267595E-2</v>
      </c>
      <c r="AB10" s="19"/>
      <c r="AC10" s="19">
        <v>3.8834951456310697E-2</v>
      </c>
      <c r="AD10" s="19">
        <v>6.7669172932330796E-2</v>
      </c>
    </row>
    <row r="11" spans="2:30" x14ac:dyDescent="0.3">
      <c r="B11" s="15"/>
    </row>
    <row r="12" spans="2:30" x14ac:dyDescent="0.3">
      <c r="B12" t="s">
        <v>50</v>
      </c>
    </row>
    <row r="13" spans="2:30" x14ac:dyDescent="0.3">
      <c r="B13" t="s">
        <v>51</v>
      </c>
    </row>
    <row r="15" spans="2:30" x14ac:dyDescent="0.3">
      <c r="B1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D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449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59</v>
      </c>
      <c r="D7" s="10">
        <v>31</v>
      </c>
      <c r="E7" s="10">
        <v>28</v>
      </c>
      <c r="F7" s="10"/>
      <c r="G7" s="10">
        <v>1</v>
      </c>
      <c r="H7" s="10">
        <v>6</v>
      </c>
      <c r="I7" s="10">
        <v>7</v>
      </c>
      <c r="J7" s="10">
        <v>9</v>
      </c>
      <c r="K7" s="10">
        <v>9</v>
      </c>
      <c r="L7" s="10">
        <v>27</v>
      </c>
      <c r="M7" s="10"/>
      <c r="N7" s="10">
        <v>19</v>
      </c>
      <c r="O7" s="10">
        <v>17</v>
      </c>
      <c r="P7" s="10">
        <v>5</v>
      </c>
      <c r="Q7" s="10">
        <v>18</v>
      </c>
      <c r="R7" s="10"/>
      <c r="S7" s="10">
        <v>16</v>
      </c>
      <c r="T7" s="10">
        <v>14</v>
      </c>
      <c r="U7" s="10">
        <v>2</v>
      </c>
      <c r="V7" s="10">
        <v>15</v>
      </c>
      <c r="W7" s="10">
        <v>2</v>
      </c>
      <c r="X7" s="10">
        <v>5</v>
      </c>
      <c r="Y7" s="10"/>
      <c r="Z7" s="10">
        <v>40</v>
      </c>
      <c r="AA7" s="10">
        <v>19</v>
      </c>
      <c r="AB7" s="10"/>
      <c r="AC7" s="10">
        <v>21</v>
      </c>
      <c r="AD7" s="10">
        <v>35</v>
      </c>
    </row>
    <row r="8" spans="2:30" ht="28.8" x14ac:dyDescent="0.3">
      <c r="B8" s="14" t="s">
        <v>443</v>
      </c>
      <c r="C8" s="13">
        <v>0.49152542372881403</v>
      </c>
      <c r="D8" s="13">
        <v>0.58064516129032295</v>
      </c>
      <c r="E8" s="13">
        <v>0.39285714285714302</v>
      </c>
      <c r="F8" s="13"/>
      <c r="G8" s="13">
        <v>0</v>
      </c>
      <c r="H8" s="13">
        <v>0.16666666666666699</v>
      </c>
      <c r="I8" s="13">
        <v>0.42857142857142899</v>
      </c>
      <c r="J8" s="13">
        <v>0.55555555555555602</v>
      </c>
      <c r="K8" s="13">
        <v>0.55555555555555602</v>
      </c>
      <c r="L8" s="13">
        <v>0.55555555555555602</v>
      </c>
      <c r="M8" s="13"/>
      <c r="N8" s="13">
        <v>0.63157894736842102</v>
      </c>
      <c r="O8" s="13">
        <v>0.47058823529411797</v>
      </c>
      <c r="P8" s="13">
        <v>0.8</v>
      </c>
      <c r="Q8" s="13">
        <v>0.27777777777777801</v>
      </c>
      <c r="R8" s="13"/>
      <c r="S8" s="13">
        <v>0.5625</v>
      </c>
      <c r="T8" s="13">
        <v>0.71428571428571397</v>
      </c>
      <c r="U8" s="13">
        <v>0.5</v>
      </c>
      <c r="V8" s="13">
        <v>0.133333333333333</v>
      </c>
      <c r="W8" s="13">
        <v>1</v>
      </c>
      <c r="X8" s="13">
        <v>0.8</v>
      </c>
      <c r="Y8" s="13"/>
      <c r="Z8" s="13">
        <v>0.42499999999999999</v>
      </c>
      <c r="AA8" s="13">
        <v>0.63157894736842102</v>
      </c>
      <c r="AB8" s="13"/>
      <c r="AC8" s="13">
        <v>0.42857142857142899</v>
      </c>
      <c r="AD8" s="13">
        <v>0.54285714285714304</v>
      </c>
    </row>
    <row r="9" spans="2:30" ht="28.8" x14ac:dyDescent="0.3">
      <c r="B9" s="14" t="s">
        <v>444</v>
      </c>
      <c r="C9" s="13">
        <v>0.44067796610169502</v>
      </c>
      <c r="D9" s="13">
        <v>0.45161290322580599</v>
      </c>
      <c r="E9" s="13">
        <v>0.42857142857142899</v>
      </c>
      <c r="F9" s="13"/>
      <c r="G9" s="13">
        <v>0</v>
      </c>
      <c r="H9" s="13">
        <v>0.33333333333333298</v>
      </c>
      <c r="I9" s="13">
        <v>0.42857142857142899</v>
      </c>
      <c r="J9" s="13">
        <v>0.22222222222222199</v>
      </c>
      <c r="K9" s="13">
        <v>0.66666666666666696</v>
      </c>
      <c r="L9" s="13">
        <v>0.48148148148148101</v>
      </c>
      <c r="M9" s="13"/>
      <c r="N9" s="13">
        <v>0.42105263157894701</v>
      </c>
      <c r="O9" s="13">
        <v>0.35294117647058798</v>
      </c>
      <c r="P9" s="13">
        <v>0.8</v>
      </c>
      <c r="Q9" s="13">
        <v>0.44444444444444398</v>
      </c>
      <c r="R9" s="13"/>
      <c r="S9" s="13">
        <v>0.375</v>
      </c>
      <c r="T9" s="13">
        <v>0.35714285714285698</v>
      </c>
      <c r="U9" s="13">
        <v>0.5</v>
      </c>
      <c r="V9" s="13">
        <v>0.53333333333333299</v>
      </c>
      <c r="W9" s="13">
        <v>0.5</v>
      </c>
      <c r="X9" s="13">
        <v>0.6</v>
      </c>
      <c r="Y9" s="13"/>
      <c r="Z9" s="13">
        <v>0.5</v>
      </c>
      <c r="AA9" s="13">
        <v>0.31578947368421101</v>
      </c>
      <c r="AB9" s="13"/>
      <c r="AC9" s="13">
        <v>0.57142857142857095</v>
      </c>
      <c r="AD9" s="13">
        <v>0.4</v>
      </c>
    </row>
    <row r="10" spans="2:30" ht="28.8" x14ac:dyDescent="0.3">
      <c r="B10" s="14" t="s">
        <v>445</v>
      </c>
      <c r="C10" s="13">
        <v>0.42372881355932202</v>
      </c>
      <c r="D10" s="13">
        <v>0.45161290322580599</v>
      </c>
      <c r="E10" s="13">
        <v>0.39285714285714302</v>
      </c>
      <c r="F10" s="13"/>
      <c r="G10" s="13">
        <v>1</v>
      </c>
      <c r="H10" s="13">
        <v>0.66666666666666696</v>
      </c>
      <c r="I10" s="13">
        <v>0.14285714285714299</v>
      </c>
      <c r="J10" s="13">
        <v>0.55555555555555602</v>
      </c>
      <c r="K10" s="13">
        <v>0.22222222222222199</v>
      </c>
      <c r="L10" s="13">
        <v>0.44444444444444398</v>
      </c>
      <c r="M10" s="13"/>
      <c r="N10" s="13">
        <v>0.57894736842105299</v>
      </c>
      <c r="O10" s="13">
        <v>0.41176470588235298</v>
      </c>
      <c r="P10" s="13">
        <v>0.2</v>
      </c>
      <c r="Q10" s="13">
        <v>0.33333333333333298</v>
      </c>
      <c r="R10" s="13"/>
      <c r="S10" s="13">
        <v>0.4375</v>
      </c>
      <c r="T10" s="13">
        <v>0.5</v>
      </c>
      <c r="U10" s="13">
        <v>0</v>
      </c>
      <c r="V10" s="13">
        <v>0.4</v>
      </c>
      <c r="W10" s="13">
        <v>0.5</v>
      </c>
      <c r="X10" s="13">
        <v>0.2</v>
      </c>
      <c r="Y10" s="13"/>
      <c r="Z10" s="13">
        <v>0.45</v>
      </c>
      <c r="AA10" s="13">
        <v>0.36842105263157898</v>
      </c>
      <c r="AB10" s="13"/>
      <c r="AC10" s="13">
        <v>0.52380952380952395</v>
      </c>
      <c r="AD10" s="13">
        <v>0.4</v>
      </c>
    </row>
    <row r="11" spans="2:30" ht="28.8" x14ac:dyDescent="0.3">
      <c r="B11" s="14" t="s">
        <v>446</v>
      </c>
      <c r="C11" s="13">
        <v>0.338983050847458</v>
      </c>
      <c r="D11" s="13">
        <v>0.38709677419354799</v>
      </c>
      <c r="E11" s="13">
        <v>0.28571428571428598</v>
      </c>
      <c r="F11" s="13"/>
      <c r="G11" s="13">
        <v>0</v>
      </c>
      <c r="H11" s="13">
        <v>0.33333333333333298</v>
      </c>
      <c r="I11" s="13">
        <v>0.42857142857142899</v>
      </c>
      <c r="J11" s="13">
        <v>0</v>
      </c>
      <c r="K11" s="13">
        <v>0.77777777777777801</v>
      </c>
      <c r="L11" s="13">
        <v>0.296296296296296</v>
      </c>
      <c r="M11" s="13"/>
      <c r="N11" s="13">
        <v>0.31578947368421101</v>
      </c>
      <c r="O11" s="13">
        <v>0.29411764705882398</v>
      </c>
      <c r="P11" s="13">
        <v>0.6</v>
      </c>
      <c r="Q11" s="13">
        <v>0.33333333333333298</v>
      </c>
      <c r="R11" s="13"/>
      <c r="S11" s="13">
        <v>0.25</v>
      </c>
      <c r="T11" s="13">
        <v>0.35714285714285698</v>
      </c>
      <c r="U11" s="13">
        <v>0.5</v>
      </c>
      <c r="V11" s="13">
        <v>0.33333333333333298</v>
      </c>
      <c r="W11" s="13">
        <v>0.5</v>
      </c>
      <c r="X11" s="13">
        <v>0.6</v>
      </c>
      <c r="Y11" s="13"/>
      <c r="Z11" s="13">
        <v>0.3</v>
      </c>
      <c r="AA11" s="13">
        <v>0.42105263157894701</v>
      </c>
      <c r="AB11" s="13"/>
      <c r="AC11" s="13">
        <v>0.28571428571428598</v>
      </c>
      <c r="AD11" s="13">
        <v>0.34285714285714303</v>
      </c>
    </row>
    <row r="12" spans="2:30" ht="28.8" x14ac:dyDescent="0.3">
      <c r="B12" s="14" t="s">
        <v>447</v>
      </c>
      <c r="C12" s="13">
        <v>0.322033898305085</v>
      </c>
      <c r="D12" s="13">
        <v>0.25806451612903197</v>
      </c>
      <c r="E12" s="13">
        <v>0.39285714285714302</v>
      </c>
      <c r="F12" s="13"/>
      <c r="G12" s="13">
        <v>0</v>
      </c>
      <c r="H12" s="13">
        <v>0.33333333333333298</v>
      </c>
      <c r="I12" s="13">
        <v>0.42857142857142899</v>
      </c>
      <c r="J12" s="13">
        <v>0.22222222222222199</v>
      </c>
      <c r="K12" s="13">
        <v>0.33333333333333298</v>
      </c>
      <c r="L12" s="13">
        <v>0.33333333333333298</v>
      </c>
      <c r="M12" s="13"/>
      <c r="N12" s="13">
        <v>0.36842105263157898</v>
      </c>
      <c r="O12" s="13">
        <v>0.35294117647058798</v>
      </c>
      <c r="P12" s="13">
        <v>0.6</v>
      </c>
      <c r="Q12" s="13">
        <v>0.16666666666666699</v>
      </c>
      <c r="R12" s="13"/>
      <c r="S12" s="13">
        <v>0.25</v>
      </c>
      <c r="T12" s="13">
        <v>0.42857142857142899</v>
      </c>
      <c r="U12" s="13">
        <v>0</v>
      </c>
      <c r="V12" s="13">
        <v>0.2</v>
      </c>
      <c r="W12" s="13">
        <v>0</v>
      </c>
      <c r="X12" s="13">
        <v>0.6</v>
      </c>
      <c r="Y12" s="13"/>
      <c r="Z12" s="13">
        <v>0.25</v>
      </c>
      <c r="AA12" s="13">
        <v>0.47368421052631599</v>
      </c>
      <c r="AB12" s="13"/>
      <c r="AC12" s="13">
        <v>0.19047619047618999</v>
      </c>
      <c r="AD12" s="13">
        <v>0.4</v>
      </c>
    </row>
    <row r="13" spans="2:30" ht="43.2" x14ac:dyDescent="0.3">
      <c r="B13" s="14" t="s">
        <v>448</v>
      </c>
      <c r="C13" s="13">
        <v>0.305084745762712</v>
      </c>
      <c r="D13" s="13">
        <v>0.38709677419354799</v>
      </c>
      <c r="E13" s="13">
        <v>0.214285714285714</v>
      </c>
      <c r="F13" s="13"/>
      <c r="G13" s="13">
        <v>1</v>
      </c>
      <c r="H13" s="13">
        <v>0</v>
      </c>
      <c r="I13" s="13">
        <v>0</v>
      </c>
      <c r="J13" s="13">
        <v>0.33333333333333298</v>
      </c>
      <c r="K13" s="13">
        <v>0.22222222222222199</v>
      </c>
      <c r="L13" s="13">
        <v>0.44444444444444398</v>
      </c>
      <c r="M13" s="13"/>
      <c r="N13" s="13">
        <v>0.47368421052631599</v>
      </c>
      <c r="O13" s="13">
        <v>0.11764705882352899</v>
      </c>
      <c r="P13" s="13">
        <v>0</v>
      </c>
      <c r="Q13" s="13">
        <v>0.38888888888888901</v>
      </c>
      <c r="R13" s="13"/>
      <c r="S13" s="13">
        <v>0.25</v>
      </c>
      <c r="T13" s="13">
        <v>0.5</v>
      </c>
      <c r="U13" s="13">
        <v>0</v>
      </c>
      <c r="V13" s="13">
        <v>0.2</v>
      </c>
      <c r="W13" s="13">
        <v>0</v>
      </c>
      <c r="X13" s="13">
        <v>0.4</v>
      </c>
      <c r="Y13" s="13"/>
      <c r="Z13" s="13">
        <v>0.22500000000000001</v>
      </c>
      <c r="AA13" s="13">
        <v>0.47368421052631599</v>
      </c>
      <c r="AB13" s="13"/>
      <c r="AC13" s="13">
        <v>0.14285714285714299</v>
      </c>
      <c r="AD13" s="13">
        <v>0.42857142857142899</v>
      </c>
    </row>
    <row r="14" spans="2:30" x14ac:dyDescent="0.3">
      <c r="B14" s="14" t="s">
        <v>56</v>
      </c>
      <c r="C14" s="13">
        <v>3.3898305084745797E-2</v>
      </c>
      <c r="D14" s="13">
        <v>3.2258064516128997E-2</v>
      </c>
      <c r="E14" s="13">
        <v>3.5714285714285698E-2</v>
      </c>
      <c r="F14" s="13"/>
      <c r="G14" s="13">
        <v>0</v>
      </c>
      <c r="H14" s="13">
        <v>0</v>
      </c>
      <c r="I14" s="13">
        <v>0.14285714285714299</v>
      </c>
      <c r="J14" s="13">
        <v>0</v>
      </c>
      <c r="K14" s="13">
        <v>0</v>
      </c>
      <c r="L14" s="13">
        <v>3.7037037037037E-2</v>
      </c>
      <c r="M14" s="13"/>
      <c r="N14" s="13">
        <v>5.2631578947368397E-2</v>
      </c>
      <c r="O14" s="13">
        <v>5.8823529411764698E-2</v>
      </c>
      <c r="P14" s="13">
        <v>0</v>
      </c>
      <c r="Q14" s="13">
        <v>0</v>
      </c>
      <c r="R14" s="13"/>
      <c r="S14" s="13">
        <v>0</v>
      </c>
      <c r="T14" s="13">
        <v>0</v>
      </c>
      <c r="U14" s="13">
        <v>0</v>
      </c>
      <c r="V14" s="13">
        <v>0.133333333333333</v>
      </c>
      <c r="W14" s="13">
        <v>0</v>
      </c>
      <c r="X14" s="13">
        <v>0</v>
      </c>
      <c r="Y14" s="13"/>
      <c r="Z14" s="13">
        <v>2.5000000000000001E-2</v>
      </c>
      <c r="AA14" s="13">
        <v>5.2631578947368397E-2</v>
      </c>
      <c r="AB14" s="13"/>
      <c r="AC14" s="13">
        <v>0</v>
      </c>
      <c r="AD14" s="13">
        <v>5.7142857142857099E-2</v>
      </c>
    </row>
    <row r="15" spans="2:30" x14ac:dyDescent="0.3">
      <c r="B15" s="14" t="s">
        <v>283</v>
      </c>
      <c r="C15" s="19">
        <v>3.3898305084745797E-2</v>
      </c>
      <c r="D15" s="19">
        <v>3.2258064516128997E-2</v>
      </c>
      <c r="E15" s="19">
        <v>3.5714285714285698E-2</v>
      </c>
      <c r="F15" s="19"/>
      <c r="G15" s="19">
        <v>0</v>
      </c>
      <c r="H15" s="19">
        <v>0</v>
      </c>
      <c r="I15" s="19">
        <v>0</v>
      </c>
      <c r="J15" s="19">
        <v>0</v>
      </c>
      <c r="K15" s="19">
        <v>0.11111111111111099</v>
      </c>
      <c r="L15" s="19">
        <v>3.7037037037037E-2</v>
      </c>
      <c r="M15" s="19"/>
      <c r="N15" s="19">
        <v>0</v>
      </c>
      <c r="O15" s="19">
        <v>0.11764705882352899</v>
      </c>
      <c r="P15" s="19">
        <v>0</v>
      </c>
      <c r="Q15" s="19">
        <v>0</v>
      </c>
      <c r="R15" s="19"/>
      <c r="S15" s="19">
        <v>6.25E-2</v>
      </c>
      <c r="T15" s="19">
        <v>0</v>
      </c>
      <c r="U15" s="19">
        <v>0</v>
      </c>
      <c r="V15" s="19">
        <v>6.6666666666666693E-2</v>
      </c>
      <c r="W15" s="19">
        <v>0</v>
      </c>
      <c r="X15" s="19">
        <v>0</v>
      </c>
      <c r="Y15" s="19"/>
      <c r="Z15" s="19">
        <v>2.5000000000000001E-2</v>
      </c>
      <c r="AA15" s="19">
        <v>5.2631578947368397E-2</v>
      </c>
      <c r="AB15" s="19"/>
      <c r="AC15" s="19">
        <v>0</v>
      </c>
      <c r="AD15" s="19">
        <v>5.7142857142857099E-2</v>
      </c>
    </row>
    <row r="16" spans="2:30" x14ac:dyDescent="0.3">
      <c r="B16" s="15" t="s">
        <v>450</v>
      </c>
    </row>
    <row r="17" spans="2:2" x14ac:dyDescent="0.3">
      <c r="B17" t="s">
        <v>50</v>
      </c>
    </row>
    <row r="18" spans="2:2" x14ac:dyDescent="0.3">
      <c r="B18" t="s">
        <v>51</v>
      </c>
    </row>
    <row r="20" spans="2:2" x14ac:dyDescent="0.3">
      <c r="B20"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454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43.2" x14ac:dyDescent="0.3">
      <c r="B8" s="14" t="s">
        <v>451</v>
      </c>
      <c r="C8" s="13">
        <v>5.9288537549407098E-2</v>
      </c>
      <c r="D8" s="13">
        <v>0.04</v>
      </c>
      <c r="E8" s="13">
        <v>7.8125E-2</v>
      </c>
      <c r="F8" s="13"/>
      <c r="G8" s="13">
        <v>0</v>
      </c>
      <c r="H8" s="13">
        <v>0.16</v>
      </c>
      <c r="I8" s="13">
        <v>0.114285714285714</v>
      </c>
      <c r="J8" s="13">
        <v>5.1282051282051301E-2</v>
      </c>
      <c r="K8" s="13">
        <v>3.5087719298245598E-2</v>
      </c>
      <c r="L8" s="13">
        <v>3.2258064516128997E-2</v>
      </c>
      <c r="M8" s="13"/>
      <c r="N8" s="13">
        <v>5.60747663551402E-2</v>
      </c>
      <c r="O8" s="13">
        <v>4.91803278688525E-2</v>
      </c>
      <c r="P8" s="13">
        <v>3.8461538461538498E-2</v>
      </c>
      <c r="Q8" s="13">
        <v>8.4745762711864403E-2</v>
      </c>
      <c r="R8" s="13"/>
      <c r="S8" s="13">
        <v>0.10666666666666701</v>
      </c>
      <c r="T8" s="13">
        <v>6.9767441860465101E-2</v>
      </c>
      <c r="U8" s="13">
        <v>0</v>
      </c>
      <c r="V8" s="13">
        <v>5.2631578947368397E-2</v>
      </c>
      <c r="W8" s="13">
        <v>0</v>
      </c>
      <c r="X8" s="13">
        <v>6.25E-2</v>
      </c>
      <c r="Y8" s="13"/>
      <c r="Z8" s="13">
        <v>6.5934065934065894E-2</v>
      </c>
      <c r="AA8" s="13">
        <v>4.2253521126760597E-2</v>
      </c>
      <c r="AB8" s="13"/>
      <c r="AC8" s="13">
        <v>5.8252427184466E-2</v>
      </c>
      <c r="AD8" s="13">
        <v>6.01503759398496E-2</v>
      </c>
    </row>
    <row r="9" spans="2:30" ht="57.6" x14ac:dyDescent="0.3">
      <c r="B9" s="14" t="s">
        <v>452</v>
      </c>
      <c r="C9" s="13">
        <v>0.24110671936758901</v>
      </c>
      <c r="D9" s="13">
        <v>0.23200000000000001</v>
      </c>
      <c r="E9" s="13">
        <v>0.25</v>
      </c>
      <c r="F9" s="13"/>
      <c r="G9" s="13">
        <v>0.5</v>
      </c>
      <c r="H9" s="13">
        <v>0.24</v>
      </c>
      <c r="I9" s="13">
        <v>0.2</v>
      </c>
      <c r="J9" s="13">
        <v>0.28205128205128199</v>
      </c>
      <c r="K9" s="13">
        <v>0.28070175438596501</v>
      </c>
      <c r="L9" s="13">
        <v>0.204301075268817</v>
      </c>
      <c r="M9" s="13"/>
      <c r="N9" s="13">
        <v>0.20560747663551401</v>
      </c>
      <c r="O9" s="13">
        <v>0.27868852459016402</v>
      </c>
      <c r="P9" s="13">
        <v>0.34615384615384598</v>
      </c>
      <c r="Q9" s="13">
        <v>0.22033898305084701</v>
      </c>
      <c r="R9" s="13"/>
      <c r="S9" s="13">
        <v>0.17333333333333301</v>
      </c>
      <c r="T9" s="13">
        <v>0.372093023255814</v>
      </c>
      <c r="U9" s="13">
        <v>0.29166666666666702</v>
      </c>
      <c r="V9" s="13">
        <v>0.31578947368421101</v>
      </c>
      <c r="W9" s="13">
        <v>9.0909090909090898E-2</v>
      </c>
      <c r="X9" s="13">
        <v>0.125</v>
      </c>
      <c r="Y9" s="13"/>
      <c r="Z9" s="13">
        <v>0.23626373626373601</v>
      </c>
      <c r="AA9" s="13">
        <v>0.25352112676056299</v>
      </c>
      <c r="AB9" s="13"/>
      <c r="AC9" s="13">
        <v>0.30097087378640802</v>
      </c>
      <c r="AD9" s="13">
        <v>0.21804511278195499</v>
      </c>
    </row>
    <row r="10" spans="2:30" ht="28.8" x14ac:dyDescent="0.3">
      <c r="B10" s="14" t="s">
        <v>453</v>
      </c>
      <c r="C10" s="13">
        <v>0.58102766798419003</v>
      </c>
      <c r="D10" s="13">
        <v>0.65600000000000003</v>
      </c>
      <c r="E10" s="13">
        <v>0.5078125</v>
      </c>
      <c r="F10" s="13"/>
      <c r="G10" s="13">
        <v>0.5</v>
      </c>
      <c r="H10" s="13">
        <v>0.52</v>
      </c>
      <c r="I10" s="13">
        <v>0.48571428571428599</v>
      </c>
      <c r="J10" s="13">
        <v>0.512820512820513</v>
      </c>
      <c r="K10" s="13">
        <v>0.57894736842105299</v>
      </c>
      <c r="L10" s="13">
        <v>0.66666666666666696</v>
      </c>
      <c r="M10" s="13"/>
      <c r="N10" s="13">
        <v>0.644859813084112</v>
      </c>
      <c r="O10" s="13">
        <v>0.54098360655737698</v>
      </c>
      <c r="P10" s="13">
        <v>0.61538461538461497</v>
      </c>
      <c r="Q10" s="13">
        <v>0.49152542372881403</v>
      </c>
      <c r="R10" s="13"/>
      <c r="S10" s="13">
        <v>0.64</v>
      </c>
      <c r="T10" s="13">
        <v>0.46511627906976699</v>
      </c>
      <c r="U10" s="13">
        <v>0.66666666666666696</v>
      </c>
      <c r="V10" s="13">
        <v>0.49122807017543901</v>
      </c>
      <c r="W10" s="13">
        <v>0.68181818181818199</v>
      </c>
      <c r="X10" s="13">
        <v>0.6875</v>
      </c>
      <c r="Y10" s="13"/>
      <c r="Z10" s="13">
        <v>0.58241758241758201</v>
      </c>
      <c r="AA10" s="13">
        <v>0.57746478873239404</v>
      </c>
      <c r="AB10" s="13"/>
      <c r="AC10" s="13">
        <v>0.56310679611650505</v>
      </c>
      <c r="AD10" s="13">
        <v>0.61654135338345895</v>
      </c>
    </row>
    <row r="11" spans="2:30" x14ac:dyDescent="0.3">
      <c r="B11" s="14" t="s">
        <v>56</v>
      </c>
      <c r="C11" s="19">
        <v>0.118577075098814</v>
      </c>
      <c r="D11" s="19">
        <v>7.1999999999999995E-2</v>
      </c>
      <c r="E11" s="19">
        <v>0.1640625</v>
      </c>
      <c r="F11" s="19"/>
      <c r="G11" s="19">
        <v>0</v>
      </c>
      <c r="H11" s="19">
        <v>0.08</v>
      </c>
      <c r="I11" s="19">
        <v>0.2</v>
      </c>
      <c r="J11" s="19">
        <v>0.15384615384615399</v>
      </c>
      <c r="K11" s="19">
        <v>0.105263157894737</v>
      </c>
      <c r="L11" s="19">
        <v>9.6774193548387094E-2</v>
      </c>
      <c r="M11" s="19"/>
      <c r="N11" s="19">
        <v>9.34579439252336E-2</v>
      </c>
      <c r="O11" s="19">
        <v>0.13114754098360701</v>
      </c>
      <c r="P11" s="19">
        <v>0</v>
      </c>
      <c r="Q11" s="19">
        <v>0.20338983050847501</v>
      </c>
      <c r="R11" s="19"/>
      <c r="S11" s="19">
        <v>0.08</v>
      </c>
      <c r="T11" s="19">
        <v>9.3023255813953501E-2</v>
      </c>
      <c r="U11" s="19">
        <v>4.1666666666666699E-2</v>
      </c>
      <c r="V11" s="19">
        <v>0.140350877192982</v>
      </c>
      <c r="W11" s="19">
        <v>0.22727272727272699</v>
      </c>
      <c r="X11" s="19">
        <v>0.125</v>
      </c>
      <c r="Y11" s="19"/>
      <c r="Z11" s="19">
        <v>0.115384615384615</v>
      </c>
      <c r="AA11" s="19">
        <v>0.12676056338028199</v>
      </c>
      <c r="AB11" s="19"/>
      <c r="AC11" s="19">
        <v>7.7669902912621394E-2</v>
      </c>
      <c r="AD11" s="19">
        <v>0.105263157894737</v>
      </c>
    </row>
    <row r="12" spans="2:30" x14ac:dyDescent="0.3">
      <c r="B12" s="15"/>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459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72" x14ac:dyDescent="0.3">
      <c r="B8" s="14" t="s">
        <v>455</v>
      </c>
      <c r="C8" s="13">
        <v>0.142292490118577</v>
      </c>
      <c r="D8" s="13">
        <v>0.12</v>
      </c>
      <c r="E8" s="13">
        <v>0.1640625</v>
      </c>
      <c r="F8" s="13"/>
      <c r="G8" s="13">
        <v>0.25</v>
      </c>
      <c r="H8" s="13">
        <v>0.28000000000000003</v>
      </c>
      <c r="I8" s="13">
        <v>0.2</v>
      </c>
      <c r="J8" s="13">
        <v>0.17948717948717899</v>
      </c>
      <c r="K8" s="13">
        <v>0.105263157894737</v>
      </c>
      <c r="L8" s="13">
        <v>8.6021505376344107E-2</v>
      </c>
      <c r="M8" s="13"/>
      <c r="N8" s="13">
        <v>0.121495327102804</v>
      </c>
      <c r="O8" s="13">
        <v>0.14754098360655701</v>
      </c>
      <c r="P8" s="13">
        <v>0.269230769230769</v>
      </c>
      <c r="Q8" s="13">
        <v>0.11864406779661001</v>
      </c>
      <c r="R8" s="13"/>
      <c r="S8" s="13">
        <v>5.3333333333333302E-2</v>
      </c>
      <c r="T8" s="13">
        <v>0.186046511627907</v>
      </c>
      <c r="U8" s="13">
        <v>8.3333333333333301E-2</v>
      </c>
      <c r="V8" s="13">
        <v>0.24561403508771901</v>
      </c>
      <c r="W8" s="13">
        <v>0.13636363636363599</v>
      </c>
      <c r="X8" s="13">
        <v>0</v>
      </c>
      <c r="Y8" s="13"/>
      <c r="Z8" s="13">
        <v>0.17032967032967</v>
      </c>
      <c r="AA8" s="13">
        <v>7.0422535211267595E-2</v>
      </c>
      <c r="AB8" s="13"/>
      <c r="AC8" s="13">
        <v>0.223300970873786</v>
      </c>
      <c r="AD8" s="13">
        <v>7.5187969924811998E-2</v>
      </c>
    </row>
    <row r="9" spans="2:30" ht="86.4" x14ac:dyDescent="0.3">
      <c r="B9" s="14" t="s">
        <v>456</v>
      </c>
      <c r="C9" s="13">
        <v>0.33201581027667998</v>
      </c>
      <c r="D9" s="13">
        <v>0.39200000000000002</v>
      </c>
      <c r="E9" s="13">
        <v>0.2734375</v>
      </c>
      <c r="F9" s="13"/>
      <c r="G9" s="13">
        <v>0.25</v>
      </c>
      <c r="H9" s="13">
        <v>0.36</v>
      </c>
      <c r="I9" s="13">
        <v>0.22857142857142901</v>
      </c>
      <c r="J9" s="13">
        <v>0.33333333333333298</v>
      </c>
      <c r="K9" s="13">
        <v>0.24561403508771901</v>
      </c>
      <c r="L9" s="13">
        <v>0.41935483870967699</v>
      </c>
      <c r="M9" s="13"/>
      <c r="N9" s="13">
        <v>0.36448598130841098</v>
      </c>
      <c r="O9" s="13">
        <v>0.29508196721311503</v>
      </c>
      <c r="P9" s="13">
        <v>0.15384615384615399</v>
      </c>
      <c r="Q9" s="13">
        <v>0.38983050847457601</v>
      </c>
      <c r="R9" s="13"/>
      <c r="S9" s="13">
        <v>0.45333333333333298</v>
      </c>
      <c r="T9" s="13">
        <v>0.25581395348837199</v>
      </c>
      <c r="U9" s="13">
        <v>0.41666666666666702</v>
      </c>
      <c r="V9" s="13">
        <v>0.175438596491228</v>
      </c>
      <c r="W9" s="13">
        <v>0.40909090909090901</v>
      </c>
      <c r="X9" s="13">
        <v>0.25</v>
      </c>
      <c r="Y9" s="13"/>
      <c r="Z9" s="13">
        <v>0.30769230769230799</v>
      </c>
      <c r="AA9" s="13">
        <v>0.39436619718309901</v>
      </c>
      <c r="AB9" s="13"/>
      <c r="AC9" s="13">
        <v>0.242718446601942</v>
      </c>
      <c r="AD9" s="13">
        <v>0.406015037593985</v>
      </c>
    </row>
    <row r="10" spans="2:30" ht="28.8" x14ac:dyDescent="0.3">
      <c r="B10" s="14" t="s">
        <v>457</v>
      </c>
      <c r="C10" s="13">
        <v>0.44268774703557301</v>
      </c>
      <c r="D10" s="13">
        <v>0.41599999999999998</v>
      </c>
      <c r="E10" s="13">
        <v>0.46875</v>
      </c>
      <c r="F10" s="13"/>
      <c r="G10" s="13">
        <v>0.5</v>
      </c>
      <c r="H10" s="13">
        <v>0.28000000000000003</v>
      </c>
      <c r="I10" s="13">
        <v>0.45714285714285702</v>
      </c>
      <c r="J10" s="13">
        <v>0.46153846153846201</v>
      </c>
      <c r="K10" s="13">
        <v>0.54385964912280704</v>
      </c>
      <c r="L10" s="13">
        <v>0.40860215053763399</v>
      </c>
      <c r="M10" s="13"/>
      <c r="N10" s="13">
        <v>0.467289719626168</v>
      </c>
      <c r="O10" s="13">
        <v>0.42622950819672101</v>
      </c>
      <c r="P10" s="13">
        <v>0.53846153846153799</v>
      </c>
      <c r="Q10" s="13">
        <v>0.37288135593220301</v>
      </c>
      <c r="R10" s="13"/>
      <c r="S10" s="13">
        <v>0.44</v>
      </c>
      <c r="T10" s="13">
        <v>0.46511627906976699</v>
      </c>
      <c r="U10" s="13">
        <v>0.5</v>
      </c>
      <c r="V10" s="13">
        <v>0.42105263157894701</v>
      </c>
      <c r="W10" s="13">
        <v>0.45454545454545497</v>
      </c>
      <c r="X10" s="13">
        <v>0.625</v>
      </c>
      <c r="Y10" s="13"/>
      <c r="Z10" s="13">
        <v>0.46153846153846201</v>
      </c>
      <c r="AA10" s="13">
        <v>0.39436619718309901</v>
      </c>
      <c r="AB10" s="13"/>
      <c r="AC10" s="13">
        <v>0.50485436893203905</v>
      </c>
      <c r="AD10" s="13">
        <v>0.406015037593985</v>
      </c>
    </row>
    <row r="11" spans="2:30" ht="28.8" x14ac:dyDescent="0.3">
      <c r="B11" s="14" t="s">
        <v>458</v>
      </c>
      <c r="C11" s="13">
        <v>5.1383399209486202E-2</v>
      </c>
      <c r="D11" s="13">
        <v>4.8000000000000001E-2</v>
      </c>
      <c r="E11" s="13">
        <v>5.46875E-2</v>
      </c>
      <c r="F11" s="13"/>
      <c r="G11" s="13">
        <v>0</v>
      </c>
      <c r="H11" s="13">
        <v>0.08</v>
      </c>
      <c r="I11" s="13">
        <v>5.7142857142857099E-2</v>
      </c>
      <c r="J11" s="13">
        <v>2.5641025641025599E-2</v>
      </c>
      <c r="K11" s="13">
        <v>7.0175438596491196E-2</v>
      </c>
      <c r="L11" s="13">
        <v>4.3010752688171998E-2</v>
      </c>
      <c r="M11" s="13"/>
      <c r="N11" s="13">
        <v>3.7383177570093497E-2</v>
      </c>
      <c r="O11" s="13">
        <v>6.5573770491803296E-2</v>
      </c>
      <c r="P11" s="13">
        <v>3.8461538461538498E-2</v>
      </c>
      <c r="Q11" s="13">
        <v>6.7796610169491497E-2</v>
      </c>
      <c r="R11" s="13"/>
      <c r="S11" s="13">
        <v>0.04</v>
      </c>
      <c r="T11" s="13">
        <v>6.9767441860465101E-2</v>
      </c>
      <c r="U11" s="13">
        <v>0</v>
      </c>
      <c r="V11" s="13">
        <v>0.105263157894737</v>
      </c>
      <c r="W11" s="13">
        <v>0</v>
      </c>
      <c r="X11" s="13">
        <v>0</v>
      </c>
      <c r="Y11" s="13"/>
      <c r="Z11" s="13">
        <v>3.8461538461538498E-2</v>
      </c>
      <c r="AA11" s="13">
        <v>8.4507042253521097E-2</v>
      </c>
      <c r="AB11" s="13"/>
      <c r="AC11" s="13">
        <v>1.94174757281553E-2</v>
      </c>
      <c r="AD11" s="13">
        <v>7.5187969924811998E-2</v>
      </c>
    </row>
    <row r="12" spans="2:30" x14ac:dyDescent="0.3">
      <c r="B12" s="14" t="s">
        <v>56</v>
      </c>
      <c r="C12" s="19">
        <v>3.1620553359683799E-2</v>
      </c>
      <c r="D12" s="19">
        <v>2.4E-2</v>
      </c>
      <c r="E12" s="19">
        <v>3.90625E-2</v>
      </c>
      <c r="F12" s="19"/>
      <c r="G12" s="19">
        <v>0</v>
      </c>
      <c r="H12" s="19">
        <v>0</v>
      </c>
      <c r="I12" s="19">
        <v>5.7142857142857099E-2</v>
      </c>
      <c r="J12" s="19">
        <v>0</v>
      </c>
      <c r="K12" s="19">
        <v>3.5087719298245598E-2</v>
      </c>
      <c r="L12" s="19">
        <v>4.3010752688171998E-2</v>
      </c>
      <c r="M12" s="19"/>
      <c r="N12" s="19">
        <v>9.3457943925233603E-3</v>
      </c>
      <c r="O12" s="19">
        <v>6.5573770491803296E-2</v>
      </c>
      <c r="P12" s="19">
        <v>0</v>
      </c>
      <c r="Q12" s="19">
        <v>5.0847457627118599E-2</v>
      </c>
      <c r="R12" s="19"/>
      <c r="S12" s="19">
        <v>1.3333333333333299E-2</v>
      </c>
      <c r="T12" s="19">
        <v>2.32558139534884E-2</v>
      </c>
      <c r="U12" s="19">
        <v>0</v>
      </c>
      <c r="V12" s="19">
        <v>5.2631578947368397E-2</v>
      </c>
      <c r="W12" s="19">
        <v>0</v>
      </c>
      <c r="X12" s="19">
        <v>0.125</v>
      </c>
      <c r="Y12" s="19"/>
      <c r="Z12" s="19">
        <v>2.1978021978022001E-2</v>
      </c>
      <c r="AA12" s="19">
        <v>5.63380281690141E-2</v>
      </c>
      <c r="AB12" s="19"/>
      <c r="AC12" s="19">
        <v>9.7087378640776708E-3</v>
      </c>
      <c r="AD12" s="19">
        <v>3.7593984962405999E-2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D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470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460</v>
      </c>
      <c r="C8" s="13">
        <v>0.62055335968379399</v>
      </c>
      <c r="D8" s="13">
        <v>0.60799999999999998</v>
      </c>
      <c r="E8" s="13">
        <v>0.6328125</v>
      </c>
      <c r="F8" s="13"/>
      <c r="G8" s="13">
        <v>0.5</v>
      </c>
      <c r="H8" s="13">
        <v>0.44</v>
      </c>
      <c r="I8" s="13">
        <v>0.65714285714285703</v>
      </c>
      <c r="J8" s="13">
        <v>0.61538461538461497</v>
      </c>
      <c r="K8" s="13">
        <v>0.61403508771929804</v>
      </c>
      <c r="L8" s="13">
        <v>0.66666666666666696</v>
      </c>
      <c r="M8" s="13"/>
      <c r="N8" s="13">
        <v>0.63551401869158897</v>
      </c>
      <c r="O8" s="13">
        <v>0.57377049180327899</v>
      </c>
      <c r="P8" s="13">
        <v>0.76923076923076905</v>
      </c>
      <c r="Q8" s="13">
        <v>0.57627118644067798</v>
      </c>
      <c r="R8" s="13"/>
      <c r="S8" s="13">
        <v>0.72</v>
      </c>
      <c r="T8" s="13">
        <v>0.55813953488372103</v>
      </c>
      <c r="U8" s="13">
        <v>0.58333333333333304</v>
      </c>
      <c r="V8" s="13">
        <v>0.50877192982456099</v>
      </c>
      <c r="W8" s="13">
        <v>0.63636363636363602</v>
      </c>
      <c r="X8" s="13">
        <v>0.6875</v>
      </c>
      <c r="Y8" s="13"/>
      <c r="Z8" s="13">
        <v>0.63186813186813195</v>
      </c>
      <c r="AA8" s="13">
        <v>0.59154929577464799</v>
      </c>
      <c r="AB8" s="13"/>
      <c r="AC8" s="13">
        <v>0.73786407766990303</v>
      </c>
      <c r="AD8" s="13">
        <v>0.55639097744360899</v>
      </c>
    </row>
    <row r="9" spans="2:30" x14ac:dyDescent="0.3">
      <c r="B9" s="14" t="s">
        <v>461</v>
      </c>
      <c r="C9" s="13">
        <v>0.57707509881422903</v>
      </c>
      <c r="D9" s="13">
        <v>0.61599999999999999</v>
      </c>
      <c r="E9" s="13">
        <v>0.5390625</v>
      </c>
      <c r="F9" s="13"/>
      <c r="G9" s="13">
        <v>0.75</v>
      </c>
      <c r="H9" s="13">
        <v>0.32</v>
      </c>
      <c r="I9" s="13">
        <v>0.48571428571428599</v>
      </c>
      <c r="J9" s="13">
        <v>0.46153846153846201</v>
      </c>
      <c r="K9" s="13">
        <v>0.61403508771929804</v>
      </c>
      <c r="L9" s="13">
        <v>0.69892473118279597</v>
      </c>
      <c r="M9" s="13"/>
      <c r="N9" s="13">
        <v>0.63551401869158897</v>
      </c>
      <c r="O9" s="13">
        <v>0.50819672131147497</v>
      </c>
      <c r="P9" s="13">
        <v>0.5</v>
      </c>
      <c r="Q9" s="13">
        <v>0.57627118644067798</v>
      </c>
      <c r="R9" s="13"/>
      <c r="S9" s="13">
        <v>0.65333333333333299</v>
      </c>
      <c r="T9" s="13">
        <v>0.65116279069767402</v>
      </c>
      <c r="U9" s="13">
        <v>0.5</v>
      </c>
      <c r="V9" s="13">
        <v>0.47368421052631599</v>
      </c>
      <c r="W9" s="13">
        <v>0.59090909090909105</v>
      </c>
      <c r="X9" s="13">
        <v>0.4375</v>
      </c>
      <c r="Y9" s="13"/>
      <c r="Z9" s="13">
        <v>0.58241758241758201</v>
      </c>
      <c r="AA9" s="13">
        <v>0.56338028169014098</v>
      </c>
      <c r="AB9" s="13"/>
      <c r="AC9" s="13">
        <v>0.63106796116504904</v>
      </c>
      <c r="AD9" s="13">
        <v>0.57142857142857095</v>
      </c>
    </row>
    <row r="10" spans="2:30" ht="28.8" x14ac:dyDescent="0.3">
      <c r="B10" s="14" t="s">
        <v>462</v>
      </c>
      <c r="C10" s="13">
        <v>0.53754940711462496</v>
      </c>
      <c r="D10" s="13">
        <v>0.53600000000000003</v>
      </c>
      <c r="E10" s="13">
        <v>0.5390625</v>
      </c>
      <c r="F10" s="13"/>
      <c r="G10" s="13">
        <v>1</v>
      </c>
      <c r="H10" s="13">
        <v>0.56000000000000005</v>
      </c>
      <c r="I10" s="13">
        <v>0.314285714285714</v>
      </c>
      <c r="J10" s="13">
        <v>0.33333333333333298</v>
      </c>
      <c r="K10" s="13">
        <v>0.52631578947368396</v>
      </c>
      <c r="L10" s="13">
        <v>0.68817204301075297</v>
      </c>
      <c r="M10" s="13"/>
      <c r="N10" s="13">
        <v>0.47663551401869197</v>
      </c>
      <c r="O10" s="13">
        <v>0.57377049180327899</v>
      </c>
      <c r="P10" s="13">
        <v>0.57692307692307698</v>
      </c>
      <c r="Q10" s="13">
        <v>0.59322033898305104</v>
      </c>
      <c r="R10" s="13"/>
      <c r="S10" s="13">
        <v>0.64</v>
      </c>
      <c r="T10" s="13">
        <v>0.44186046511627902</v>
      </c>
      <c r="U10" s="13">
        <v>0.5</v>
      </c>
      <c r="V10" s="13">
        <v>0.45614035087719301</v>
      </c>
      <c r="W10" s="13">
        <v>0.77272727272727304</v>
      </c>
      <c r="X10" s="13">
        <v>0.5</v>
      </c>
      <c r="Y10" s="13"/>
      <c r="Z10" s="13">
        <v>0.51648351648351698</v>
      </c>
      <c r="AA10" s="13">
        <v>0.59154929577464799</v>
      </c>
      <c r="AB10" s="13"/>
      <c r="AC10" s="13">
        <v>0.53398058252427205</v>
      </c>
      <c r="AD10" s="13">
        <v>0.55639097744360899</v>
      </c>
    </row>
    <row r="11" spans="2:30" x14ac:dyDescent="0.3">
      <c r="B11" s="14" t="s">
        <v>463</v>
      </c>
      <c r="C11" s="13">
        <v>0.46245059288537499</v>
      </c>
      <c r="D11" s="13">
        <v>0.44800000000000001</v>
      </c>
      <c r="E11" s="13">
        <v>0.4765625</v>
      </c>
      <c r="F11" s="13"/>
      <c r="G11" s="13">
        <v>0.5</v>
      </c>
      <c r="H11" s="13">
        <v>0.28000000000000003</v>
      </c>
      <c r="I11" s="13">
        <v>0.45714285714285702</v>
      </c>
      <c r="J11" s="13">
        <v>0.38461538461538503</v>
      </c>
      <c r="K11" s="13">
        <v>0.50877192982456099</v>
      </c>
      <c r="L11" s="13">
        <v>0.51612903225806495</v>
      </c>
      <c r="M11" s="13"/>
      <c r="N11" s="13">
        <v>0.47663551401869197</v>
      </c>
      <c r="O11" s="13">
        <v>0.44262295081967201</v>
      </c>
      <c r="P11" s="13">
        <v>0.57692307692307698</v>
      </c>
      <c r="Q11" s="13">
        <v>0.40677966101694901</v>
      </c>
      <c r="R11" s="13"/>
      <c r="S11" s="13">
        <v>0.53333333333333299</v>
      </c>
      <c r="T11" s="13">
        <v>0.44186046511627902</v>
      </c>
      <c r="U11" s="13">
        <v>0.45833333333333298</v>
      </c>
      <c r="V11" s="13">
        <v>0.35087719298245601</v>
      </c>
      <c r="W11" s="13">
        <v>0.54545454545454497</v>
      </c>
      <c r="X11" s="13">
        <v>0.5</v>
      </c>
      <c r="Y11" s="13"/>
      <c r="Z11" s="13">
        <v>0.42857142857142899</v>
      </c>
      <c r="AA11" s="13">
        <v>0.54929577464788704</v>
      </c>
      <c r="AB11" s="13"/>
      <c r="AC11" s="13">
        <v>0.40776699029126201</v>
      </c>
      <c r="AD11" s="13">
        <v>0.511278195488722</v>
      </c>
    </row>
    <row r="12" spans="2:30" x14ac:dyDescent="0.3">
      <c r="B12" s="14" t="s">
        <v>464</v>
      </c>
      <c r="C12" s="13">
        <v>0.43083003952569199</v>
      </c>
      <c r="D12" s="13">
        <v>0.42399999999999999</v>
      </c>
      <c r="E12" s="13">
        <v>0.4375</v>
      </c>
      <c r="F12" s="13"/>
      <c r="G12" s="13">
        <v>0.75</v>
      </c>
      <c r="H12" s="13">
        <v>0.44</v>
      </c>
      <c r="I12" s="13">
        <v>0.34285714285714303</v>
      </c>
      <c r="J12" s="13">
        <v>0.43589743589743601</v>
      </c>
      <c r="K12" s="13">
        <v>0.45614035087719301</v>
      </c>
      <c r="L12" s="13">
        <v>0.43010752688171999</v>
      </c>
      <c r="M12" s="13"/>
      <c r="N12" s="13">
        <v>0.355140186915888</v>
      </c>
      <c r="O12" s="13">
        <v>0.42622950819672101</v>
      </c>
      <c r="P12" s="13">
        <v>0.65384615384615397</v>
      </c>
      <c r="Q12" s="13">
        <v>0.47457627118644102</v>
      </c>
      <c r="R12" s="13"/>
      <c r="S12" s="13">
        <v>0.48</v>
      </c>
      <c r="T12" s="13">
        <v>0.44186046511627902</v>
      </c>
      <c r="U12" s="13">
        <v>0.29166666666666702</v>
      </c>
      <c r="V12" s="13">
        <v>0.40350877192982498</v>
      </c>
      <c r="W12" s="13">
        <v>0.5</v>
      </c>
      <c r="X12" s="13">
        <v>0.3125</v>
      </c>
      <c r="Y12" s="13"/>
      <c r="Z12" s="13">
        <v>0.40659340659340698</v>
      </c>
      <c r="AA12" s="13">
        <v>0.49295774647887303</v>
      </c>
      <c r="AB12" s="13"/>
      <c r="AC12" s="13">
        <v>0.456310679611651</v>
      </c>
      <c r="AD12" s="13">
        <v>0.42105263157894701</v>
      </c>
    </row>
    <row r="13" spans="2:30" x14ac:dyDescent="0.3">
      <c r="B13" s="14" t="s">
        <v>465</v>
      </c>
      <c r="C13" s="13">
        <v>0.38339920948616601</v>
      </c>
      <c r="D13" s="13">
        <v>0.40799999999999997</v>
      </c>
      <c r="E13" s="13">
        <v>0.359375</v>
      </c>
      <c r="F13" s="13"/>
      <c r="G13" s="13">
        <v>0.25</v>
      </c>
      <c r="H13" s="13">
        <v>0.28000000000000003</v>
      </c>
      <c r="I13" s="13">
        <v>0.371428571428571</v>
      </c>
      <c r="J13" s="13">
        <v>0.35897435897435898</v>
      </c>
      <c r="K13" s="13">
        <v>0.49122807017543901</v>
      </c>
      <c r="L13" s="13">
        <v>0.36559139784946199</v>
      </c>
      <c r="M13" s="13"/>
      <c r="N13" s="13">
        <v>0.37383177570093501</v>
      </c>
      <c r="O13" s="13">
        <v>0.36065573770491799</v>
      </c>
      <c r="P13" s="13">
        <v>0.53846153846153799</v>
      </c>
      <c r="Q13" s="13">
        <v>0.355932203389831</v>
      </c>
      <c r="R13" s="13"/>
      <c r="S13" s="13">
        <v>0.413333333333333</v>
      </c>
      <c r="T13" s="13">
        <v>0.372093023255814</v>
      </c>
      <c r="U13" s="13">
        <v>0.45833333333333298</v>
      </c>
      <c r="V13" s="13">
        <v>0.29824561403508798</v>
      </c>
      <c r="W13" s="13">
        <v>0.45454545454545497</v>
      </c>
      <c r="X13" s="13">
        <v>0.4375</v>
      </c>
      <c r="Y13" s="13"/>
      <c r="Z13" s="13">
        <v>0.35714285714285698</v>
      </c>
      <c r="AA13" s="13">
        <v>0.45070422535211302</v>
      </c>
      <c r="AB13" s="13"/>
      <c r="AC13" s="13">
        <v>0.456310679611651</v>
      </c>
      <c r="AD13" s="13">
        <v>0.33834586466165401</v>
      </c>
    </row>
    <row r="14" spans="2:30" x14ac:dyDescent="0.3">
      <c r="B14" s="14" t="s">
        <v>466</v>
      </c>
      <c r="C14" s="13">
        <v>0.32806324110671897</v>
      </c>
      <c r="D14" s="13">
        <v>0.312</v>
      </c>
      <c r="E14" s="13">
        <v>0.34375</v>
      </c>
      <c r="F14" s="13"/>
      <c r="G14" s="13">
        <v>0.5</v>
      </c>
      <c r="H14" s="13">
        <v>0.16</v>
      </c>
      <c r="I14" s="13">
        <v>0.28571428571428598</v>
      </c>
      <c r="J14" s="13">
        <v>0.30769230769230799</v>
      </c>
      <c r="K14" s="13">
        <v>0.38596491228070201</v>
      </c>
      <c r="L14" s="13">
        <v>0.35483870967741898</v>
      </c>
      <c r="M14" s="13"/>
      <c r="N14" s="13">
        <v>0.32710280373831802</v>
      </c>
      <c r="O14" s="13">
        <v>0.31147540983606598</v>
      </c>
      <c r="P14" s="13">
        <v>0.42307692307692302</v>
      </c>
      <c r="Q14" s="13">
        <v>0.305084745762712</v>
      </c>
      <c r="R14" s="13"/>
      <c r="S14" s="13">
        <v>0.42666666666666703</v>
      </c>
      <c r="T14" s="13">
        <v>0.30232558139534899</v>
      </c>
      <c r="U14" s="13">
        <v>0.25</v>
      </c>
      <c r="V14" s="13">
        <v>0.26315789473684198</v>
      </c>
      <c r="W14" s="13">
        <v>0.40909090909090901</v>
      </c>
      <c r="X14" s="13">
        <v>0.3125</v>
      </c>
      <c r="Y14" s="13"/>
      <c r="Z14" s="13">
        <v>0.30219780219780201</v>
      </c>
      <c r="AA14" s="13">
        <v>0.39436619718309901</v>
      </c>
      <c r="AB14" s="13"/>
      <c r="AC14" s="13">
        <v>0.34951456310679602</v>
      </c>
      <c r="AD14" s="13">
        <v>0.33082706766917302</v>
      </c>
    </row>
    <row r="15" spans="2:30" x14ac:dyDescent="0.3">
      <c r="B15" s="14" t="s">
        <v>467</v>
      </c>
      <c r="C15" s="13">
        <v>0.29644268774703603</v>
      </c>
      <c r="D15" s="13">
        <v>0.30399999999999999</v>
      </c>
      <c r="E15" s="13">
        <v>0.2890625</v>
      </c>
      <c r="F15" s="13"/>
      <c r="G15" s="13">
        <v>0.5</v>
      </c>
      <c r="H15" s="13">
        <v>0.28000000000000003</v>
      </c>
      <c r="I15" s="13">
        <v>0.28571428571428598</v>
      </c>
      <c r="J15" s="13">
        <v>0.256410256410256</v>
      </c>
      <c r="K15" s="13">
        <v>0.36842105263157898</v>
      </c>
      <c r="L15" s="13">
        <v>0.26881720430107497</v>
      </c>
      <c r="M15" s="13"/>
      <c r="N15" s="13">
        <v>0.30841121495327101</v>
      </c>
      <c r="O15" s="13">
        <v>0.26229508196721302</v>
      </c>
      <c r="P15" s="13">
        <v>0.38461538461538503</v>
      </c>
      <c r="Q15" s="13">
        <v>0.27118644067796599</v>
      </c>
      <c r="R15" s="13"/>
      <c r="S15" s="13">
        <v>0.33333333333333298</v>
      </c>
      <c r="T15" s="13">
        <v>0.30232558139534899</v>
      </c>
      <c r="U15" s="13">
        <v>0.29166666666666702</v>
      </c>
      <c r="V15" s="13">
        <v>0.21052631578947401</v>
      </c>
      <c r="W15" s="13">
        <v>0.36363636363636398</v>
      </c>
      <c r="X15" s="13">
        <v>0.3125</v>
      </c>
      <c r="Y15" s="13"/>
      <c r="Z15" s="13">
        <v>0.24175824175824201</v>
      </c>
      <c r="AA15" s="13">
        <v>0.43661971830985902</v>
      </c>
      <c r="AB15" s="13"/>
      <c r="AC15" s="13">
        <v>0.31067961165048502</v>
      </c>
      <c r="AD15" s="13">
        <v>0.29323308270676701</v>
      </c>
    </row>
    <row r="16" spans="2:30" x14ac:dyDescent="0.3">
      <c r="B16" s="14" t="s">
        <v>468</v>
      </c>
      <c r="C16" s="13">
        <v>0.26877470355731198</v>
      </c>
      <c r="D16" s="13">
        <v>0.25600000000000001</v>
      </c>
      <c r="E16" s="13">
        <v>0.28125</v>
      </c>
      <c r="F16" s="13"/>
      <c r="G16" s="13">
        <v>0.5</v>
      </c>
      <c r="H16" s="13">
        <v>0.28000000000000003</v>
      </c>
      <c r="I16" s="13">
        <v>0.34285714285714303</v>
      </c>
      <c r="J16" s="13">
        <v>0.230769230769231</v>
      </c>
      <c r="K16" s="13">
        <v>0.22807017543859601</v>
      </c>
      <c r="L16" s="13">
        <v>0.26881720430107497</v>
      </c>
      <c r="M16" s="13"/>
      <c r="N16" s="13">
        <v>0.21495327102803699</v>
      </c>
      <c r="O16" s="13">
        <v>0.29508196721311503</v>
      </c>
      <c r="P16" s="13">
        <v>0.46153846153846201</v>
      </c>
      <c r="Q16" s="13">
        <v>0.25423728813559299</v>
      </c>
      <c r="R16" s="13"/>
      <c r="S16" s="13">
        <v>0.33333333333333298</v>
      </c>
      <c r="T16" s="13">
        <v>0.186046511627907</v>
      </c>
      <c r="U16" s="13">
        <v>0.25</v>
      </c>
      <c r="V16" s="13">
        <v>0.175438596491228</v>
      </c>
      <c r="W16" s="13">
        <v>0.54545454545454497</v>
      </c>
      <c r="X16" s="13">
        <v>0.25</v>
      </c>
      <c r="Y16" s="13"/>
      <c r="Z16" s="13">
        <v>0.24175824175824201</v>
      </c>
      <c r="AA16" s="13">
        <v>0.338028169014085</v>
      </c>
      <c r="AB16" s="13"/>
      <c r="AC16" s="13">
        <v>0.29126213592233002</v>
      </c>
      <c r="AD16" s="13">
        <v>0.27067669172932302</v>
      </c>
    </row>
    <row r="17" spans="2:30" x14ac:dyDescent="0.3">
      <c r="B17" s="14" t="s">
        <v>469</v>
      </c>
      <c r="C17" s="13">
        <v>0.1699604743083</v>
      </c>
      <c r="D17" s="13">
        <v>0.14399999999999999</v>
      </c>
      <c r="E17" s="13">
        <v>0.1953125</v>
      </c>
      <c r="F17" s="13"/>
      <c r="G17" s="13">
        <v>0.25</v>
      </c>
      <c r="H17" s="13">
        <v>0.12</v>
      </c>
      <c r="I17" s="13">
        <v>0.17142857142857101</v>
      </c>
      <c r="J17" s="13">
        <v>0.128205128205128</v>
      </c>
      <c r="K17" s="13">
        <v>0.22807017543859601</v>
      </c>
      <c r="L17" s="13">
        <v>0.16129032258064499</v>
      </c>
      <c r="M17" s="13"/>
      <c r="N17" s="13">
        <v>0.177570093457944</v>
      </c>
      <c r="O17" s="13">
        <v>0.14754098360655701</v>
      </c>
      <c r="P17" s="13">
        <v>0.230769230769231</v>
      </c>
      <c r="Q17" s="13">
        <v>0.152542372881356</v>
      </c>
      <c r="R17" s="13"/>
      <c r="S17" s="13">
        <v>0.22666666666666699</v>
      </c>
      <c r="T17" s="13">
        <v>0.186046511627907</v>
      </c>
      <c r="U17" s="13">
        <v>8.3333333333333301E-2</v>
      </c>
      <c r="V17" s="13">
        <v>8.7719298245614002E-2</v>
      </c>
      <c r="W17" s="13">
        <v>0.22727272727272699</v>
      </c>
      <c r="X17" s="13">
        <v>0.25</v>
      </c>
      <c r="Y17" s="13"/>
      <c r="Z17" s="13">
        <v>0.14285714285714299</v>
      </c>
      <c r="AA17" s="13">
        <v>0.23943661971831001</v>
      </c>
      <c r="AB17" s="13"/>
      <c r="AC17" s="13">
        <v>0.20388349514563101</v>
      </c>
      <c r="AD17" s="13">
        <v>0.150375939849624</v>
      </c>
    </row>
    <row r="18" spans="2:30" x14ac:dyDescent="0.3">
      <c r="B18" s="14" t="s">
        <v>56</v>
      </c>
      <c r="C18" s="13">
        <v>5.5335968379446598E-2</v>
      </c>
      <c r="D18" s="13">
        <v>1.6E-2</v>
      </c>
      <c r="E18" s="13">
        <v>9.375E-2</v>
      </c>
      <c r="F18" s="13"/>
      <c r="G18" s="13">
        <v>0</v>
      </c>
      <c r="H18" s="13">
        <v>0.04</v>
      </c>
      <c r="I18" s="13">
        <v>8.5714285714285701E-2</v>
      </c>
      <c r="J18" s="13">
        <v>7.69230769230769E-2</v>
      </c>
      <c r="K18" s="13">
        <v>3.5087719298245598E-2</v>
      </c>
      <c r="L18" s="13">
        <v>5.3763440860215103E-2</v>
      </c>
      <c r="M18" s="13"/>
      <c r="N18" s="13">
        <v>2.80373831775701E-2</v>
      </c>
      <c r="O18" s="13">
        <v>9.8360655737704902E-2</v>
      </c>
      <c r="P18" s="13">
        <v>3.8461538461538498E-2</v>
      </c>
      <c r="Q18" s="13">
        <v>6.7796610169491497E-2</v>
      </c>
      <c r="R18" s="13"/>
      <c r="S18" s="13">
        <v>2.66666666666667E-2</v>
      </c>
      <c r="T18" s="13">
        <v>4.6511627906976702E-2</v>
      </c>
      <c r="U18" s="13">
        <v>0.125</v>
      </c>
      <c r="V18" s="13">
        <v>5.2631578947368397E-2</v>
      </c>
      <c r="W18" s="13">
        <v>0</v>
      </c>
      <c r="X18" s="13">
        <v>6.25E-2</v>
      </c>
      <c r="Y18" s="13"/>
      <c r="Z18" s="13">
        <v>5.4945054945054903E-2</v>
      </c>
      <c r="AA18" s="13">
        <v>5.63380281690141E-2</v>
      </c>
      <c r="AB18" s="13"/>
      <c r="AC18" s="13">
        <v>3.8834951456310697E-2</v>
      </c>
      <c r="AD18" s="13">
        <v>4.5112781954887202E-2</v>
      </c>
    </row>
    <row r="19" spans="2:30" x14ac:dyDescent="0.3">
      <c r="B19" s="14" t="s">
        <v>102</v>
      </c>
      <c r="C19" s="19">
        <v>3.1620553359683799E-2</v>
      </c>
      <c r="D19" s="19">
        <v>0.04</v>
      </c>
      <c r="E19" s="19">
        <v>2.34375E-2</v>
      </c>
      <c r="F19" s="19"/>
      <c r="G19" s="19">
        <v>0</v>
      </c>
      <c r="H19" s="19">
        <v>0.04</v>
      </c>
      <c r="I19" s="19">
        <v>2.8571428571428598E-2</v>
      </c>
      <c r="J19" s="19">
        <v>2.5641025641025599E-2</v>
      </c>
      <c r="K19" s="19">
        <v>3.5087719298245598E-2</v>
      </c>
      <c r="L19" s="19">
        <v>3.2258064516128997E-2</v>
      </c>
      <c r="M19" s="19"/>
      <c r="N19" s="19">
        <v>3.7383177570093497E-2</v>
      </c>
      <c r="O19" s="19">
        <v>3.2786885245901599E-2</v>
      </c>
      <c r="P19" s="19">
        <v>0</v>
      </c>
      <c r="Q19" s="19">
        <v>3.3898305084745797E-2</v>
      </c>
      <c r="R19" s="19"/>
      <c r="S19" s="19">
        <v>1.3333333333333299E-2</v>
      </c>
      <c r="T19" s="19">
        <v>2.32558139534884E-2</v>
      </c>
      <c r="U19" s="19">
        <v>0</v>
      </c>
      <c r="V19" s="19">
        <v>7.0175438596491196E-2</v>
      </c>
      <c r="W19" s="19">
        <v>0</v>
      </c>
      <c r="X19" s="19">
        <v>0.125</v>
      </c>
      <c r="Y19" s="19"/>
      <c r="Z19" s="19">
        <v>3.2967032967033003E-2</v>
      </c>
      <c r="AA19" s="19">
        <v>2.8169014084507001E-2</v>
      </c>
      <c r="AB19" s="19"/>
      <c r="AC19" s="19">
        <v>1.94174757281553E-2</v>
      </c>
      <c r="AD19" s="19">
        <v>3.7593984962405999E-2</v>
      </c>
    </row>
    <row r="20" spans="2:30" x14ac:dyDescent="0.3">
      <c r="B20" s="15"/>
    </row>
    <row r="21" spans="2:30" x14ac:dyDescent="0.3">
      <c r="B21" t="s">
        <v>50</v>
      </c>
    </row>
    <row r="22" spans="2:30" x14ac:dyDescent="0.3">
      <c r="B22" t="s">
        <v>51</v>
      </c>
    </row>
    <row r="24" spans="2:30" x14ac:dyDescent="0.3">
      <c r="B24"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135</v>
      </c>
      <c r="D7" s="10">
        <v>64</v>
      </c>
      <c r="E7" s="10">
        <v>71</v>
      </c>
      <c r="F7" s="10"/>
      <c r="G7" s="10">
        <v>3</v>
      </c>
      <c r="H7" s="10">
        <v>11</v>
      </c>
      <c r="I7" s="10">
        <v>20</v>
      </c>
      <c r="J7" s="10">
        <v>20</v>
      </c>
      <c r="K7" s="10">
        <v>33</v>
      </c>
      <c r="L7" s="10">
        <v>48</v>
      </c>
      <c r="M7" s="10"/>
      <c r="N7" s="10">
        <v>61</v>
      </c>
      <c r="O7" s="10">
        <v>30</v>
      </c>
      <c r="P7" s="10">
        <v>14</v>
      </c>
      <c r="Q7" s="10">
        <v>30</v>
      </c>
      <c r="R7" s="10"/>
      <c r="S7" s="10">
        <v>42</v>
      </c>
      <c r="T7" s="10">
        <v>24</v>
      </c>
      <c r="U7" s="10">
        <v>17</v>
      </c>
      <c r="V7" s="10">
        <v>25</v>
      </c>
      <c r="W7" s="10">
        <v>10</v>
      </c>
      <c r="X7" s="10">
        <v>10</v>
      </c>
      <c r="Y7" s="10"/>
      <c r="Z7" s="10">
        <v>98</v>
      </c>
      <c r="AA7" s="10">
        <v>37</v>
      </c>
      <c r="AB7" s="10"/>
      <c r="AC7" s="10">
        <v>60</v>
      </c>
      <c r="AD7" s="10">
        <v>67</v>
      </c>
    </row>
    <row r="8" spans="2:30" ht="72" x14ac:dyDescent="0.3">
      <c r="B8" s="14" t="s">
        <v>471</v>
      </c>
      <c r="C8" s="13">
        <v>0.22962962962962999</v>
      </c>
      <c r="D8" s="13">
        <v>0.25</v>
      </c>
      <c r="E8" s="13">
        <v>0.21126760563380301</v>
      </c>
      <c r="F8" s="13"/>
      <c r="G8" s="13">
        <v>0.33333333333333298</v>
      </c>
      <c r="H8" s="13">
        <v>9.0909090909090898E-2</v>
      </c>
      <c r="I8" s="13">
        <v>0.3</v>
      </c>
      <c r="J8" s="13">
        <v>0.2</v>
      </c>
      <c r="K8" s="13">
        <v>0.18181818181818199</v>
      </c>
      <c r="L8" s="13">
        <v>0.27083333333333298</v>
      </c>
      <c r="M8" s="13"/>
      <c r="N8" s="13">
        <v>0.26229508196721302</v>
      </c>
      <c r="O8" s="13">
        <v>0.233333333333333</v>
      </c>
      <c r="P8" s="13">
        <v>0.214285714285714</v>
      </c>
      <c r="Q8" s="13">
        <v>0.16666666666666699</v>
      </c>
      <c r="R8" s="13"/>
      <c r="S8" s="13">
        <v>0.19047619047618999</v>
      </c>
      <c r="T8" s="13">
        <v>0.375</v>
      </c>
      <c r="U8" s="13">
        <v>0.17647058823529399</v>
      </c>
      <c r="V8" s="13">
        <v>0.32</v>
      </c>
      <c r="W8" s="13">
        <v>0.2</v>
      </c>
      <c r="X8" s="13">
        <v>0</v>
      </c>
      <c r="Y8" s="13"/>
      <c r="Z8" s="13">
        <v>0.22448979591836701</v>
      </c>
      <c r="AA8" s="13">
        <v>0.24324324324324301</v>
      </c>
      <c r="AB8" s="13"/>
      <c r="AC8" s="13">
        <v>0.18333333333333299</v>
      </c>
      <c r="AD8" s="13">
        <v>0.26865671641791</v>
      </c>
    </row>
    <row r="9" spans="2:30" ht="72" x14ac:dyDescent="0.3">
      <c r="B9" s="14" t="s">
        <v>472</v>
      </c>
      <c r="C9" s="13">
        <v>0.19259259259259301</v>
      </c>
      <c r="D9" s="13">
        <v>0.15625</v>
      </c>
      <c r="E9" s="13">
        <v>0.22535211267605601</v>
      </c>
      <c r="F9" s="13"/>
      <c r="G9" s="13">
        <v>0.33333333333333298</v>
      </c>
      <c r="H9" s="13">
        <v>0.45454545454545497</v>
      </c>
      <c r="I9" s="13">
        <v>0.2</v>
      </c>
      <c r="J9" s="13">
        <v>0.15</v>
      </c>
      <c r="K9" s="13">
        <v>0.15151515151515199</v>
      </c>
      <c r="L9" s="13">
        <v>0.16666666666666699</v>
      </c>
      <c r="M9" s="13"/>
      <c r="N9" s="13">
        <v>0.26229508196721302</v>
      </c>
      <c r="O9" s="13">
        <v>0.16666666666666699</v>
      </c>
      <c r="P9" s="13">
        <v>0.14285714285714299</v>
      </c>
      <c r="Q9" s="13">
        <v>0.1</v>
      </c>
      <c r="R9" s="13"/>
      <c r="S9" s="13">
        <v>0.26190476190476197</v>
      </c>
      <c r="T9" s="13">
        <v>0.125</v>
      </c>
      <c r="U9" s="13">
        <v>0.17647058823529399</v>
      </c>
      <c r="V9" s="13">
        <v>0.16</v>
      </c>
      <c r="W9" s="13">
        <v>0.3</v>
      </c>
      <c r="X9" s="13">
        <v>0.2</v>
      </c>
      <c r="Y9" s="13"/>
      <c r="Z9" s="13">
        <v>0.19387755102040799</v>
      </c>
      <c r="AA9" s="13">
        <v>0.18918918918918901</v>
      </c>
      <c r="AB9" s="13"/>
      <c r="AC9" s="13">
        <v>0.16666666666666699</v>
      </c>
      <c r="AD9" s="13">
        <v>0.238805970149254</v>
      </c>
    </row>
    <row r="10" spans="2:30" ht="43.2" x14ac:dyDescent="0.3">
      <c r="B10" s="14" t="s">
        <v>473</v>
      </c>
      <c r="C10" s="13">
        <v>0.52592592592592602</v>
      </c>
      <c r="D10" s="13">
        <v>0.546875</v>
      </c>
      <c r="E10" s="13">
        <v>0.50704225352112697</v>
      </c>
      <c r="F10" s="13"/>
      <c r="G10" s="13">
        <v>0.33333333333333298</v>
      </c>
      <c r="H10" s="13">
        <v>0.36363636363636398</v>
      </c>
      <c r="I10" s="13">
        <v>0.4</v>
      </c>
      <c r="J10" s="13">
        <v>0.6</v>
      </c>
      <c r="K10" s="13">
        <v>0.63636363636363602</v>
      </c>
      <c r="L10" s="13">
        <v>0.52083333333333304</v>
      </c>
      <c r="M10" s="13"/>
      <c r="N10" s="13">
        <v>0.45901639344262302</v>
      </c>
      <c r="O10" s="13">
        <v>0.46666666666666701</v>
      </c>
      <c r="P10" s="13">
        <v>0.64285714285714302</v>
      </c>
      <c r="Q10" s="13">
        <v>0.66666666666666696</v>
      </c>
      <c r="R10" s="13"/>
      <c r="S10" s="13">
        <v>0.52380952380952395</v>
      </c>
      <c r="T10" s="13">
        <v>0.45833333333333298</v>
      </c>
      <c r="U10" s="13">
        <v>0.64705882352941202</v>
      </c>
      <c r="V10" s="13">
        <v>0.36</v>
      </c>
      <c r="W10" s="13">
        <v>0.5</v>
      </c>
      <c r="X10" s="13">
        <v>0.8</v>
      </c>
      <c r="Y10" s="13"/>
      <c r="Z10" s="13">
        <v>0.530612244897959</v>
      </c>
      <c r="AA10" s="13">
        <v>0.51351351351351304</v>
      </c>
      <c r="AB10" s="13"/>
      <c r="AC10" s="13">
        <v>0.6</v>
      </c>
      <c r="AD10" s="13">
        <v>0.462686567164179</v>
      </c>
    </row>
    <row r="11" spans="2:30" x14ac:dyDescent="0.3">
      <c r="B11" s="14" t="s">
        <v>103</v>
      </c>
      <c r="C11" s="19">
        <v>5.1851851851851899E-2</v>
      </c>
      <c r="D11" s="19">
        <v>4.6875E-2</v>
      </c>
      <c r="E11" s="19">
        <v>5.63380281690141E-2</v>
      </c>
      <c r="F11" s="19"/>
      <c r="G11" s="19">
        <v>0</v>
      </c>
      <c r="H11" s="19">
        <v>9.0909090909090898E-2</v>
      </c>
      <c r="I11" s="19">
        <v>0.1</v>
      </c>
      <c r="J11" s="19">
        <v>0.05</v>
      </c>
      <c r="K11" s="19">
        <v>3.03030303030303E-2</v>
      </c>
      <c r="L11" s="19">
        <v>4.1666666666666699E-2</v>
      </c>
      <c r="M11" s="19"/>
      <c r="N11" s="19">
        <v>1.63934426229508E-2</v>
      </c>
      <c r="O11" s="19">
        <v>0.133333333333333</v>
      </c>
      <c r="P11" s="19">
        <v>0</v>
      </c>
      <c r="Q11" s="19">
        <v>6.6666666666666693E-2</v>
      </c>
      <c r="R11" s="19"/>
      <c r="S11" s="19">
        <v>2.3809523809523801E-2</v>
      </c>
      <c r="T11" s="19">
        <v>4.1666666666666699E-2</v>
      </c>
      <c r="U11" s="19">
        <v>0</v>
      </c>
      <c r="V11" s="19">
        <v>0.16</v>
      </c>
      <c r="W11" s="19">
        <v>0</v>
      </c>
      <c r="X11" s="19">
        <v>0</v>
      </c>
      <c r="Y11" s="19"/>
      <c r="Z11" s="19">
        <v>5.10204081632653E-2</v>
      </c>
      <c r="AA11" s="19">
        <v>5.4054054054054099E-2</v>
      </c>
      <c r="AB11" s="19"/>
      <c r="AC11" s="19">
        <v>0.05</v>
      </c>
      <c r="AD11" s="19">
        <v>2.9850746268656699E-2</v>
      </c>
    </row>
    <row r="12" spans="2:30" x14ac:dyDescent="0.3">
      <c r="B12" s="15" t="s">
        <v>321</v>
      </c>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D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118</v>
      </c>
      <c r="D7" s="10">
        <v>61</v>
      </c>
      <c r="E7" s="10">
        <v>57</v>
      </c>
      <c r="F7" s="10"/>
      <c r="G7" s="10">
        <v>1</v>
      </c>
      <c r="H7" s="10">
        <v>14</v>
      </c>
      <c r="I7" s="10">
        <v>15</v>
      </c>
      <c r="J7" s="10">
        <v>19</v>
      </c>
      <c r="K7" s="10">
        <v>24</v>
      </c>
      <c r="L7" s="10">
        <v>45</v>
      </c>
      <c r="M7" s="10"/>
      <c r="N7" s="10">
        <v>46</v>
      </c>
      <c r="O7" s="10">
        <v>31</v>
      </c>
      <c r="P7" s="10">
        <v>12</v>
      </c>
      <c r="Q7" s="10">
        <v>29</v>
      </c>
      <c r="R7" s="10"/>
      <c r="S7" s="10">
        <v>33</v>
      </c>
      <c r="T7" s="10">
        <v>19</v>
      </c>
      <c r="U7" s="10">
        <v>7</v>
      </c>
      <c r="V7" s="10">
        <v>32</v>
      </c>
      <c r="W7" s="10">
        <v>12</v>
      </c>
      <c r="X7" s="10">
        <v>6</v>
      </c>
      <c r="Y7" s="10"/>
      <c r="Z7" s="10">
        <v>84</v>
      </c>
      <c r="AA7" s="10">
        <v>34</v>
      </c>
      <c r="AB7" s="10"/>
      <c r="AC7" s="10">
        <v>43</v>
      </c>
      <c r="AD7" s="10">
        <v>66</v>
      </c>
    </row>
    <row r="8" spans="2:30" ht="57.6" x14ac:dyDescent="0.3">
      <c r="B8" s="14" t="s">
        <v>475</v>
      </c>
      <c r="C8" s="13">
        <v>0.27966101694915302</v>
      </c>
      <c r="D8" s="13">
        <v>0.31147540983606598</v>
      </c>
      <c r="E8" s="13">
        <v>0.24561403508771901</v>
      </c>
      <c r="F8" s="13"/>
      <c r="G8" s="13">
        <v>0</v>
      </c>
      <c r="H8" s="13">
        <v>0.5</v>
      </c>
      <c r="I8" s="13">
        <v>0.4</v>
      </c>
      <c r="J8" s="13">
        <v>0.26315789473684198</v>
      </c>
      <c r="K8" s="13">
        <v>0.20833333333333301</v>
      </c>
      <c r="L8" s="13">
        <v>0.22222222222222199</v>
      </c>
      <c r="M8" s="13"/>
      <c r="N8" s="13">
        <v>0.217391304347826</v>
      </c>
      <c r="O8" s="13">
        <v>0.29032258064516098</v>
      </c>
      <c r="P8" s="13">
        <v>0.58333333333333304</v>
      </c>
      <c r="Q8" s="13">
        <v>0.24137931034482801</v>
      </c>
      <c r="R8" s="13"/>
      <c r="S8" s="13">
        <v>0.18181818181818199</v>
      </c>
      <c r="T8" s="13">
        <v>0.47368421052631599</v>
      </c>
      <c r="U8" s="13">
        <v>0.28571428571428598</v>
      </c>
      <c r="V8" s="13">
        <v>0.375</v>
      </c>
      <c r="W8" s="13">
        <v>0</v>
      </c>
      <c r="X8" s="13">
        <v>0</v>
      </c>
      <c r="Y8" s="13"/>
      <c r="Z8" s="13">
        <v>0.30952380952380998</v>
      </c>
      <c r="AA8" s="13">
        <v>0.20588235294117599</v>
      </c>
      <c r="AB8" s="13"/>
      <c r="AC8" s="13">
        <v>0.39534883720930197</v>
      </c>
      <c r="AD8" s="13">
        <v>0.22727272727272699</v>
      </c>
    </row>
    <row r="9" spans="2:30" ht="57.6" x14ac:dyDescent="0.3">
      <c r="B9" s="14" t="s">
        <v>476</v>
      </c>
      <c r="C9" s="13">
        <v>0.13559322033898299</v>
      </c>
      <c r="D9" s="13">
        <v>0.14754098360655701</v>
      </c>
      <c r="E9" s="13">
        <v>0.12280701754386</v>
      </c>
      <c r="F9" s="13"/>
      <c r="G9" s="13">
        <v>0</v>
      </c>
      <c r="H9" s="13">
        <v>0.14285714285714299</v>
      </c>
      <c r="I9" s="13">
        <v>0.133333333333333</v>
      </c>
      <c r="J9" s="13">
        <v>0.157894736842105</v>
      </c>
      <c r="K9" s="13">
        <v>4.1666666666666699E-2</v>
      </c>
      <c r="L9" s="13">
        <v>0.17777777777777801</v>
      </c>
      <c r="M9" s="13"/>
      <c r="N9" s="13">
        <v>0.173913043478261</v>
      </c>
      <c r="O9" s="13">
        <v>9.6774193548387094E-2</v>
      </c>
      <c r="P9" s="13">
        <v>8.3333333333333301E-2</v>
      </c>
      <c r="Q9" s="13">
        <v>0.13793103448275901</v>
      </c>
      <c r="R9" s="13"/>
      <c r="S9" s="13">
        <v>0.18181818181818199</v>
      </c>
      <c r="T9" s="13">
        <v>0.105263157894737</v>
      </c>
      <c r="U9" s="13">
        <v>0.14285714285714299</v>
      </c>
      <c r="V9" s="13">
        <v>3.125E-2</v>
      </c>
      <c r="W9" s="13">
        <v>0.41666666666666702</v>
      </c>
      <c r="X9" s="13">
        <v>0.16666666666666699</v>
      </c>
      <c r="Y9" s="13"/>
      <c r="Z9" s="13">
        <v>0.119047619047619</v>
      </c>
      <c r="AA9" s="13">
        <v>0.17647058823529399</v>
      </c>
      <c r="AB9" s="13"/>
      <c r="AC9" s="13">
        <v>9.3023255813953501E-2</v>
      </c>
      <c r="AD9" s="13">
        <v>0.15151515151515199</v>
      </c>
    </row>
    <row r="10" spans="2:30" ht="43.2" x14ac:dyDescent="0.3">
      <c r="B10" s="14" t="s">
        <v>473</v>
      </c>
      <c r="C10" s="13">
        <v>0.50847457627118597</v>
      </c>
      <c r="D10" s="13">
        <v>0.49180327868852503</v>
      </c>
      <c r="E10" s="13">
        <v>0.52631578947368396</v>
      </c>
      <c r="F10" s="13"/>
      <c r="G10" s="13">
        <v>1</v>
      </c>
      <c r="H10" s="13">
        <v>0.28571428571428598</v>
      </c>
      <c r="I10" s="13">
        <v>0.4</v>
      </c>
      <c r="J10" s="13">
        <v>0.42105263157894701</v>
      </c>
      <c r="K10" s="13">
        <v>0.66666666666666696</v>
      </c>
      <c r="L10" s="13">
        <v>0.55555555555555602</v>
      </c>
      <c r="M10" s="13"/>
      <c r="N10" s="13">
        <v>0.52173913043478304</v>
      </c>
      <c r="O10" s="13">
        <v>0.54838709677419395</v>
      </c>
      <c r="P10" s="13">
        <v>0.25</v>
      </c>
      <c r="Q10" s="13">
        <v>0.55172413793103403</v>
      </c>
      <c r="R10" s="13"/>
      <c r="S10" s="13">
        <v>0.54545454545454497</v>
      </c>
      <c r="T10" s="13">
        <v>0.31578947368421101</v>
      </c>
      <c r="U10" s="13">
        <v>0.57142857142857095</v>
      </c>
      <c r="V10" s="13">
        <v>0.5</v>
      </c>
      <c r="W10" s="13">
        <v>0.58333333333333304</v>
      </c>
      <c r="X10" s="13">
        <v>0.66666666666666696</v>
      </c>
      <c r="Y10" s="13"/>
      <c r="Z10" s="13">
        <v>0.48809523809523803</v>
      </c>
      <c r="AA10" s="13">
        <v>0.55882352941176505</v>
      </c>
      <c r="AB10" s="13"/>
      <c r="AC10" s="13">
        <v>0.39534883720930197</v>
      </c>
      <c r="AD10" s="13">
        <v>0.57575757575757602</v>
      </c>
    </row>
    <row r="11" spans="2:30" x14ac:dyDescent="0.3">
      <c r="B11" s="14" t="s">
        <v>103</v>
      </c>
      <c r="C11" s="19">
        <v>7.6271186440677999E-2</v>
      </c>
      <c r="D11" s="19">
        <v>4.91803278688525E-2</v>
      </c>
      <c r="E11" s="19">
        <v>0.105263157894737</v>
      </c>
      <c r="F11" s="19"/>
      <c r="G11" s="19">
        <v>0</v>
      </c>
      <c r="H11" s="19">
        <v>7.1428571428571397E-2</v>
      </c>
      <c r="I11" s="19">
        <v>6.6666666666666693E-2</v>
      </c>
      <c r="J11" s="19">
        <v>0.157894736842105</v>
      </c>
      <c r="K11" s="19">
        <v>8.3333333333333301E-2</v>
      </c>
      <c r="L11" s="19">
        <v>4.4444444444444398E-2</v>
      </c>
      <c r="M11" s="19"/>
      <c r="N11" s="19">
        <v>8.6956521739130405E-2</v>
      </c>
      <c r="O11" s="19">
        <v>6.4516129032258104E-2</v>
      </c>
      <c r="P11" s="19">
        <v>8.3333333333333301E-2</v>
      </c>
      <c r="Q11" s="19">
        <v>6.8965517241379296E-2</v>
      </c>
      <c r="R11" s="19"/>
      <c r="S11" s="19">
        <v>9.0909090909090898E-2</v>
      </c>
      <c r="T11" s="19">
        <v>0.105263157894737</v>
      </c>
      <c r="U11" s="19">
        <v>0</v>
      </c>
      <c r="V11" s="19">
        <v>9.375E-2</v>
      </c>
      <c r="W11" s="19">
        <v>0</v>
      </c>
      <c r="X11" s="19">
        <v>0.16666666666666699</v>
      </c>
      <c r="Y11" s="19"/>
      <c r="Z11" s="19">
        <v>8.3333333333333301E-2</v>
      </c>
      <c r="AA11" s="19">
        <v>5.8823529411764698E-2</v>
      </c>
      <c r="AB11" s="19"/>
      <c r="AC11" s="19">
        <v>0.116279069767442</v>
      </c>
      <c r="AD11" s="19">
        <v>4.5454545454545497E-2</v>
      </c>
    </row>
    <row r="12" spans="2:30" x14ac:dyDescent="0.3">
      <c r="B12" s="15" t="s">
        <v>321</v>
      </c>
    </row>
    <row r="13" spans="2:30" x14ac:dyDescent="0.3">
      <c r="B13" t="s">
        <v>50</v>
      </c>
    </row>
    <row r="14" spans="2:30" x14ac:dyDescent="0.3">
      <c r="B14" t="s">
        <v>51</v>
      </c>
    </row>
    <row r="16" spans="2:30" x14ac:dyDescent="0.3">
      <c r="B16"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D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174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72" x14ac:dyDescent="0.3">
      <c r="B8" s="14" t="s">
        <v>477</v>
      </c>
      <c r="C8" s="13">
        <v>9.8814229249011898E-2</v>
      </c>
      <c r="D8" s="13">
        <v>0.112</v>
      </c>
      <c r="E8" s="13">
        <v>8.59375E-2</v>
      </c>
      <c r="F8" s="13"/>
      <c r="G8" s="13">
        <v>0.25</v>
      </c>
      <c r="H8" s="13">
        <v>0.08</v>
      </c>
      <c r="I8" s="13">
        <v>0.17142857142857101</v>
      </c>
      <c r="J8" s="13">
        <v>5.1282051282051301E-2</v>
      </c>
      <c r="K8" s="13">
        <v>8.7719298245614002E-2</v>
      </c>
      <c r="L8" s="13">
        <v>9.6774193548387094E-2</v>
      </c>
      <c r="M8" s="13"/>
      <c r="N8" s="13">
        <v>6.5420560747663503E-2</v>
      </c>
      <c r="O8" s="13">
        <v>0.13114754098360701</v>
      </c>
      <c r="P8" s="13">
        <v>7.69230769230769E-2</v>
      </c>
      <c r="Q8" s="13">
        <v>0.13559322033898299</v>
      </c>
      <c r="R8" s="13"/>
      <c r="S8" s="13">
        <v>9.3333333333333296E-2</v>
      </c>
      <c r="T8" s="13">
        <v>4.6511627906976702E-2</v>
      </c>
      <c r="U8" s="13">
        <v>0.125</v>
      </c>
      <c r="V8" s="13">
        <v>0.157894736842105</v>
      </c>
      <c r="W8" s="13">
        <v>0</v>
      </c>
      <c r="X8" s="13">
        <v>0.125</v>
      </c>
      <c r="Y8" s="13"/>
      <c r="Z8" s="13">
        <v>9.3406593406593394E-2</v>
      </c>
      <c r="AA8" s="13">
        <v>0.11267605633802801</v>
      </c>
      <c r="AB8" s="13"/>
      <c r="AC8" s="13">
        <v>0.12621359223301001</v>
      </c>
      <c r="AD8" s="13">
        <v>7.5187969924811998E-2</v>
      </c>
    </row>
    <row r="9" spans="2:30" ht="86.4" x14ac:dyDescent="0.3">
      <c r="B9" s="14" t="s">
        <v>478</v>
      </c>
      <c r="C9" s="13">
        <v>0.41897233201581002</v>
      </c>
      <c r="D9" s="13">
        <v>0.44800000000000001</v>
      </c>
      <c r="E9" s="13">
        <v>0.390625</v>
      </c>
      <c r="F9" s="13"/>
      <c r="G9" s="13">
        <v>0.5</v>
      </c>
      <c r="H9" s="13">
        <v>0.4</v>
      </c>
      <c r="I9" s="13">
        <v>0.4</v>
      </c>
      <c r="J9" s="13">
        <v>0.35897435897435898</v>
      </c>
      <c r="K9" s="13">
        <v>0.38596491228070201</v>
      </c>
      <c r="L9" s="13">
        <v>0.473118279569892</v>
      </c>
      <c r="M9" s="13"/>
      <c r="N9" s="13">
        <v>0.34579439252336402</v>
      </c>
      <c r="O9" s="13">
        <v>0.47540983606557402</v>
      </c>
      <c r="P9" s="13">
        <v>0.5</v>
      </c>
      <c r="Q9" s="13">
        <v>0.45762711864406802</v>
      </c>
      <c r="R9" s="13"/>
      <c r="S9" s="13">
        <v>0.44</v>
      </c>
      <c r="T9" s="13">
        <v>0.44186046511627902</v>
      </c>
      <c r="U9" s="13">
        <v>0.29166666666666702</v>
      </c>
      <c r="V9" s="13">
        <v>0.36842105263157898</v>
      </c>
      <c r="W9" s="13">
        <v>0.5</v>
      </c>
      <c r="X9" s="13">
        <v>0.5</v>
      </c>
      <c r="Y9" s="13"/>
      <c r="Z9" s="13">
        <v>0.41208791208791201</v>
      </c>
      <c r="AA9" s="13">
        <v>0.43661971830985902</v>
      </c>
      <c r="AB9" s="13"/>
      <c r="AC9" s="13">
        <v>0.39805825242718401</v>
      </c>
      <c r="AD9" s="13">
        <v>0.45864661654135302</v>
      </c>
    </row>
    <row r="10" spans="2:30" ht="72" x14ac:dyDescent="0.3">
      <c r="B10" s="14" t="s">
        <v>479</v>
      </c>
      <c r="C10" s="13">
        <v>0.30830039525691699</v>
      </c>
      <c r="D10" s="13">
        <v>0.30399999999999999</v>
      </c>
      <c r="E10" s="13">
        <v>0.3125</v>
      </c>
      <c r="F10" s="13"/>
      <c r="G10" s="13">
        <v>0.25</v>
      </c>
      <c r="H10" s="13">
        <v>0.32</v>
      </c>
      <c r="I10" s="13">
        <v>0.314285714285714</v>
      </c>
      <c r="J10" s="13">
        <v>0.256410256410256</v>
      </c>
      <c r="K10" s="13">
        <v>0.31578947368421101</v>
      </c>
      <c r="L10" s="13">
        <v>0.32258064516128998</v>
      </c>
      <c r="M10" s="13"/>
      <c r="N10" s="13">
        <v>0.42990654205607498</v>
      </c>
      <c r="O10" s="13">
        <v>0.16393442622950799</v>
      </c>
      <c r="P10" s="13">
        <v>0.34615384615384598</v>
      </c>
      <c r="Q10" s="13">
        <v>0.22033898305084701</v>
      </c>
      <c r="R10" s="13"/>
      <c r="S10" s="13">
        <v>0.4</v>
      </c>
      <c r="T10" s="13">
        <v>0.25581395348837199</v>
      </c>
      <c r="U10" s="13">
        <v>0.54166666666666696</v>
      </c>
      <c r="V10" s="13">
        <v>0.140350877192982</v>
      </c>
      <c r="W10" s="13">
        <v>0.45454545454545497</v>
      </c>
      <c r="X10" s="13">
        <v>0.1875</v>
      </c>
      <c r="Y10" s="13"/>
      <c r="Z10" s="13">
        <v>0.29670329670329698</v>
      </c>
      <c r="AA10" s="13">
        <v>0.338028169014085</v>
      </c>
      <c r="AB10" s="13"/>
      <c r="AC10" s="13">
        <v>0.31067961165048502</v>
      </c>
      <c r="AD10" s="13">
        <v>0.30075187969924799</v>
      </c>
    </row>
    <row r="11" spans="2:30" ht="72" x14ac:dyDescent="0.3">
      <c r="B11" s="14" t="s">
        <v>480</v>
      </c>
      <c r="C11" s="13">
        <v>2.3715415019762799E-2</v>
      </c>
      <c r="D11" s="13">
        <v>8.0000000000000002E-3</v>
      </c>
      <c r="E11" s="13">
        <v>3.90625E-2</v>
      </c>
      <c r="F11" s="13"/>
      <c r="G11" s="13">
        <v>0</v>
      </c>
      <c r="H11" s="13">
        <v>0.12</v>
      </c>
      <c r="I11" s="13">
        <v>0</v>
      </c>
      <c r="J11" s="13">
        <v>5.1282051282051301E-2</v>
      </c>
      <c r="K11" s="13">
        <v>1.7543859649122799E-2</v>
      </c>
      <c r="L11" s="13">
        <v>0</v>
      </c>
      <c r="M11" s="13"/>
      <c r="N11" s="13">
        <v>4.67289719626168E-2</v>
      </c>
      <c r="O11" s="13">
        <v>0</v>
      </c>
      <c r="P11" s="13">
        <v>3.8461538461538498E-2</v>
      </c>
      <c r="Q11" s="13">
        <v>0</v>
      </c>
      <c r="R11" s="13"/>
      <c r="S11" s="13">
        <v>0.04</v>
      </c>
      <c r="T11" s="13">
        <v>6.9767441860465101E-2</v>
      </c>
      <c r="U11" s="13">
        <v>0</v>
      </c>
      <c r="V11" s="13">
        <v>0</v>
      </c>
      <c r="W11" s="13">
        <v>0</v>
      </c>
      <c r="X11" s="13">
        <v>0</v>
      </c>
      <c r="Y11" s="13"/>
      <c r="Z11" s="13">
        <v>2.74725274725275E-2</v>
      </c>
      <c r="AA11" s="13">
        <v>1.4084507042253501E-2</v>
      </c>
      <c r="AB11" s="13"/>
      <c r="AC11" s="13">
        <v>1.94174757281553E-2</v>
      </c>
      <c r="AD11" s="13">
        <v>3.00751879699248E-2</v>
      </c>
    </row>
    <row r="12" spans="2:30" ht="43.2" x14ac:dyDescent="0.3">
      <c r="B12" s="14" t="s">
        <v>481</v>
      </c>
      <c r="C12" s="13">
        <v>6.3241106719367599E-2</v>
      </c>
      <c r="D12" s="13">
        <v>7.1999999999999995E-2</v>
      </c>
      <c r="E12" s="13">
        <v>5.46875E-2</v>
      </c>
      <c r="F12" s="13"/>
      <c r="G12" s="13">
        <v>0</v>
      </c>
      <c r="H12" s="13">
        <v>0</v>
      </c>
      <c r="I12" s="13">
        <v>5.7142857142857099E-2</v>
      </c>
      <c r="J12" s="13">
        <v>0.102564102564103</v>
      </c>
      <c r="K12" s="13">
        <v>0.105263157894737</v>
      </c>
      <c r="L12" s="13">
        <v>4.3010752688171998E-2</v>
      </c>
      <c r="M12" s="13"/>
      <c r="N12" s="13">
        <v>4.67289719626168E-2</v>
      </c>
      <c r="O12" s="13">
        <v>9.8360655737704902E-2</v>
      </c>
      <c r="P12" s="13">
        <v>3.8461538461538498E-2</v>
      </c>
      <c r="Q12" s="13">
        <v>6.7796610169491497E-2</v>
      </c>
      <c r="R12" s="13"/>
      <c r="S12" s="13">
        <v>0</v>
      </c>
      <c r="T12" s="13">
        <v>6.9767441860465101E-2</v>
      </c>
      <c r="U12" s="13">
        <v>0</v>
      </c>
      <c r="V12" s="13">
        <v>0.175438596491228</v>
      </c>
      <c r="W12" s="13">
        <v>0</v>
      </c>
      <c r="X12" s="13">
        <v>6.25E-2</v>
      </c>
      <c r="Y12" s="13"/>
      <c r="Z12" s="13">
        <v>7.1428571428571397E-2</v>
      </c>
      <c r="AA12" s="13">
        <v>4.2253521126760597E-2</v>
      </c>
      <c r="AB12" s="13"/>
      <c r="AC12" s="13">
        <v>4.85436893203883E-2</v>
      </c>
      <c r="AD12" s="13">
        <v>6.7669172932330796E-2</v>
      </c>
    </row>
    <row r="13" spans="2:30" x14ac:dyDescent="0.3">
      <c r="B13" s="14" t="s">
        <v>56</v>
      </c>
      <c r="C13" s="19">
        <v>8.6956521739130405E-2</v>
      </c>
      <c r="D13" s="19">
        <v>5.6000000000000001E-2</v>
      </c>
      <c r="E13" s="19">
        <v>0.1171875</v>
      </c>
      <c r="F13" s="19"/>
      <c r="G13" s="19">
        <v>0</v>
      </c>
      <c r="H13" s="19">
        <v>0.08</v>
      </c>
      <c r="I13" s="19">
        <v>5.7142857142857099E-2</v>
      </c>
      <c r="J13" s="19">
        <v>0.17948717948717899</v>
      </c>
      <c r="K13" s="19">
        <v>8.7719298245614002E-2</v>
      </c>
      <c r="L13" s="19">
        <v>6.4516129032258104E-2</v>
      </c>
      <c r="M13" s="19"/>
      <c r="N13" s="19">
        <v>6.5420560747663503E-2</v>
      </c>
      <c r="O13" s="19">
        <v>0.13114754098360701</v>
      </c>
      <c r="P13" s="19">
        <v>0</v>
      </c>
      <c r="Q13" s="19">
        <v>0.11864406779661001</v>
      </c>
      <c r="R13" s="19"/>
      <c r="S13" s="19">
        <v>2.66666666666667E-2</v>
      </c>
      <c r="T13" s="19">
        <v>0.116279069767442</v>
      </c>
      <c r="U13" s="19">
        <v>4.1666666666666699E-2</v>
      </c>
      <c r="V13" s="19">
        <v>0.157894736842105</v>
      </c>
      <c r="W13" s="19">
        <v>4.5454545454545497E-2</v>
      </c>
      <c r="X13" s="19">
        <v>0.125</v>
      </c>
      <c r="Y13" s="19"/>
      <c r="Z13" s="19">
        <v>9.8901098901098897E-2</v>
      </c>
      <c r="AA13" s="19">
        <v>5.63380281690141E-2</v>
      </c>
      <c r="AB13" s="19"/>
      <c r="AC13" s="19">
        <v>9.7087378640776698E-2</v>
      </c>
      <c r="AD13" s="19">
        <v>6.7669172932330796E-2</v>
      </c>
    </row>
    <row r="14" spans="2:30" x14ac:dyDescent="0.3">
      <c r="B14" s="15"/>
    </row>
    <row r="15" spans="2:30" x14ac:dyDescent="0.3">
      <c r="B15" t="s">
        <v>50</v>
      </c>
    </row>
    <row r="16" spans="2:30" x14ac:dyDescent="0.3">
      <c r="B16" t="s">
        <v>51</v>
      </c>
    </row>
    <row r="18" spans="2:2" x14ac:dyDescent="0.3">
      <c r="B18"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M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8" t="s">
        <v>168</v>
      </c>
      <c r="E2" s="25"/>
      <c r="F2" s="25"/>
      <c r="G2" s="25"/>
      <c r="H2" s="25"/>
      <c r="I2" s="25"/>
      <c r="J2" s="25"/>
      <c r="K2" s="25"/>
      <c r="L2" s="25"/>
      <c r="M2" s="25"/>
    </row>
    <row r="6" spans="2:13" ht="49.95" customHeight="1" x14ac:dyDescent="0.3">
      <c r="B6" s="16" t="s">
        <v>14</v>
      </c>
      <c r="C6" s="16" t="s">
        <v>482</v>
      </c>
      <c r="D6" s="16" t="s">
        <v>483</v>
      </c>
      <c r="E6" s="16" t="s">
        <v>484</v>
      </c>
      <c r="F6" s="16" t="s">
        <v>485</v>
      </c>
      <c r="G6" s="16" t="s">
        <v>486</v>
      </c>
      <c r="H6" s="16" t="s">
        <v>487</v>
      </c>
      <c r="I6" s="16" t="s">
        <v>488</v>
      </c>
      <c r="J6" s="16" t="s">
        <v>489</v>
      </c>
      <c r="K6" s="16" t="s">
        <v>490</v>
      </c>
      <c r="L6" s="16" t="s">
        <v>491</v>
      </c>
    </row>
    <row r="7" spans="2:13" x14ac:dyDescent="0.3">
      <c r="B7" s="14" t="s">
        <v>160</v>
      </c>
      <c r="C7" s="13">
        <v>0.312252964426877</v>
      </c>
      <c r="D7" s="13">
        <v>0.16205533596837901</v>
      </c>
      <c r="E7" s="13">
        <v>0.102766798418972</v>
      </c>
      <c r="F7" s="13">
        <v>0.122529644268775</v>
      </c>
      <c r="G7" s="13">
        <v>7.5098814229248995E-2</v>
      </c>
      <c r="H7" s="13">
        <v>5.5335968379446598E-2</v>
      </c>
      <c r="I7" s="13">
        <v>5.9288537549407098E-2</v>
      </c>
      <c r="J7" s="13">
        <v>8.6956521739130405E-2</v>
      </c>
      <c r="K7" s="13">
        <v>8.3003952569169995E-2</v>
      </c>
      <c r="L7" s="13">
        <v>9.4861660079051405E-2</v>
      </c>
    </row>
    <row r="8" spans="2:13" x14ac:dyDescent="0.3">
      <c r="B8" s="14" t="s">
        <v>161</v>
      </c>
      <c r="C8" s="13">
        <v>0.49802371541502</v>
      </c>
      <c r="D8" s="13">
        <v>0.470355731225296</v>
      </c>
      <c r="E8" s="13">
        <v>0.470355731225296</v>
      </c>
      <c r="F8" s="13">
        <v>0.31620553359683801</v>
      </c>
      <c r="G8" s="13">
        <v>0.29644268774703603</v>
      </c>
      <c r="H8" s="13">
        <v>0.43083003952569199</v>
      </c>
      <c r="I8" s="13">
        <v>0.32411067193675902</v>
      </c>
      <c r="J8" s="13">
        <v>0.30039525691699598</v>
      </c>
      <c r="K8" s="13">
        <v>0.28853754940711501</v>
      </c>
      <c r="L8" s="13">
        <v>8.3003952569169995E-2</v>
      </c>
    </row>
    <row r="9" spans="2:13" x14ac:dyDescent="0.3">
      <c r="B9" s="14" t="s">
        <v>162</v>
      </c>
      <c r="C9" s="13">
        <v>9.0909090909090898E-2</v>
      </c>
      <c r="D9" s="13">
        <v>0.24901185770751</v>
      </c>
      <c r="E9" s="13">
        <v>0.24901185770751</v>
      </c>
      <c r="F9" s="13">
        <v>0.29249011857707502</v>
      </c>
      <c r="G9" s="13">
        <v>0.35573122529644302</v>
      </c>
      <c r="H9" s="13">
        <v>0.25691699604743101</v>
      </c>
      <c r="I9" s="13">
        <v>0.343873517786561</v>
      </c>
      <c r="J9" s="13">
        <v>0.30039525691699598</v>
      </c>
      <c r="K9" s="13">
        <v>0.29644268774703603</v>
      </c>
      <c r="L9" s="13">
        <v>0.32806324110671897</v>
      </c>
    </row>
    <row r="10" spans="2:13" x14ac:dyDescent="0.3">
      <c r="B10" s="14" t="s">
        <v>163</v>
      </c>
      <c r="C10" s="13">
        <v>5.5335968379446598E-2</v>
      </c>
      <c r="D10" s="13">
        <v>5.9288537549407098E-2</v>
      </c>
      <c r="E10" s="13">
        <v>9.4861660079051405E-2</v>
      </c>
      <c r="F10" s="13">
        <v>0.16600790513833999</v>
      </c>
      <c r="G10" s="13">
        <v>0.201581027667984</v>
      </c>
      <c r="H10" s="13">
        <v>0.16600790513833999</v>
      </c>
      <c r="I10" s="13">
        <v>0.173913043478261</v>
      </c>
      <c r="J10" s="13">
        <v>0.22924901185770799</v>
      </c>
      <c r="K10" s="13">
        <v>0.18181818181818199</v>
      </c>
      <c r="L10" s="13">
        <v>9.8814229249011898E-2</v>
      </c>
    </row>
    <row r="11" spans="2:13" x14ac:dyDescent="0.3">
      <c r="B11" s="14" t="s">
        <v>164</v>
      </c>
      <c r="C11" s="13">
        <v>2.7667984189723299E-2</v>
      </c>
      <c r="D11" s="13">
        <v>4.7430830039525702E-2</v>
      </c>
      <c r="E11" s="13">
        <v>5.5335968379446598E-2</v>
      </c>
      <c r="F11" s="13">
        <v>4.7430830039525702E-2</v>
      </c>
      <c r="G11" s="13">
        <v>2.7667984189723299E-2</v>
      </c>
      <c r="H11" s="13">
        <v>6.3241106719367599E-2</v>
      </c>
      <c r="I11" s="13">
        <v>7.5098814229248995E-2</v>
      </c>
      <c r="J11" s="13">
        <v>5.9288537549407098E-2</v>
      </c>
      <c r="K11" s="13">
        <v>0.118577075098814</v>
      </c>
      <c r="L11" s="13">
        <v>0.28458498023715401</v>
      </c>
    </row>
    <row r="12" spans="2:13" x14ac:dyDescent="0.3">
      <c r="B12" s="14" t="s">
        <v>56</v>
      </c>
      <c r="C12" s="13">
        <v>1.58102766798419E-2</v>
      </c>
      <c r="D12" s="13">
        <v>1.18577075098814E-2</v>
      </c>
      <c r="E12" s="13">
        <v>2.7667984189723299E-2</v>
      </c>
      <c r="F12" s="13">
        <v>5.5335968379446598E-2</v>
      </c>
      <c r="G12" s="13">
        <v>4.3478260869565202E-2</v>
      </c>
      <c r="H12" s="13">
        <v>2.7667984189723299E-2</v>
      </c>
      <c r="I12" s="13">
        <v>2.3715415019762799E-2</v>
      </c>
      <c r="J12" s="13">
        <v>2.3715415019762799E-2</v>
      </c>
      <c r="K12" s="13">
        <v>3.1620553359683799E-2</v>
      </c>
      <c r="L12" s="13">
        <v>0.110671936758893</v>
      </c>
    </row>
    <row r="13" spans="2:13" x14ac:dyDescent="0.3">
      <c r="B13" s="22" t="s">
        <v>165</v>
      </c>
      <c r="C13" s="20">
        <v>0.810276679841897</v>
      </c>
      <c r="D13" s="20">
        <v>0.63241106719367601</v>
      </c>
      <c r="E13" s="20">
        <v>0.57312252964426902</v>
      </c>
      <c r="F13" s="20">
        <v>0.438735177865613</v>
      </c>
      <c r="G13" s="20">
        <v>0.37154150197628499</v>
      </c>
      <c r="H13" s="20">
        <v>0.48616600790513798</v>
      </c>
      <c r="I13" s="20">
        <v>0.38339920948616601</v>
      </c>
      <c r="J13" s="20">
        <v>0.38735177865612602</v>
      </c>
      <c r="K13" s="20">
        <v>0.37154150197628499</v>
      </c>
      <c r="L13" s="20">
        <v>0.17786561264822101</v>
      </c>
    </row>
    <row r="14" spans="2:13" x14ac:dyDescent="0.3">
      <c r="B14" s="22" t="s">
        <v>166</v>
      </c>
      <c r="C14" s="20">
        <v>8.3003952569169995E-2</v>
      </c>
      <c r="D14" s="20">
        <v>0.106719367588933</v>
      </c>
      <c r="E14" s="20">
        <v>0.15019762845849799</v>
      </c>
      <c r="F14" s="20">
        <v>0.21343873517786599</v>
      </c>
      <c r="G14" s="20">
        <v>0.22924901185770799</v>
      </c>
      <c r="H14" s="20">
        <v>0.22924901185770799</v>
      </c>
      <c r="I14" s="20">
        <v>0.24901185770751</v>
      </c>
      <c r="J14" s="20">
        <v>0.28853754940711501</v>
      </c>
      <c r="K14" s="20">
        <v>0.30039525691699598</v>
      </c>
      <c r="L14" s="20">
        <v>0.38339920948616601</v>
      </c>
    </row>
    <row r="15" spans="2:13" x14ac:dyDescent="0.3">
      <c r="B15" s="22" t="s">
        <v>167</v>
      </c>
      <c r="C15" s="21">
        <v>0.72727272727272696</v>
      </c>
      <c r="D15" s="21">
        <v>0.52569169960474305</v>
      </c>
      <c r="E15" s="21">
        <v>0.42292490118577097</v>
      </c>
      <c r="F15" s="21">
        <v>0.22529644268774701</v>
      </c>
      <c r="G15" s="21">
        <v>0.142292490118577</v>
      </c>
      <c r="H15" s="21">
        <v>0.25691699604743101</v>
      </c>
      <c r="I15" s="21">
        <v>0.13438735177865599</v>
      </c>
      <c r="J15" s="21">
        <v>9.8814229249011801E-2</v>
      </c>
      <c r="K15" s="21">
        <v>7.1146245059288599E-2</v>
      </c>
      <c r="L15" s="21">
        <v>-0.205533596837945</v>
      </c>
    </row>
    <row r="16" spans="2:13" x14ac:dyDescent="0.3">
      <c r="B16" s="15"/>
      <c r="C16" s="15"/>
      <c r="D16" s="15"/>
      <c r="E16" s="15"/>
      <c r="F16" s="15"/>
      <c r="G16" s="15"/>
      <c r="H16" s="15"/>
      <c r="I16" s="15"/>
      <c r="J16" s="15"/>
      <c r="K16" s="15"/>
      <c r="L16" s="15"/>
    </row>
    <row r="17" spans="2:2" x14ac:dyDescent="0.3">
      <c r="B17" t="s">
        <v>50</v>
      </c>
    </row>
    <row r="18" spans="2:2" x14ac:dyDescent="0.3">
      <c r="B18" t="s">
        <v>51</v>
      </c>
    </row>
    <row r="22" spans="2:2" x14ac:dyDescent="0.3">
      <c r="B22"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7.5098814229248995E-2</v>
      </c>
      <c r="D8" s="13">
        <v>0.12</v>
      </c>
      <c r="E8" s="13">
        <v>3.125E-2</v>
      </c>
      <c r="F8" s="13"/>
      <c r="G8" s="13">
        <v>0</v>
      </c>
      <c r="H8" s="13">
        <v>0.12</v>
      </c>
      <c r="I8" s="13">
        <v>5.7142857142857099E-2</v>
      </c>
      <c r="J8" s="13">
        <v>0.15384615384615399</v>
      </c>
      <c r="K8" s="13">
        <v>8.7719298245614002E-2</v>
      </c>
      <c r="L8" s="13">
        <v>3.2258064516128997E-2</v>
      </c>
      <c r="M8" s="13"/>
      <c r="N8" s="13">
        <v>6.5420560747663503E-2</v>
      </c>
      <c r="O8" s="13">
        <v>3.2786885245901599E-2</v>
      </c>
      <c r="P8" s="13">
        <v>0</v>
      </c>
      <c r="Q8" s="13">
        <v>0.169491525423729</v>
      </c>
      <c r="R8" s="13"/>
      <c r="S8" s="13">
        <v>0.08</v>
      </c>
      <c r="T8" s="13">
        <v>6.9767441860465101E-2</v>
      </c>
      <c r="U8" s="13">
        <v>4.1666666666666699E-2</v>
      </c>
      <c r="V8" s="13">
        <v>0.12280701754386</v>
      </c>
      <c r="W8" s="13">
        <v>4.5454545454545497E-2</v>
      </c>
      <c r="X8" s="13">
        <v>6.25E-2</v>
      </c>
      <c r="Y8" s="13"/>
      <c r="Z8" s="13">
        <v>7.1428571428571397E-2</v>
      </c>
      <c r="AA8" s="13">
        <v>8.4507042253521097E-2</v>
      </c>
      <c r="AB8" s="13"/>
      <c r="AC8" s="13">
        <v>6.7961165048543701E-2</v>
      </c>
      <c r="AD8" s="13">
        <v>7.5187969924811998E-2</v>
      </c>
    </row>
    <row r="9" spans="2:30" x14ac:dyDescent="0.3">
      <c r="B9" s="14" t="s">
        <v>161</v>
      </c>
      <c r="C9" s="13">
        <v>0.29644268774703603</v>
      </c>
      <c r="D9" s="13">
        <v>0.27200000000000002</v>
      </c>
      <c r="E9" s="13">
        <v>0.3203125</v>
      </c>
      <c r="F9" s="13"/>
      <c r="G9" s="13">
        <v>0.25</v>
      </c>
      <c r="H9" s="13">
        <v>0.32</v>
      </c>
      <c r="I9" s="13">
        <v>0.314285714285714</v>
      </c>
      <c r="J9" s="13">
        <v>0.15384615384615399</v>
      </c>
      <c r="K9" s="13">
        <v>0.29824561403508798</v>
      </c>
      <c r="L9" s="13">
        <v>0.34408602150537598</v>
      </c>
      <c r="M9" s="13"/>
      <c r="N9" s="13">
        <v>0.32710280373831802</v>
      </c>
      <c r="O9" s="13">
        <v>0.26229508196721302</v>
      </c>
      <c r="P9" s="13">
        <v>0.38461538461538503</v>
      </c>
      <c r="Q9" s="13">
        <v>0.23728813559322001</v>
      </c>
      <c r="R9" s="13"/>
      <c r="S9" s="13">
        <v>0.30666666666666698</v>
      </c>
      <c r="T9" s="13">
        <v>0.372093023255814</v>
      </c>
      <c r="U9" s="13">
        <v>0.20833333333333301</v>
      </c>
      <c r="V9" s="13">
        <v>0.26315789473684198</v>
      </c>
      <c r="W9" s="13">
        <v>0.18181818181818199</v>
      </c>
      <c r="X9" s="13">
        <v>0.3125</v>
      </c>
      <c r="Y9" s="13"/>
      <c r="Z9" s="13">
        <v>0.29670329670329698</v>
      </c>
      <c r="AA9" s="13">
        <v>0.29577464788732399</v>
      </c>
      <c r="AB9" s="13"/>
      <c r="AC9" s="13">
        <v>0.33009708737864102</v>
      </c>
      <c r="AD9" s="13">
        <v>0.29323308270676701</v>
      </c>
    </row>
    <row r="10" spans="2:30" x14ac:dyDescent="0.3">
      <c r="B10" s="14" t="s">
        <v>162</v>
      </c>
      <c r="C10" s="13">
        <v>0.35573122529644302</v>
      </c>
      <c r="D10" s="13">
        <v>0.35199999999999998</v>
      </c>
      <c r="E10" s="13">
        <v>0.359375</v>
      </c>
      <c r="F10" s="13"/>
      <c r="G10" s="13">
        <v>0</v>
      </c>
      <c r="H10" s="13">
        <v>0.36</v>
      </c>
      <c r="I10" s="13">
        <v>0.314285714285714</v>
      </c>
      <c r="J10" s="13">
        <v>0.43589743589743601</v>
      </c>
      <c r="K10" s="13">
        <v>0.35087719298245601</v>
      </c>
      <c r="L10" s="13">
        <v>0.35483870967741898</v>
      </c>
      <c r="M10" s="13"/>
      <c r="N10" s="13">
        <v>0.30841121495327101</v>
      </c>
      <c r="O10" s="13">
        <v>0.39344262295082</v>
      </c>
      <c r="P10" s="13">
        <v>0.38461538461538503</v>
      </c>
      <c r="Q10" s="13">
        <v>0.38983050847457601</v>
      </c>
      <c r="R10" s="13"/>
      <c r="S10" s="13">
        <v>0.36</v>
      </c>
      <c r="T10" s="13">
        <v>0.46511627906976699</v>
      </c>
      <c r="U10" s="13">
        <v>0.25</v>
      </c>
      <c r="V10" s="13">
        <v>0.36842105263157898</v>
      </c>
      <c r="W10" s="13">
        <v>0.27272727272727298</v>
      </c>
      <c r="X10" s="13">
        <v>0.3125</v>
      </c>
      <c r="Y10" s="13"/>
      <c r="Z10" s="13">
        <v>0.379120879120879</v>
      </c>
      <c r="AA10" s="13">
        <v>0.29577464788732399</v>
      </c>
      <c r="AB10" s="13"/>
      <c r="AC10" s="13">
        <v>0.36893203883495101</v>
      </c>
      <c r="AD10" s="13">
        <v>0.360902255639098</v>
      </c>
    </row>
    <row r="11" spans="2:30" x14ac:dyDescent="0.3">
      <c r="B11" s="14" t="s">
        <v>163</v>
      </c>
      <c r="C11" s="13">
        <v>0.201581027667984</v>
      </c>
      <c r="D11" s="13">
        <v>0.23200000000000001</v>
      </c>
      <c r="E11" s="13">
        <v>0.171875</v>
      </c>
      <c r="F11" s="13"/>
      <c r="G11" s="13">
        <v>0.5</v>
      </c>
      <c r="H11" s="13">
        <v>0.12</v>
      </c>
      <c r="I11" s="13">
        <v>0.2</v>
      </c>
      <c r="J11" s="13">
        <v>0.230769230769231</v>
      </c>
      <c r="K11" s="13">
        <v>0.22807017543859601</v>
      </c>
      <c r="L11" s="13">
        <v>0.18279569892473099</v>
      </c>
      <c r="M11" s="13"/>
      <c r="N11" s="13">
        <v>0.233644859813084</v>
      </c>
      <c r="O11" s="13">
        <v>0.16393442622950799</v>
      </c>
      <c r="P11" s="13">
        <v>0.230769230769231</v>
      </c>
      <c r="Q11" s="13">
        <v>0.169491525423729</v>
      </c>
      <c r="R11" s="13"/>
      <c r="S11" s="13">
        <v>0.2</v>
      </c>
      <c r="T11" s="13">
        <v>6.9767441860465101E-2</v>
      </c>
      <c r="U11" s="13">
        <v>0.375</v>
      </c>
      <c r="V11" s="13">
        <v>0.157894736842105</v>
      </c>
      <c r="W11" s="13">
        <v>0.40909090909090901</v>
      </c>
      <c r="X11" s="13">
        <v>0.1875</v>
      </c>
      <c r="Y11" s="13"/>
      <c r="Z11" s="13">
        <v>0.18681318681318701</v>
      </c>
      <c r="AA11" s="13">
        <v>0.23943661971831001</v>
      </c>
      <c r="AB11" s="13"/>
      <c r="AC11" s="13">
        <v>0.16504854368932001</v>
      </c>
      <c r="AD11" s="13">
        <v>0.21052631578947401</v>
      </c>
    </row>
    <row r="12" spans="2:30" x14ac:dyDescent="0.3">
      <c r="B12" s="14" t="s">
        <v>164</v>
      </c>
      <c r="C12" s="13">
        <v>2.7667984189723299E-2</v>
      </c>
      <c r="D12" s="13">
        <v>8.0000000000000002E-3</v>
      </c>
      <c r="E12" s="13">
        <v>4.6875E-2</v>
      </c>
      <c r="F12" s="13"/>
      <c r="G12" s="13">
        <v>0.25</v>
      </c>
      <c r="H12" s="13">
        <v>0.08</v>
      </c>
      <c r="I12" s="13">
        <v>5.7142857142857099E-2</v>
      </c>
      <c r="J12" s="13">
        <v>0</v>
      </c>
      <c r="K12" s="13">
        <v>1.7543859649122799E-2</v>
      </c>
      <c r="L12" s="13">
        <v>1.0752688172042999E-2</v>
      </c>
      <c r="M12" s="13"/>
      <c r="N12" s="13">
        <v>3.7383177570093497E-2</v>
      </c>
      <c r="O12" s="13">
        <v>4.91803278688525E-2</v>
      </c>
      <c r="P12" s="13">
        <v>0</v>
      </c>
      <c r="Q12" s="13">
        <v>0</v>
      </c>
      <c r="R12" s="13"/>
      <c r="S12" s="13">
        <v>1.3333333333333299E-2</v>
      </c>
      <c r="T12" s="13">
        <v>0</v>
      </c>
      <c r="U12" s="13">
        <v>8.3333333333333301E-2</v>
      </c>
      <c r="V12" s="13">
        <v>3.5087719298245598E-2</v>
      </c>
      <c r="W12" s="13">
        <v>9.0909090909090898E-2</v>
      </c>
      <c r="X12" s="13">
        <v>0</v>
      </c>
      <c r="Y12" s="13"/>
      <c r="Z12" s="13">
        <v>2.74725274725275E-2</v>
      </c>
      <c r="AA12" s="13">
        <v>2.8169014084507001E-2</v>
      </c>
      <c r="AB12" s="13"/>
      <c r="AC12" s="13">
        <v>3.8834951456310697E-2</v>
      </c>
      <c r="AD12" s="13">
        <v>1.50375939849624E-2</v>
      </c>
    </row>
    <row r="13" spans="2:30" x14ac:dyDescent="0.3">
      <c r="B13" s="14" t="s">
        <v>56</v>
      </c>
      <c r="C13" s="13">
        <v>4.3478260869565202E-2</v>
      </c>
      <c r="D13" s="13">
        <v>1.6E-2</v>
      </c>
      <c r="E13" s="13">
        <v>7.03125E-2</v>
      </c>
      <c r="F13" s="13"/>
      <c r="G13" s="13">
        <v>0</v>
      </c>
      <c r="H13" s="13">
        <v>0</v>
      </c>
      <c r="I13" s="13">
        <v>5.7142857142857099E-2</v>
      </c>
      <c r="J13" s="13">
        <v>2.5641025641025599E-2</v>
      </c>
      <c r="K13" s="13">
        <v>1.7543859649122799E-2</v>
      </c>
      <c r="L13" s="13">
        <v>7.5268817204301106E-2</v>
      </c>
      <c r="M13" s="13"/>
      <c r="N13" s="13">
        <v>2.80373831775701E-2</v>
      </c>
      <c r="O13" s="13">
        <v>9.8360655737704902E-2</v>
      </c>
      <c r="P13" s="13">
        <v>0</v>
      </c>
      <c r="Q13" s="13">
        <v>3.3898305084745797E-2</v>
      </c>
      <c r="R13" s="13"/>
      <c r="S13" s="13">
        <v>0.04</v>
      </c>
      <c r="T13" s="13">
        <v>2.32558139534884E-2</v>
      </c>
      <c r="U13" s="13">
        <v>4.1666666666666699E-2</v>
      </c>
      <c r="V13" s="13">
        <v>5.2631578947368397E-2</v>
      </c>
      <c r="W13" s="13">
        <v>0</v>
      </c>
      <c r="X13" s="13">
        <v>0.125</v>
      </c>
      <c r="Y13" s="13"/>
      <c r="Z13" s="13">
        <v>3.8461538461538498E-2</v>
      </c>
      <c r="AA13" s="13">
        <v>5.63380281690141E-2</v>
      </c>
      <c r="AB13" s="13"/>
      <c r="AC13" s="13">
        <v>2.9126213592233E-2</v>
      </c>
      <c r="AD13" s="13">
        <v>4.5112781954887202E-2</v>
      </c>
    </row>
    <row r="14" spans="2:30" x14ac:dyDescent="0.3">
      <c r="B14" s="14" t="s">
        <v>165</v>
      </c>
      <c r="C14" s="20">
        <v>0.37154150197628499</v>
      </c>
      <c r="D14" s="20">
        <v>0.39200000000000002</v>
      </c>
      <c r="E14" s="20">
        <v>0.3515625</v>
      </c>
      <c r="F14" s="20"/>
      <c r="G14" s="20">
        <v>0.25</v>
      </c>
      <c r="H14" s="20">
        <v>0.44</v>
      </c>
      <c r="I14" s="20">
        <v>0.371428571428571</v>
      </c>
      <c r="J14" s="20">
        <v>0.30769230769230799</v>
      </c>
      <c r="K14" s="20">
        <v>0.38596491228070201</v>
      </c>
      <c r="L14" s="20">
        <v>0.37634408602150499</v>
      </c>
      <c r="M14" s="20"/>
      <c r="N14" s="20">
        <v>0.39252336448598102</v>
      </c>
      <c r="O14" s="20">
        <v>0.29508196721311503</v>
      </c>
      <c r="P14" s="20">
        <v>0.38461538461538503</v>
      </c>
      <c r="Q14" s="20">
        <v>0.40677966101694901</v>
      </c>
      <c r="R14" s="20"/>
      <c r="S14" s="20">
        <v>0.38666666666666699</v>
      </c>
      <c r="T14" s="20">
        <v>0.44186046511627902</v>
      </c>
      <c r="U14" s="20">
        <v>0.25</v>
      </c>
      <c r="V14" s="20">
        <v>0.38596491228070201</v>
      </c>
      <c r="W14" s="20">
        <v>0.22727272727272699</v>
      </c>
      <c r="X14" s="20">
        <v>0.375</v>
      </c>
      <c r="Y14" s="20"/>
      <c r="Z14" s="20">
        <v>0.36813186813186799</v>
      </c>
      <c r="AA14" s="20">
        <v>0.38028169014084501</v>
      </c>
      <c r="AB14" s="20"/>
      <c r="AC14" s="20">
        <v>0.39805825242718501</v>
      </c>
      <c r="AD14" s="20">
        <v>0.36842105263157898</v>
      </c>
    </row>
    <row r="15" spans="2:30" x14ac:dyDescent="0.3">
      <c r="B15" s="14" t="s">
        <v>166</v>
      </c>
      <c r="C15" s="20">
        <v>0.22924901185770799</v>
      </c>
      <c r="D15" s="20">
        <v>0.24</v>
      </c>
      <c r="E15" s="20">
        <v>0.21875</v>
      </c>
      <c r="F15" s="20"/>
      <c r="G15" s="20">
        <v>0.75</v>
      </c>
      <c r="H15" s="20">
        <v>0.2</v>
      </c>
      <c r="I15" s="20">
        <v>0.25714285714285701</v>
      </c>
      <c r="J15" s="20">
        <v>0.230769230769231</v>
      </c>
      <c r="K15" s="20">
        <v>0.24561403508771901</v>
      </c>
      <c r="L15" s="20">
        <v>0.19354838709677399</v>
      </c>
      <c r="M15" s="20"/>
      <c r="N15" s="20">
        <v>0.27102803738317799</v>
      </c>
      <c r="O15" s="20">
        <v>0.213114754098361</v>
      </c>
      <c r="P15" s="20">
        <v>0.230769230769231</v>
      </c>
      <c r="Q15" s="20">
        <v>0.169491525423729</v>
      </c>
      <c r="R15" s="20"/>
      <c r="S15" s="20">
        <v>0.21333333333333299</v>
      </c>
      <c r="T15" s="20">
        <v>6.9767441860465101E-2</v>
      </c>
      <c r="U15" s="20">
        <v>0.45833333333333298</v>
      </c>
      <c r="V15" s="20">
        <v>0.19298245614035101</v>
      </c>
      <c r="W15" s="20">
        <v>0.5</v>
      </c>
      <c r="X15" s="20">
        <v>0.1875</v>
      </c>
      <c r="Y15" s="20"/>
      <c r="Z15" s="20">
        <v>0.214285714285714</v>
      </c>
      <c r="AA15" s="20">
        <v>0.26760563380281699</v>
      </c>
      <c r="AB15" s="20"/>
      <c r="AC15" s="20">
        <v>0.20388349514563101</v>
      </c>
      <c r="AD15" s="20">
        <v>0.22556390977443599</v>
      </c>
    </row>
    <row r="16" spans="2:30" x14ac:dyDescent="0.3">
      <c r="B16" s="14" t="s">
        <v>167</v>
      </c>
      <c r="C16" s="21">
        <v>0.142292490118577</v>
      </c>
      <c r="D16" s="21">
        <v>0.152</v>
      </c>
      <c r="E16" s="21">
        <v>0.1328125</v>
      </c>
      <c r="F16" s="21"/>
      <c r="G16" s="21">
        <v>-0.5</v>
      </c>
      <c r="H16" s="21">
        <v>0.24</v>
      </c>
      <c r="I16" s="21">
        <v>0.114285714285714</v>
      </c>
      <c r="J16" s="21">
        <v>7.69230769230769E-2</v>
      </c>
      <c r="K16" s="21">
        <v>0.140350877192982</v>
      </c>
      <c r="L16" s="21">
        <v>0.18279569892473099</v>
      </c>
      <c r="M16" s="21"/>
      <c r="N16" s="21">
        <v>0.121495327102804</v>
      </c>
      <c r="O16" s="21">
        <v>8.1967213114754106E-2</v>
      </c>
      <c r="P16" s="21">
        <v>0.15384615384615399</v>
      </c>
      <c r="Q16" s="21">
        <v>0.23728813559322001</v>
      </c>
      <c r="R16" s="21"/>
      <c r="S16" s="21">
        <v>0.17333333333333301</v>
      </c>
      <c r="T16" s="21">
        <v>0.372093023255814</v>
      </c>
      <c r="U16" s="21">
        <v>-0.20833333333333301</v>
      </c>
      <c r="V16" s="21">
        <v>0.19298245614035101</v>
      </c>
      <c r="W16" s="21">
        <v>-0.27272727272727298</v>
      </c>
      <c r="X16" s="21">
        <v>0.1875</v>
      </c>
      <c r="Y16" s="21"/>
      <c r="Z16" s="21">
        <v>0.15384615384615399</v>
      </c>
      <c r="AA16" s="21">
        <v>0.11267605633802801</v>
      </c>
      <c r="AB16" s="21"/>
      <c r="AC16" s="21">
        <v>0.19417475728155301</v>
      </c>
      <c r="AD16" s="21">
        <v>0.14285714285714299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8.3003952569169995E-2</v>
      </c>
      <c r="D8" s="13">
        <v>4.8000000000000001E-2</v>
      </c>
      <c r="E8" s="13">
        <v>0.1171875</v>
      </c>
      <c r="F8" s="13"/>
      <c r="G8" s="13">
        <v>0</v>
      </c>
      <c r="H8" s="13">
        <v>0.2</v>
      </c>
      <c r="I8" s="13">
        <v>0.22857142857142901</v>
      </c>
      <c r="J8" s="13">
        <v>5.1282051282051301E-2</v>
      </c>
      <c r="K8" s="13">
        <v>1.7543859649122799E-2</v>
      </c>
      <c r="L8" s="13">
        <v>5.3763440860215103E-2</v>
      </c>
      <c r="M8" s="13"/>
      <c r="N8" s="13">
        <v>7.4766355140186896E-2</v>
      </c>
      <c r="O8" s="13">
        <v>8.1967213114754106E-2</v>
      </c>
      <c r="P8" s="13">
        <v>3.8461538461538498E-2</v>
      </c>
      <c r="Q8" s="13">
        <v>0.11864406779661001</v>
      </c>
      <c r="R8" s="13"/>
      <c r="S8" s="13">
        <v>0.10666666666666701</v>
      </c>
      <c r="T8" s="13">
        <v>2.32558139534884E-2</v>
      </c>
      <c r="U8" s="13">
        <v>8.3333333333333301E-2</v>
      </c>
      <c r="V8" s="13">
        <v>3.5087719298245598E-2</v>
      </c>
      <c r="W8" s="13">
        <v>0.22727272727272699</v>
      </c>
      <c r="X8" s="13">
        <v>0.1875</v>
      </c>
      <c r="Y8" s="13"/>
      <c r="Z8" s="13">
        <v>9.8901098901098897E-2</v>
      </c>
      <c r="AA8" s="13">
        <v>4.2253521126760597E-2</v>
      </c>
      <c r="AB8" s="13"/>
      <c r="AC8" s="13">
        <v>7.7669902912621394E-2</v>
      </c>
      <c r="AD8" s="13">
        <v>6.01503759398496E-2</v>
      </c>
    </row>
    <row r="9" spans="2:30" x14ac:dyDescent="0.3">
      <c r="B9" s="14" t="s">
        <v>161</v>
      </c>
      <c r="C9" s="13">
        <v>0.28853754940711501</v>
      </c>
      <c r="D9" s="13">
        <v>0.30399999999999999</v>
      </c>
      <c r="E9" s="13">
        <v>0.2734375</v>
      </c>
      <c r="F9" s="13"/>
      <c r="G9" s="13">
        <v>1</v>
      </c>
      <c r="H9" s="13">
        <v>0.28000000000000003</v>
      </c>
      <c r="I9" s="13">
        <v>0.28571428571428598</v>
      </c>
      <c r="J9" s="13">
        <v>0.33333333333333298</v>
      </c>
      <c r="K9" s="13">
        <v>0.26315789473684198</v>
      </c>
      <c r="L9" s="13">
        <v>0.25806451612903197</v>
      </c>
      <c r="M9" s="13"/>
      <c r="N9" s="13">
        <v>0.25233644859813098</v>
      </c>
      <c r="O9" s="13">
        <v>0.26229508196721302</v>
      </c>
      <c r="P9" s="13">
        <v>0.38461538461538503</v>
      </c>
      <c r="Q9" s="13">
        <v>0.338983050847458</v>
      </c>
      <c r="R9" s="13"/>
      <c r="S9" s="13">
        <v>0.32</v>
      </c>
      <c r="T9" s="13">
        <v>0.25581395348837199</v>
      </c>
      <c r="U9" s="13">
        <v>0.20833333333333301</v>
      </c>
      <c r="V9" s="13">
        <v>0.29824561403508798</v>
      </c>
      <c r="W9" s="13">
        <v>0.36363636363636398</v>
      </c>
      <c r="X9" s="13">
        <v>0.1875</v>
      </c>
      <c r="Y9" s="13"/>
      <c r="Z9" s="13">
        <v>0.28021978021978</v>
      </c>
      <c r="AA9" s="13">
        <v>0.309859154929577</v>
      </c>
      <c r="AB9" s="13"/>
      <c r="AC9" s="13">
        <v>0.34951456310679602</v>
      </c>
      <c r="AD9" s="13">
        <v>0.24812030075187999</v>
      </c>
    </row>
    <row r="10" spans="2:30" x14ac:dyDescent="0.3">
      <c r="B10" s="14" t="s">
        <v>162</v>
      </c>
      <c r="C10" s="13">
        <v>0.29644268774703603</v>
      </c>
      <c r="D10" s="13">
        <v>0.29599999999999999</v>
      </c>
      <c r="E10" s="13">
        <v>0.296875</v>
      </c>
      <c r="F10" s="13"/>
      <c r="G10" s="13">
        <v>0</v>
      </c>
      <c r="H10" s="13">
        <v>0.2</v>
      </c>
      <c r="I10" s="13">
        <v>0.25714285714285701</v>
      </c>
      <c r="J10" s="13">
        <v>0.30769230769230799</v>
      </c>
      <c r="K10" s="13">
        <v>0.33333333333333298</v>
      </c>
      <c r="L10" s="13">
        <v>0.32258064516128998</v>
      </c>
      <c r="M10" s="13"/>
      <c r="N10" s="13">
        <v>0.33644859813084099</v>
      </c>
      <c r="O10" s="13">
        <v>0.32786885245901598</v>
      </c>
      <c r="P10" s="13">
        <v>0.30769230769230799</v>
      </c>
      <c r="Q10" s="13">
        <v>0.186440677966102</v>
      </c>
      <c r="R10" s="13"/>
      <c r="S10" s="13">
        <v>0.293333333333333</v>
      </c>
      <c r="T10" s="13">
        <v>0.44186046511627902</v>
      </c>
      <c r="U10" s="13">
        <v>0.33333333333333298</v>
      </c>
      <c r="V10" s="13">
        <v>0.22807017543859601</v>
      </c>
      <c r="W10" s="13">
        <v>0.18181818181818199</v>
      </c>
      <c r="X10" s="13">
        <v>0.25</v>
      </c>
      <c r="Y10" s="13"/>
      <c r="Z10" s="13">
        <v>0.28021978021978</v>
      </c>
      <c r="AA10" s="13">
        <v>0.338028169014085</v>
      </c>
      <c r="AB10" s="13"/>
      <c r="AC10" s="13">
        <v>0.29126213592233002</v>
      </c>
      <c r="AD10" s="13">
        <v>0.32330827067669199</v>
      </c>
    </row>
    <row r="11" spans="2:30" x14ac:dyDescent="0.3">
      <c r="B11" s="14" t="s">
        <v>163</v>
      </c>
      <c r="C11" s="13">
        <v>0.18181818181818199</v>
      </c>
      <c r="D11" s="13">
        <v>0.2</v>
      </c>
      <c r="E11" s="13">
        <v>0.1640625</v>
      </c>
      <c r="F11" s="13"/>
      <c r="G11" s="13">
        <v>0</v>
      </c>
      <c r="H11" s="13">
        <v>0.2</v>
      </c>
      <c r="I11" s="13">
        <v>0.17142857142857101</v>
      </c>
      <c r="J11" s="13">
        <v>0.15384615384615399</v>
      </c>
      <c r="K11" s="13">
        <v>0.157894736842105</v>
      </c>
      <c r="L11" s="13">
        <v>0.21505376344086</v>
      </c>
      <c r="M11" s="13"/>
      <c r="N11" s="13">
        <v>0.20560747663551401</v>
      </c>
      <c r="O11" s="13">
        <v>0.13114754098360701</v>
      </c>
      <c r="P11" s="13">
        <v>0.19230769230769201</v>
      </c>
      <c r="Q11" s="13">
        <v>0.186440677966102</v>
      </c>
      <c r="R11" s="13"/>
      <c r="S11" s="13">
        <v>0.17333333333333301</v>
      </c>
      <c r="T11" s="13">
        <v>0.116279069767442</v>
      </c>
      <c r="U11" s="13">
        <v>0.33333333333333298</v>
      </c>
      <c r="V11" s="13">
        <v>0.157894736842105</v>
      </c>
      <c r="W11" s="13">
        <v>0.18181818181818199</v>
      </c>
      <c r="X11" s="13">
        <v>0.25</v>
      </c>
      <c r="Y11" s="13"/>
      <c r="Z11" s="13">
        <v>0.18131868131868101</v>
      </c>
      <c r="AA11" s="13">
        <v>0.183098591549296</v>
      </c>
      <c r="AB11" s="13"/>
      <c r="AC11" s="13">
        <v>0.17475728155339801</v>
      </c>
      <c r="AD11" s="13">
        <v>0.19548872180451099</v>
      </c>
    </row>
    <row r="12" spans="2:30" x14ac:dyDescent="0.3">
      <c r="B12" s="14" t="s">
        <v>164</v>
      </c>
      <c r="C12" s="13">
        <v>0.118577075098814</v>
      </c>
      <c r="D12" s="13">
        <v>0.128</v>
      </c>
      <c r="E12" s="13">
        <v>0.109375</v>
      </c>
      <c r="F12" s="13"/>
      <c r="G12" s="13">
        <v>0</v>
      </c>
      <c r="H12" s="13">
        <v>0.12</v>
      </c>
      <c r="I12" s="13">
        <v>2.8571428571428598E-2</v>
      </c>
      <c r="J12" s="13">
        <v>0.128205128205128</v>
      </c>
      <c r="K12" s="13">
        <v>0.175438596491228</v>
      </c>
      <c r="L12" s="13">
        <v>0.118279569892473</v>
      </c>
      <c r="M12" s="13"/>
      <c r="N12" s="13">
        <v>0.13084112149532701</v>
      </c>
      <c r="O12" s="13">
        <v>0.114754098360656</v>
      </c>
      <c r="P12" s="13">
        <v>7.69230769230769E-2</v>
      </c>
      <c r="Q12" s="13">
        <v>0.11864406779661001</v>
      </c>
      <c r="R12" s="13"/>
      <c r="S12" s="13">
        <v>0.08</v>
      </c>
      <c r="T12" s="13">
        <v>0.13953488372093001</v>
      </c>
      <c r="U12" s="13">
        <v>0</v>
      </c>
      <c r="V12" s="13">
        <v>0.22807017543859601</v>
      </c>
      <c r="W12" s="13">
        <v>4.5454545454545497E-2</v>
      </c>
      <c r="X12" s="13">
        <v>0.125</v>
      </c>
      <c r="Y12" s="13"/>
      <c r="Z12" s="13">
        <v>0.12637362637362601</v>
      </c>
      <c r="AA12" s="13">
        <v>9.85915492957746E-2</v>
      </c>
      <c r="AB12" s="13"/>
      <c r="AC12" s="13">
        <v>8.7378640776699004E-2</v>
      </c>
      <c r="AD12" s="13">
        <v>0.13533834586466201</v>
      </c>
    </row>
    <row r="13" spans="2:30" x14ac:dyDescent="0.3">
      <c r="B13" s="14" t="s">
        <v>56</v>
      </c>
      <c r="C13" s="13">
        <v>3.1620553359683799E-2</v>
      </c>
      <c r="D13" s="13">
        <v>2.4E-2</v>
      </c>
      <c r="E13" s="13">
        <v>3.90625E-2</v>
      </c>
      <c r="F13" s="13"/>
      <c r="G13" s="13">
        <v>0</v>
      </c>
      <c r="H13" s="13">
        <v>0</v>
      </c>
      <c r="I13" s="13">
        <v>2.8571428571428598E-2</v>
      </c>
      <c r="J13" s="13">
        <v>2.5641025641025599E-2</v>
      </c>
      <c r="K13" s="13">
        <v>5.2631578947368397E-2</v>
      </c>
      <c r="L13" s="13">
        <v>3.2258064516128997E-2</v>
      </c>
      <c r="M13" s="13"/>
      <c r="N13" s="13">
        <v>0</v>
      </c>
      <c r="O13" s="13">
        <v>8.1967213114754106E-2</v>
      </c>
      <c r="P13" s="13">
        <v>0</v>
      </c>
      <c r="Q13" s="13">
        <v>5.0847457627118599E-2</v>
      </c>
      <c r="R13" s="13"/>
      <c r="S13" s="13">
        <v>2.66666666666667E-2</v>
      </c>
      <c r="T13" s="13">
        <v>2.32558139534884E-2</v>
      </c>
      <c r="U13" s="13">
        <v>4.1666666666666699E-2</v>
      </c>
      <c r="V13" s="13">
        <v>5.2631578947368397E-2</v>
      </c>
      <c r="W13" s="13">
        <v>0</v>
      </c>
      <c r="X13" s="13">
        <v>0</v>
      </c>
      <c r="Y13" s="13"/>
      <c r="Z13" s="13">
        <v>3.2967032967033003E-2</v>
      </c>
      <c r="AA13" s="13">
        <v>2.8169014084507001E-2</v>
      </c>
      <c r="AB13" s="13"/>
      <c r="AC13" s="13">
        <v>1.94174757281553E-2</v>
      </c>
      <c r="AD13" s="13">
        <v>3.7593984962405999E-2</v>
      </c>
    </row>
    <row r="14" spans="2:30" x14ac:dyDescent="0.3">
      <c r="B14" s="14" t="s">
        <v>165</v>
      </c>
      <c r="C14" s="20">
        <v>0.37154150197628499</v>
      </c>
      <c r="D14" s="20">
        <v>0.35199999999999998</v>
      </c>
      <c r="E14" s="20">
        <v>0.390625</v>
      </c>
      <c r="F14" s="20"/>
      <c r="G14" s="20">
        <v>1</v>
      </c>
      <c r="H14" s="20">
        <v>0.48</v>
      </c>
      <c r="I14" s="20">
        <v>0.51428571428571401</v>
      </c>
      <c r="J14" s="20">
        <v>0.38461538461538503</v>
      </c>
      <c r="K14" s="20">
        <v>0.28070175438596501</v>
      </c>
      <c r="L14" s="20">
        <v>0.31182795698924698</v>
      </c>
      <c r="M14" s="20"/>
      <c r="N14" s="20">
        <v>0.32710280373831802</v>
      </c>
      <c r="O14" s="20">
        <v>0.34426229508196698</v>
      </c>
      <c r="P14" s="20">
        <v>0.42307692307692302</v>
      </c>
      <c r="Q14" s="20">
        <v>0.45762711864406802</v>
      </c>
      <c r="R14" s="20"/>
      <c r="S14" s="20">
        <v>0.42666666666666703</v>
      </c>
      <c r="T14" s="20">
        <v>0.27906976744186002</v>
      </c>
      <c r="U14" s="20">
        <v>0.29166666666666702</v>
      </c>
      <c r="V14" s="20">
        <v>0.33333333333333298</v>
      </c>
      <c r="W14" s="20">
        <v>0.59090909090909105</v>
      </c>
      <c r="X14" s="20">
        <v>0.375</v>
      </c>
      <c r="Y14" s="20"/>
      <c r="Z14" s="20">
        <v>0.379120879120879</v>
      </c>
      <c r="AA14" s="20">
        <v>0.352112676056338</v>
      </c>
      <c r="AB14" s="20"/>
      <c r="AC14" s="20">
        <v>0.42718446601941801</v>
      </c>
      <c r="AD14" s="20">
        <v>0.30827067669172897</v>
      </c>
    </row>
    <row r="15" spans="2:30" x14ac:dyDescent="0.3">
      <c r="B15" s="14" t="s">
        <v>166</v>
      </c>
      <c r="C15" s="20">
        <v>0.30039525691699598</v>
      </c>
      <c r="D15" s="20">
        <v>0.32800000000000001</v>
      </c>
      <c r="E15" s="20">
        <v>0.2734375</v>
      </c>
      <c r="F15" s="20"/>
      <c r="G15" s="20">
        <v>0</v>
      </c>
      <c r="H15" s="20">
        <v>0.32</v>
      </c>
      <c r="I15" s="20">
        <v>0.2</v>
      </c>
      <c r="J15" s="20">
        <v>0.28205128205128199</v>
      </c>
      <c r="K15" s="20">
        <v>0.33333333333333298</v>
      </c>
      <c r="L15" s="20">
        <v>0.33333333333333298</v>
      </c>
      <c r="M15" s="20"/>
      <c r="N15" s="20">
        <v>0.33644859813084099</v>
      </c>
      <c r="O15" s="20">
        <v>0.24590163934426201</v>
      </c>
      <c r="P15" s="20">
        <v>0.269230769230769</v>
      </c>
      <c r="Q15" s="20">
        <v>0.305084745762712</v>
      </c>
      <c r="R15" s="20"/>
      <c r="S15" s="20">
        <v>0.25333333333333302</v>
      </c>
      <c r="T15" s="20">
        <v>0.25581395348837199</v>
      </c>
      <c r="U15" s="20">
        <v>0.33333333333333298</v>
      </c>
      <c r="V15" s="20">
        <v>0.38596491228070201</v>
      </c>
      <c r="W15" s="20">
        <v>0.22727272727272699</v>
      </c>
      <c r="X15" s="20">
        <v>0.375</v>
      </c>
      <c r="Y15" s="20"/>
      <c r="Z15" s="20">
        <v>0.30769230769230799</v>
      </c>
      <c r="AA15" s="20">
        <v>0.28169014084506999</v>
      </c>
      <c r="AB15" s="20"/>
      <c r="AC15" s="20">
        <v>0.26213592233009703</v>
      </c>
      <c r="AD15" s="20">
        <v>0.33082706766917302</v>
      </c>
    </row>
    <row r="16" spans="2:30" x14ac:dyDescent="0.3">
      <c r="B16" s="14" t="s">
        <v>167</v>
      </c>
      <c r="C16" s="21">
        <v>7.1146245059288599E-2</v>
      </c>
      <c r="D16" s="21">
        <v>2.4E-2</v>
      </c>
      <c r="E16" s="21">
        <v>0.1171875</v>
      </c>
      <c r="F16" s="21"/>
      <c r="G16" s="21">
        <v>1</v>
      </c>
      <c r="H16" s="21">
        <v>0.16</v>
      </c>
      <c r="I16" s="21">
        <v>0.314285714285714</v>
      </c>
      <c r="J16" s="21">
        <v>0.102564102564103</v>
      </c>
      <c r="K16" s="21">
        <v>-5.2631578947368397E-2</v>
      </c>
      <c r="L16" s="21">
        <v>-2.15053763440861E-2</v>
      </c>
      <c r="M16" s="21"/>
      <c r="N16" s="21">
        <v>-9.3457943925233707E-3</v>
      </c>
      <c r="O16" s="21">
        <v>9.8360655737704902E-2</v>
      </c>
      <c r="P16" s="21">
        <v>0.15384615384615399</v>
      </c>
      <c r="Q16" s="21">
        <v>0.152542372881356</v>
      </c>
      <c r="R16" s="21"/>
      <c r="S16" s="21">
        <v>0.17333333333333301</v>
      </c>
      <c r="T16" s="21">
        <v>2.32558139534884E-2</v>
      </c>
      <c r="U16" s="21">
        <v>-4.1666666666666602E-2</v>
      </c>
      <c r="V16" s="21">
        <v>-5.2631578947368397E-2</v>
      </c>
      <c r="W16" s="21">
        <v>0.36363636363636398</v>
      </c>
      <c r="X16" s="21">
        <v>0</v>
      </c>
      <c r="Y16" s="21"/>
      <c r="Z16" s="21">
        <v>7.1428571428571397E-2</v>
      </c>
      <c r="AA16" s="21">
        <v>7.0422535211267595E-2</v>
      </c>
      <c r="AB16" s="21"/>
      <c r="AC16" s="21">
        <v>0.16504854368932001</v>
      </c>
      <c r="AD16" s="21">
        <v>-2.2556390977443601E-2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0.122529644268775</v>
      </c>
      <c r="D8" s="13">
        <v>0.16</v>
      </c>
      <c r="E8" s="13">
        <v>8.59375E-2</v>
      </c>
      <c r="F8" s="13"/>
      <c r="G8" s="13">
        <v>0.25</v>
      </c>
      <c r="H8" s="13">
        <v>0.2</v>
      </c>
      <c r="I8" s="13">
        <v>0.17142857142857101</v>
      </c>
      <c r="J8" s="13">
        <v>0.128205128205128</v>
      </c>
      <c r="K8" s="13">
        <v>7.0175438596491196E-2</v>
      </c>
      <c r="L8" s="13">
        <v>0.10752688172043</v>
      </c>
      <c r="M8" s="13"/>
      <c r="N8" s="13">
        <v>0.13084112149532701</v>
      </c>
      <c r="O8" s="13">
        <v>0.14754098360655701</v>
      </c>
      <c r="P8" s="13">
        <v>0.115384615384615</v>
      </c>
      <c r="Q8" s="13">
        <v>8.4745762711864403E-2</v>
      </c>
      <c r="R8" s="13"/>
      <c r="S8" s="13">
        <v>0.146666666666667</v>
      </c>
      <c r="T8" s="13">
        <v>6.9767441860465101E-2</v>
      </c>
      <c r="U8" s="13">
        <v>0</v>
      </c>
      <c r="V8" s="13">
        <v>0.140350877192982</v>
      </c>
      <c r="W8" s="13">
        <v>0.13636363636363599</v>
      </c>
      <c r="X8" s="13">
        <v>0.3125</v>
      </c>
      <c r="Y8" s="13"/>
      <c r="Z8" s="13">
        <v>0.120879120879121</v>
      </c>
      <c r="AA8" s="13">
        <v>0.12676056338028199</v>
      </c>
      <c r="AB8" s="13"/>
      <c r="AC8" s="13">
        <v>0.106796116504854</v>
      </c>
      <c r="AD8" s="13">
        <v>0.12030075187969901</v>
      </c>
    </row>
    <row r="9" spans="2:30" x14ac:dyDescent="0.3">
      <c r="B9" s="14" t="s">
        <v>161</v>
      </c>
      <c r="C9" s="13">
        <v>0.31620553359683801</v>
      </c>
      <c r="D9" s="13">
        <v>0.38400000000000001</v>
      </c>
      <c r="E9" s="13">
        <v>0.25</v>
      </c>
      <c r="F9" s="13"/>
      <c r="G9" s="13">
        <v>0.75</v>
      </c>
      <c r="H9" s="13">
        <v>0.28000000000000003</v>
      </c>
      <c r="I9" s="13">
        <v>0.2</v>
      </c>
      <c r="J9" s="13">
        <v>0.33333333333333298</v>
      </c>
      <c r="K9" s="13">
        <v>0.31578947368421101</v>
      </c>
      <c r="L9" s="13">
        <v>0.34408602150537598</v>
      </c>
      <c r="M9" s="13"/>
      <c r="N9" s="13">
        <v>0.355140186915888</v>
      </c>
      <c r="O9" s="13">
        <v>0.27868852459016402</v>
      </c>
      <c r="P9" s="13">
        <v>0.15384615384615399</v>
      </c>
      <c r="Q9" s="13">
        <v>0.355932203389831</v>
      </c>
      <c r="R9" s="13"/>
      <c r="S9" s="13">
        <v>0.32</v>
      </c>
      <c r="T9" s="13">
        <v>0.372093023255814</v>
      </c>
      <c r="U9" s="13">
        <v>0.20833333333333301</v>
      </c>
      <c r="V9" s="13">
        <v>0.21052631578947401</v>
      </c>
      <c r="W9" s="13">
        <v>0.63636363636363602</v>
      </c>
      <c r="X9" s="13">
        <v>0.3125</v>
      </c>
      <c r="Y9" s="13"/>
      <c r="Z9" s="13">
        <v>0.31318681318681302</v>
      </c>
      <c r="AA9" s="13">
        <v>0.323943661971831</v>
      </c>
      <c r="AB9" s="13"/>
      <c r="AC9" s="13">
        <v>0.28155339805825202</v>
      </c>
      <c r="AD9" s="13">
        <v>0.33834586466165401</v>
      </c>
    </row>
    <row r="10" spans="2:30" x14ac:dyDescent="0.3">
      <c r="B10" s="14" t="s">
        <v>162</v>
      </c>
      <c r="C10" s="13">
        <v>0.29249011857707502</v>
      </c>
      <c r="D10" s="13">
        <v>0.248</v>
      </c>
      <c r="E10" s="13">
        <v>0.3359375</v>
      </c>
      <c r="F10" s="13"/>
      <c r="G10" s="13">
        <v>0</v>
      </c>
      <c r="H10" s="13">
        <v>0.32</v>
      </c>
      <c r="I10" s="13">
        <v>0.22857142857142901</v>
      </c>
      <c r="J10" s="13">
        <v>0.30769230769230799</v>
      </c>
      <c r="K10" s="13">
        <v>0.33333333333333298</v>
      </c>
      <c r="L10" s="13">
        <v>0.29032258064516098</v>
      </c>
      <c r="M10" s="13"/>
      <c r="N10" s="13">
        <v>0.28037383177570102</v>
      </c>
      <c r="O10" s="13">
        <v>0.19672131147541</v>
      </c>
      <c r="P10" s="13">
        <v>0.42307692307692302</v>
      </c>
      <c r="Q10" s="13">
        <v>0.355932203389831</v>
      </c>
      <c r="R10" s="13"/>
      <c r="S10" s="13">
        <v>0.28000000000000003</v>
      </c>
      <c r="T10" s="13">
        <v>0.27906976744186002</v>
      </c>
      <c r="U10" s="13">
        <v>0.41666666666666702</v>
      </c>
      <c r="V10" s="13">
        <v>0.31578947368421101</v>
      </c>
      <c r="W10" s="13">
        <v>0.18181818181818199</v>
      </c>
      <c r="X10" s="13">
        <v>0.125</v>
      </c>
      <c r="Y10" s="13"/>
      <c r="Z10" s="13">
        <v>0.29120879120879101</v>
      </c>
      <c r="AA10" s="13">
        <v>0.29577464788732399</v>
      </c>
      <c r="AB10" s="13"/>
      <c r="AC10" s="13">
        <v>0.29126213592233002</v>
      </c>
      <c r="AD10" s="13">
        <v>0.31578947368421101</v>
      </c>
    </row>
    <row r="11" spans="2:30" x14ac:dyDescent="0.3">
      <c r="B11" s="14" t="s">
        <v>163</v>
      </c>
      <c r="C11" s="13">
        <v>0.16600790513833999</v>
      </c>
      <c r="D11" s="13">
        <v>0.128</v>
      </c>
      <c r="E11" s="13">
        <v>0.203125</v>
      </c>
      <c r="F11" s="13"/>
      <c r="G11" s="13">
        <v>0</v>
      </c>
      <c r="H11" s="13">
        <v>0.12</v>
      </c>
      <c r="I11" s="13">
        <v>0.25714285714285701</v>
      </c>
      <c r="J11" s="13">
        <v>0.128205128205128</v>
      </c>
      <c r="K11" s="13">
        <v>0.19298245614035101</v>
      </c>
      <c r="L11" s="13">
        <v>0.15053763440860199</v>
      </c>
      <c r="M11" s="13"/>
      <c r="N11" s="13">
        <v>0.168224299065421</v>
      </c>
      <c r="O11" s="13">
        <v>0.18032786885245899</v>
      </c>
      <c r="P11" s="13">
        <v>0.30769230769230799</v>
      </c>
      <c r="Q11" s="13">
        <v>8.4745762711864403E-2</v>
      </c>
      <c r="R11" s="13"/>
      <c r="S11" s="13">
        <v>0.18666666666666701</v>
      </c>
      <c r="T11" s="13">
        <v>0.209302325581395</v>
      </c>
      <c r="U11" s="13">
        <v>0.20833333333333301</v>
      </c>
      <c r="V11" s="13">
        <v>0.157894736842105</v>
      </c>
      <c r="W11" s="13">
        <v>0</v>
      </c>
      <c r="X11" s="13">
        <v>0.125</v>
      </c>
      <c r="Y11" s="13"/>
      <c r="Z11" s="13">
        <v>0.17032967032967</v>
      </c>
      <c r="AA11" s="13">
        <v>0.154929577464789</v>
      </c>
      <c r="AB11" s="13"/>
      <c r="AC11" s="13">
        <v>0.20388349514563101</v>
      </c>
      <c r="AD11" s="13">
        <v>0.150375939849624</v>
      </c>
    </row>
    <row r="12" spans="2:30" x14ac:dyDescent="0.3">
      <c r="B12" s="14" t="s">
        <v>164</v>
      </c>
      <c r="C12" s="13">
        <v>4.7430830039525702E-2</v>
      </c>
      <c r="D12" s="13">
        <v>4.8000000000000001E-2</v>
      </c>
      <c r="E12" s="13">
        <v>4.6875E-2</v>
      </c>
      <c r="F12" s="13"/>
      <c r="G12" s="13">
        <v>0</v>
      </c>
      <c r="H12" s="13">
        <v>0.04</v>
      </c>
      <c r="I12" s="13">
        <v>0.114285714285714</v>
      </c>
      <c r="J12" s="13">
        <v>0</v>
      </c>
      <c r="K12" s="13">
        <v>7.0175438596491196E-2</v>
      </c>
      <c r="L12" s="13">
        <v>3.2258064516128997E-2</v>
      </c>
      <c r="M12" s="13"/>
      <c r="N12" s="13">
        <v>5.60747663551402E-2</v>
      </c>
      <c r="O12" s="13">
        <v>8.1967213114754106E-2</v>
      </c>
      <c r="P12" s="13">
        <v>0</v>
      </c>
      <c r="Q12" s="13">
        <v>1.6949152542372899E-2</v>
      </c>
      <c r="R12" s="13"/>
      <c r="S12" s="13">
        <v>5.3333333333333302E-2</v>
      </c>
      <c r="T12" s="13">
        <v>2.32558139534884E-2</v>
      </c>
      <c r="U12" s="13">
        <v>8.3333333333333301E-2</v>
      </c>
      <c r="V12" s="13">
        <v>7.0175438596491196E-2</v>
      </c>
      <c r="W12" s="13">
        <v>4.5454545454545497E-2</v>
      </c>
      <c r="X12" s="13">
        <v>0</v>
      </c>
      <c r="Y12" s="13"/>
      <c r="Z12" s="13">
        <v>5.4945054945054903E-2</v>
      </c>
      <c r="AA12" s="13">
        <v>2.8169014084507001E-2</v>
      </c>
      <c r="AB12" s="13"/>
      <c r="AC12" s="13">
        <v>5.8252427184466E-2</v>
      </c>
      <c r="AD12" s="13">
        <v>3.7593984962405999E-2</v>
      </c>
    </row>
    <row r="13" spans="2:30" x14ac:dyDescent="0.3">
      <c r="B13" s="14" t="s">
        <v>56</v>
      </c>
      <c r="C13" s="13">
        <v>5.5335968379446598E-2</v>
      </c>
      <c r="D13" s="13">
        <v>3.2000000000000001E-2</v>
      </c>
      <c r="E13" s="13">
        <v>7.8125E-2</v>
      </c>
      <c r="F13" s="13"/>
      <c r="G13" s="13">
        <v>0</v>
      </c>
      <c r="H13" s="13">
        <v>0.04</v>
      </c>
      <c r="I13" s="13">
        <v>2.8571428571428598E-2</v>
      </c>
      <c r="J13" s="13">
        <v>0.102564102564103</v>
      </c>
      <c r="K13" s="13">
        <v>1.7543859649122799E-2</v>
      </c>
      <c r="L13" s="13">
        <v>7.5268817204301106E-2</v>
      </c>
      <c r="M13" s="13"/>
      <c r="N13" s="13">
        <v>9.3457943925233603E-3</v>
      </c>
      <c r="O13" s="13">
        <v>0.114754098360656</v>
      </c>
      <c r="P13" s="13">
        <v>0</v>
      </c>
      <c r="Q13" s="13">
        <v>0.101694915254237</v>
      </c>
      <c r="R13" s="13"/>
      <c r="S13" s="13">
        <v>1.3333333333333299E-2</v>
      </c>
      <c r="T13" s="13">
        <v>4.6511627906976702E-2</v>
      </c>
      <c r="U13" s="13">
        <v>8.3333333333333301E-2</v>
      </c>
      <c r="V13" s="13">
        <v>0.105263157894737</v>
      </c>
      <c r="W13" s="13">
        <v>0</v>
      </c>
      <c r="X13" s="13">
        <v>0.125</v>
      </c>
      <c r="Y13" s="13"/>
      <c r="Z13" s="13">
        <v>4.94505494505494E-2</v>
      </c>
      <c r="AA13" s="13">
        <v>7.0422535211267595E-2</v>
      </c>
      <c r="AB13" s="13"/>
      <c r="AC13" s="13">
        <v>5.8252427184466E-2</v>
      </c>
      <c r="AD13" s="13">
        <v>3.7593984962405999E-2</v>
      </c>
    </row>
    <row r="14" spans="2:30" x14ac:dyDescent="0.3">
      <c r="B14" s="14" t="s">
        <v>165</v>
      </c>
      <c r="C14" s="20">
        <v>0.438735177865613</v>
      </c>
      <c r="D14" s="20">
        <v>0.54400000000000004</v>
      </c>
      <c r="E14" s="20">
        <v>0.3359375</v>
      </c>
      <c r="F14" s="20"/>
      <c r="G14" s="20">
        <v>1</v>
      </c>
      <c r="H14" s="20">
        <v>0.48</v>
      </c>
      <c r="I14" s="20">
        <v>0.371428571428571</v>
      </c>
      <c r="J14" s="20">
        <v>0.46153846153846201</v>
      </c>
      <c r="K14" s="20">
        <v>0.38596491228070201</v>
      </c>
      <c r="L14" s="20">
        <v>0.45161290322580599</v>
      </c>
      <c r="M14" s="20"/>
      <c r="N14" s="20">
        <v>0.48598130841121501</v>
      </c>
      <c r="O14" s="20">
        <v>0.42622950819672101</v>
      </c>
      <c r="P14" s="20">
        <v>0.269230769230769</v>
      </c>
      <c r="Q14" s="20">
        <v>0.44067796610169502</v>
      </c>
      <c r="R14" s="20"/>
      <c r="S14" s="20">
        <v>0.46666666666666701</v>
      </c>
      <c r="T14" s="20">
        <v>0.44186046511627902</v>
      </c>
      <c r="U14" s="20">
        <v>0.20833333333333301</v>
      </c>
      <c r="V14" s="20">
        <v>0.35087719298245601</v>
      </c>
      <c r="W14" s="20">
        <v>0.77272727272727304</v>
      </c>
      <c r="X14" s="20">
        <v>0.625</v>
      </c>
      <c r="Y14" s="20"/>
      <c r="Z14" s="20">
        <v>0.43406593406593402</v>
      </c>
      <c r="AA14" s="20">
        <v>0.45070422535211302</v>
      </c>
      <c r="AB14" s="20"/>
      <c r="AC14" s="20">
        <v>0.38834951456310701</v>
      </c>
      <c r="AD14" s="20">
        <v>0.45864661654135302</v>
      </c>
    </row>
    <row r="15" spans="2:30" x14ac:dyDescent="0.3">
      <c r="B15" s="14" t="s">
        <v>166</v>
      </c>
      <c r="C15" s="20">
        <v>0.21343873517786599</v>
      </c>
      <c r="D15" s="20">
        <v>0.17599999999999999</v>
      </c>
      <c r="E15" s="20">
        <v>0.25</v>
      </c>
      <c r="F15" s="20"/>
      <c r="G15" s="20">
        <v>0</v>
      </c>
      <c r="H15" s="20">
        <v>0.16</v>
      </c>
      <c r="I15" s="20">
        <v>0.371428571428571</v>
      </c>
      <c r="J15" s="20">
        <v>0.128205128205128</v>
      </c>
      <c r="K15" s="20">
        <v>0.26315789473684198</v>
      </c>
      <c r="L15" s="20">
        <v>0.18279569892473099</v>
      </c>
      <c r="M15" s="20"/>
      <c r="N15" s="20">
        <v>0.22429906542056099</v>
      </c>
      <c r="O15" s="20">
        <v>0.26229508196721302</v>
      </c>
      <c r="P15" s="20">
        <v>0.30769230769230799</v>
      </c>
      <c r="Q15" s="20">
        <v>0.101694915254237</v>
      </c>
      <c r="R15" s="20"/>
      <c r="S15" s="20">
        <v>0.24</v>
      </c>
      <c r="T15" s="20">
        <v>0.232558139534884</v>
      </c>
      <c r="U15" s="20">
        <v>0.29166666666666702</v>
      </c>
      <c r="V15" s="20">
        <v>0.22807017543859601</v>
      </c>
      <c r="W15" s="20">
        <v>4.5454545454545497E-2</v>
      </c>
      <c r="X15" s="20">
        <v>0.125</v>
      </c>
      <c r="Y15" s="20"/>
      <c r="Z15" s="20">
        <v>0.225274725274725</v>
      </c>
      <c r="AA15" s="20">
        <v>0.183098591549296</v>
      </c>
      <c r="AB15" s="20"/>
      <c r="AC15" s="20">
        <v>0.26213592233009703</v>
      </c>
      <c r="AD15" s="20">
        <v>0.18796992481203001</v>
      </c>
    </row>
    <row r="16" spans="2:30" x14ac:dyDescent="0.3">
      <c r="B16" s="14" t="s">
        <v>167</v>
      </c>
      <c r="C16" s="21">
        <v>0.22529644268774701</v>
      </c>
      <c r="D16" s="21">
        <v>0.36799999999999999</v>
      </c>
      <c r="E16" s="21">
        <v>8.59375E-2</v>
      </c>
      <c r="F16" s="21"/>
      <c r="G16" s="21">
        <v>1</v>
      </c>
      <c r="H16" s="21">
        <v>0.32</v>
      </c>
      <c r="I16" s="21">
        <v>5.5511151231257802E-17</v>
      </c>
      <c r="J16" s="21">
        <v>0.33333333333333298</v>
      </c>
      <c r="K16" s="21">
        <v>0.12280701754386</v>
      </c>
      <c r="L16" s="21">
        <v>0.26881720430107497</v>
      </c>
      <c r="M16" s="21"/>
      <c r="N16" s="21">
        <v>0.26168224299065401</v>
      </c>
      <c r="O16" s="21">
        <v>0.16393442622950799</v>
      </c>
      <c r="P16" s="21">
        <v>-3.8461538461538401E-2</v>
      </c>
      <c r="Q16" s="21">
        <v>0.338983050847458</v>
      </c>
      <c r="R16" s="21"/>
      <c r="S16" s="21">
        <v>0.22666666666666699</v>
      </c>
      <c r="T16" s="21">
        <v>0.209302325581395</v>
      </c>
      <c r="U16" s="21">
        <v>-8.3333333333333301E-2</v>
      </c>
      <c r="V16" s="21">
        <v>0.12280701754386</v>
      </c>
      <c r="W16" s="21">
        <v>0.72727272727272696</v>
      </c>
      <c r="X16" s="21">
        <v>0.5</v>
      </c>
      <c r="Y16" s="21"/>
      <c r="Z16" s="21">
        <v>0.20879120879120899</v>
      </c>
      <c r="AA16" s="21">
        <v>0.26760563380281699</v>
      </c>
      <c r="AB16" s="21"/>
      <c r="AC16" s="21">
        <v>0.12621359223301001</v>
      </c>
      <c r="AD16" s="21">
        <v>0.27067669172932302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8.6956521739130405E-2</v>
      </c>
      <c r="D8" s="13">
        <v>0.104</v>
      </c>
      <c r="E8" s="13">
        <v>7.03125E-2</v>
      </c>
      <c r="F8" s="13"/>
      <c r="G8" s="13">
        <v>0</v>
      </c>
      <c r="H8" s="13">
        <v>0.16</v>
      </c>
      <c r="I8" s="13">
        <v>5.7142857142857099E-2</v>
      </c>
      <c r="J8" s="13">
        <v>0.128205128205128</v>
      </c>
      <c r="K8" s="13">
        <v>0.12280701754386</v>
      </c>
      <c r="L8" s="13">
        <v>4.3010752688171998E-2</v>
      </c>
      <c r="M8" s="13"/>
      <c r="N8" s="13">
        <v>7.4766355140186896E-2</v>
      </c>
      <c r="O8" s="13">
        <v>0.114754098360656</v>
      </c>
      <c r="P8" s="13">
        <v>3.8461538461538498E-2</v>
      </c>
      <c r="Q8" s="13">
        <v>0.101694915254237</v>
      </c>
      <c r="R8" s="13"/>
      <c r="S8" s="13">
        <v>5.3333333333333302E-2</v>
      </c>
      <c r="T8" s="13">
        <v>2.32558139534884E-2</v>
      </c>
      <c r="U8" s="13">
        <v>0</v>
      </c>
      <c r="V8" s="13">
        <v>0.26315789473684198</v>
      </c>
      <c r="W8" s="13">
        <v>4.5454545454545497E-2</v>
      </c>
      <c r="X8" s="13">
        <v>6.25E-2</v>
      </c>
      <c r="Y8" s="13"/>
      <c r="Z8" s="13">
        <v>9.3406593406593394E-2</v>
      </c>
      <c r="AA8" s="13">
        <v>7.0422535211267595E-2</v>
      </c>
      <c r="AB8" s="13"/>
      <c r="AC8" s="13">
        <v>3.8834951456310697E-2</v>
      </c>
      <c r="AD8" s="13">
        <v>0.12030075187969901</v>
      </c>
    </row>
    <row r="9" spans="2:30" x14ac:dyDescent="0.3">
      <c r="B9" s="14" t="s">
        <v>161</v>
      </c>
      <c r="C9" s="13">
        <v>0.30039525691699598</v>
      </c>
      <c r="D9" s="13">
        <v>0.33600000000000002</v>
      </c>
      <c r="E9" s="13">
        <v>0.265625</v>
      </c>
      <c r="F9" s="13"/>
      <c r="G9" s="13">
        <v>0</v>
      </c>
      <c r="H9" s="13">
        <v>0.28000000000000003</v>
      </c>
      <c r="I9" s="13">
        <v>0.314285714285714</v>
      </c>
      <c r="J9" s="13">
        <v>0.28205128205128199</v>
      </c>
      <c r="K9" s="13">
        <v>0.36842105263157898</v>
      </c>
      <c r="L9" s="13">
        <v>0.27956989247311798</v>
      </c>
      <c r="M9" s="13"/>
      <c r="N9" s="13">
        <v>0.29906542056074797</v>
      </c>
      <c r="O9" s="13">
        <v>0.29508196721311503</v>
      </c>
      <c r="P9" s="13">
        <v>0.230769230769231</v>
      </c>
      <c r="Q9" s="13">
        <v>0.338983050847458</v>
      </c>
      <c r="R9" s="13"/>
      <c r="S9" s="13">
        <v>0.22666666666666699</v>
      </c>
      <c r="T9" s="13">
        <v>0.39534883720930197</v>
      </c>
      <c r="U9" s="13">
        <v>0.16666666666666699</v>
      </c>
      <c r="V9" s="13">
        <v>0.38596491228070201</v>
      </c>
      <c r="W9" s="13">
        <v>0.18181818181818199</v>
      </c>
      <c r="X9" s="13">
        <v>0.3125</v>
      </c>
      <c r="Y9" s="13"/>
      <c r="Z9" s="13">
        <v>0.28021978021978</v>
      </c>
      <c r="AA9" s="13">
        <v>0.352112676056338</v>
      </c>
      <c r="AB9" s="13"/>
      <c r="AC9" s="13">
        <v>0.33980582524271802</v>
      </c>
      <c r="AD9" s="13">
        <v>0.30075187969924799</v>
      </c>
    </row>
    <row r="10" spans="2:30" x14ac:dyDescent="0.3">
      <c r="B10" s="14" t="s">
        <v>162</v>
      </c>
      <c r="C10" s="13">
        <v>0.30039525691699598</v>
      </c>
      <c r="D10" s="13">
        <v>0.29599999999999999</v>
      </c>
      <c r="E10" s="13">
        <v>0.3046875</v>
      </c>
      <c r="F10" s="13"/>
      <c r="G10" s="13">
        <v>0.5</v>
      </c>
      <c r="H10" s="13">
        <v>0.32</v>
      </c>
      <c r="I10" s="13">
        <v>0.25714285714285701</v>
      </c>
      <c r="J10" s="13">
        <v>0.20512820512820501</v>
      </c>
      <c r="K10" s="13">
        <v>0.24561403508771901</v>
      </c>
      <c r="L10" s="13">
        <v>0.37634408602150499</v>
      </c>
      <c r="M10" s="13"/>
      <c r="N10" s="13">
        <v>0.289719626168224</v>
      </c>
      <c r="O10" s="13">
        <v>0.18032786885245899</v>
      </c>
      <c r="P10" s="13">
        <v>0.42307692307692302</v>
      </c>
      <c r="Q10" s="13">
        <v>0.38983050847457601</v>
      </c>
      <c r="R10" s="13"/>
      <c r="S10" s="13">
        <v>0.30666666666666698</v>
      </c>
      <c r="T10" s="13">
        <v>0.372093023255814</v>
      </c>
      <c r="U10" s="13">
        <v>0.33333333333333298</v>
      </c>
      <c r="V10" s="13">
        <v>0.21052631578947401</v>
      </c>
      <c r="W10" s="13">
        <v>0.31818181818181801</v>
      </c>
      <c r="X10" s="13">
        <v>0.3125</v>
      </c>
      <c r="Y10" s="13"/>
      <c r="Z10" s="13">
        <v>0.29670329670329698</v>
      </c>
      <c r="AA10" s="13">
        <v>0.309859154929577</v>
      </c>
      <c r="AB10" s="13"/>
      <c r="AC10" s="13">
        <v>0.30097087378640802</v>
      </c>
      <c r="AD10" s="13">
        <v>0.29323308270676701</v>
      </c>
    </row>
    <row r="11" spans="2:30" x14ac:dyDescent="0.3">
      <c r="B11" s="14" t="s">
        <v>163</v>
      </c>
      <c r="C11" s="13">
        <v>0.22924901185770799</v>
      </c>
      <c r="D11" s="13">
        <v>0.184</v>
      </c>
      <c r="E11" s="13">
        <v>0.2734375</v>
      </c>
      <c r="F11" s="13"/>
      <c r="G11" s="13">
        <v>0.25</v>
      </c>
      <c r="H11" s="13">
        <v>0.12</v>
      </c>
      <c r="I11" s="13">
        <v>0.314285714285714</v>
      </c>
      <c r="J11" s="13">
        <v>0.28205128205128199</v>
      </c>
      <c r="K11" s="13">
        <v>0.19298245614035101</v>
      </c>
      <c r="L11" s="13">
        <v>0.225806451612903</v>
      </c>
      <c r="M11" s="13"/>
      <c r="N11" s="13">
        <v>0.233644859813084</v>
      </c>
      <c r="O11" s="13">
        <v>0.29508196721311503</v>
      </c>
      <c r="P11" s="13">
        <v>0.30769230769230799</v>
      </c>
      <c r="Q11" s="13">
        <v>0.11864406779661001</v>
      </c>
      <c r="R11" s="13"/>
      <c r="S11" s="13">
        <v>0.32</v>
      </c>
      <c r="T11" s="13">
        <v>0.162790697674419</v>
      </c>
      <c r="U11" s="13">
        <v>0.375</v>
      </c>
      <c r="V11" s="13">
        <v>0.105263157894737</v>
      </c>
      <c r="W11" s="13">
        <v>0.27272727272727298</v>
      </c>
      <c r="X11" s="13">
        <v>0.125</v>
      </c>
      <c r="Y11" s="13"/>
      <c r="Z11" s="13">
        <v>0.24175824175824201</v>
      </c>
      <c r="AA11" s="13">
        <v>0.19718309859154901</v>
      </c>
      <c r="AB11" s="13"/>
      <c r="AC11" s="13">
        <v>0.213592233009709</v>
      </c>
      <c r="AD11" s="13">
        <v>0.24060150375939801</v>
      </c>
    </row>
    <row r="12" spans="2:30" x14ac:dyDescent="0.3">
      <c r="B12" s="14" t="s">
        <v>164</v>
      </c>
      <c r="C12" s="13">
        <v>5.9288537549407098E-2</v>
      </c>
      <c r="D12" s="13">
        <v>0.08</v>
      </c>
      <c r="E12" s="13">
        <v>3.90625E-2</v>
      </c>
      <c r="F12" s="13"/>
      <c r="G12" s="13">
        <v>0.25</v>
      </c>
      <c r="H12" s="13">
        <v>0.08</v>
      </c>
      <c r="I12" s="13">
        <v>2.8571428571428598E-2</v>
      </c>
      <c r="J12" s="13">
        <v>7.69230769230769E-2</v>
      </c>
      <c r="K12" s="13">
        <v>5.2631578947368397E-2</v>
      </c>
      <c r="L12" s="13">
        <v>5.3763440860215103E-2</v>
      </c>
      <c r="M12" s="13"/>
      <c r="N12" s="13">
        <v>9.34579439252336E-2</v>
      </c>
      <c r="O12" s="13">
        <v>4.91803278688525E-2</v>
      </c>
      <c r="P12" s="13">
        <v>0</v>
      </c>
      <c r="Q12" s="13">
        <v>3.3898305084745797E-2</v>
      </c>
      <c r="R12" s="13"/>
      <c r="S12" s="13">
        <v>0.08</v>
      </c>
      <c r="T12" s="13">
        <v>2.32558139534884E-2</v>
      </c>
      <c r="U12" s="13">
        <v>0.125</v>
      </c>
      <c r="V12" s="13">
        <v>0</v>
      </c>
      <c r="W12" s="13">
        <v>0.18181818181818199</v>
      </c>
      <c r="X12" s="13">
        <v>6.25E-2</v>
      </c>
      <c r="Y12" s="13"/>
      <c r="Z12" s="13">
        <v>6.5934065934065894E-2</v>
      </c>
      <c r="AA12" s="13">
        <v>4.2253521126760597E-2</v>
      </c>
      <c r="AB12" s="13"/>
      <c r="AC12" s="13">
        <v>7.7669902912621394E-2</v>
      </c>
      <c r="AD12" s="13">
        <v>4.5112781954887202E-2</v>
      </c>
    </row>
    <row r="13" spans="2:30" x14ac:dyDescent="0.3">
      <c r="B13" s="14" t="s">
        <v>56</v>
      </c>
      <c r="C13" s="13">
        <v>2.3715415019762799E-2</v>
      </c>
      <c r="D13" s="13">
        <v>0</v>
      </c>
      <c r="E13" s="13">
        <v>4.6875E-2</v>
      </c>
      <c r="F13" s="13"/>
      <c r="G13" s="13">
        <v>0</v>
      </c>
      <c r="H13" s="13">
        <v>0.04</v>
      </c>
      <c r="I13" s="13">
        <v>2.8571428571428598E-2</v>
      </c>
      <c r="J13" s="13">
        <v>2.5641025641025599E-2</v>
      </c>
      <c r="K13" s="13">
        <v>1.7543859649122799E-2</v>
      </c>
      <c r="L13" s="13">
        <v>2.1505376344085999E-2</v>
      </c>
      <c r="M13" s="13"/>
      <c r="N13" s="13">
        <v>9.3457943925233603E-3</v>
      </c>
      <c r="O13" s="13">
        <v>6.5573770491803296E-2</v>
      </c>
      <c r="P13" s="13">
        <v>0</v>
      </c>
      <c r="Q13" s="13">
        <v>1.6949152542372899E-2</v>
      </c>
      <c r="R13" s="13"/>
      <c r="S13" s="13">
        <v>1.3333333333333299E-2</v>
      </c>
      <c r="T13" s="13">
        <v>2.32558139534884E-2</v>
      </c>
      <c r="U13" s="13">
        <v>0</v>
      </c>
      <c r="V13" s="13">
        <v>3.5087719298245598E-2</v>
      </c>
      <c r="W13" s="13">
        <v>0</v>
      </c>
      <c r="X13" s="13">
        <v>0.125</v>
      </c>
      <c r="Y13" s="13"/>
      <c r="Z13" s="13">
        <v>2.1978021978022001E-2</v>
      </c>
      <c r="AA13" s="13">
        <v>2.8169014084507001E-2</v>
      </c>
      <c r="AB13" s="13"/>
      <c r="AC13" s="13">
        <v>2.9126213592233E-2</v>
      </c>
      <c r="AD13" s="13">
        <v>0</v>
      </c>
    </row>
    <row r="14" spans="2:30" x14ac:dyDescent="0.3">
      <c r="B14" s="14" t="s">
        <v>165</v>
      </c>
      <c r="C14" s="20">
        <v>0.38735177865612602</v>
      </c>
      <c r="D14" s="20">
        <v>0.44</v>
      </c>
      <c r="E14" s="20">
        <v>0.3359375</v>
      </c>
      <c r="F14" s="20"/>
      <c r="G14" s="20">
        <v>0</v>
      </c>
      <c r="H14" s="20">
        <v>0.44</v>
      </c>
      <c r="I14" s="20">
        <v>0.371428571428571</v>
      </c>
      <c r="J14" s="20">
        <v>0.41025641025641002</v>
      </c>
      <c r="K14" s="20">
        <v>0.49122807017543901</v>
      </c>
      <c r="L14" s="20">
        <v>0.32258064516128998</v>
      </c>
      <c r="M14" s="20"/>
      <c r="N14" s="20">
        <v>0.37383177570093501</v>
      </c>
      <c r="O14" s="20">
        <v>0.409836065573771</v>
      </c>
      <c r="P14" s="20">
        <v>0.269230769230769</v>
      </c>
      <c r="Q14" s="20">
        <v>0.44067796610169502</v>
      </c>
      <c r="R14" s="20"/>
      <c r="S14" s="20">
        <v>0.28000000000000003</v>
      </c>
      <c r="T14" s="20">
        <v>0.418604651162791</v>
      </c>
      <c r="U14" s="20">
        <v>0.16666666666666699</v>
      </c>
      <c r="V14" s="20">
        <v>0.64912280701754399</v>
      </c>
      <c r="W14" s="20">
        <v>0.22727272727272699</v>
      </c>
      <c r="X14" s="20">
        <v>0.375</v>
      </c>
      <c r="Y14" s="20"/>
      <c r="Z14" s="20">
        <v>0.37362637362637402</v>
      </c>
      <c r="AA14" s="20">
        <v>0.42253521126760601</v>
      </c>
      <c r="AB14" s="20"/>
      <c r="AC14" s="20">
        <v>0.37864077669902901</v>
      </c>
      <c r="AD14" s="20">
        <v>0.42105263157894701</v>
      </c>
    </row>
    <row r="15" spans="2:30" x14ac:dyDescent="0.3">
      <c r="B15" s="14" t="s">
        <v>166</v>
      </c>
      <c r="C15" s="20">
        <v>0.28853754940711501</v>
      </c>
      <c r="D15" s="20">
        <v>0.26400000000000001</v>
      </c>
      <c r="E15" s="20">
        <v>0.3125</v>
      </c>
      <c r="F15" s="20"/>
      <c r="G15" s="20">
        <v>0.5</v>
      </c>
      <c r="H15" s="20">
        <v>0.2</v>
      </c>
      <c r="I15" s="20">
        <v>0.34285714285714303</v>
      </c>
      <c r="J15" s="20">
        <v>0.35897435897435898</v>
      </c>
      <c r="K15" s="20">
        <v>0.24561403508771901</v>
      </c>
      <c r="L15" s="20">
        <v>0.27956989247311798</v>
      </c>
      <c r="M15" s="20"/>
      <c r="N15" s="20">
        <v>0.32710280373831802</v>
      </c>
      <c r="O15" s="20">
        <v>0.34426229508196698</v>
      </c>
      <c r="P15" s="20">
        <v>0.30769230769230799</v>
      </c>
      <c r="Q15" s="20">
        <v>0.152542372881356</v>
      </c>
      <c r="R15" s="20"/>
      <c r="S15" s="20">
        <v>0.4</v>
      </c>
      <c r="T15" s="20">
        <v>0.186046511627907</v>
      </c>
      <c r="U15" s="20">
        <v>0.5</v>
      </c>
      <c r="V15" s="20">
        <v>0.105263157894737</v>
      </c>
      <c r="W15" s="20">
        <v>0.45454545454545497</v>
      </c>
      <c r="X15" s="20">
        <v>0.1875</v>
      </c>
      <c r="Y15" s="20"/>
      <c r="Z15" s="20">
        <v>0.30769230769230799</v>
      </c>
      <c r="AA15" s="20">
        <v>0.23943661971831001</v>
      </c>
      <c r="AB15" s="20"/>
      <c r="AC15" s="20">
        <v>0.29126213592233002</v>
      </c>
      <c r="AD15" s="20">
        <v>0.28571428571428598</v>
      </c>
    </row>
    <row r="16" spans="2:30" x14ac:dyDescent="0.3">
      <c r="B16" s="14" t="s">
        <v>167</v>
      </c>
      <c r="C16" s="21">
        <v>9.8814229249011801E-2</v>
      </c>
      <c r="D16" s="21">
        <v>0.17599999999999999</v>
      </c>
      <c r="E16" s="21">
        <v>2.34375E-2</v>
      </c>
      <c r="F16" s="21"/>
      <c r="G16" s="21">
        <v>-0.5</v>
      </c>
      <c r="H16" s="21">
        <v>0.24</v>
      </c>
      <c r="I16" s="21">
        <v>2.8571428571428598E-2</v>
      </c>
      <c r="J16" s="21">
        <v>5.1282051282051301E-2</v>
      </c>
      <c r="K16" s="21">
        <v>0.24561403508771901</v>
      </c>
      <c r="L16" s="21">
        <v>4.3010752688172102E-2</v>
      </c>
      <c r="M16" s="21"/>
      <c r="N16" s="21">
        <v>4.67289719626168E-2</v>
      </c>
      <c r="O16" s="21">
        <v>6.5573770491803296E-2</v>
      </c>
      <c r="P16" s="21">
        <v>-3.8461538461538401E-2</v>
      </c>
      <c r="Q16" s="21">
        <v>0.28813559322033899</v>
      </c>
      <c r="R16" s="21"/>
      <c r="S16" s="21">
        <v>-0.12</v>
      </c>
      <c r="T16" s="21">
        <v>0.232558139534884</v>
      </c>
      <c r="U16" s="21">
        <v>-0.33333333333333298</v>
      </c>
      <c r="V16" s="21">
        <v>0.54385964912280704</v>
      </c>
      <c r="W16" s="21">
        <v>-0.22727272727272699</v>
      </c>
      <c r="X16" s="21">
        <v>0.1875</v>
      </c>
      <c r="Y16" s="21"/>
      <c r="Z16" s="21">
        <v>6.5934065934065894E-2</v>
      </c>
      <c r="AA16" s="21">
        <v>0.183098591549296</v>
      </c>
      <c r="AB16" s="21"/>
      <c r="AC16" s="21">
        <v>8.7378640776699004E-2</v>
      </c>
      <c r="AD16" s="21">
        <v>0.13533834586466201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9.4861660079051405E-2</v>
      </c>
      <c r="D8" s="13">
        <v>0.104</v>
      </c>
      <c r="E8" s="13">
        <v>8.59375E-2</v>
      </c>
      <c r="F8" s="13"/>
      <c r="G8" s="13">
        <v>0.25</v>
      </c>
      <c r="H8" s="13">
        <v>0.16</v>
      </c>
      <c r="I8" s="13">
        <v>0.114285714285714</v>
      </c>
      <c r="J8" s="13">
        <v>0.102564102564103</v>
      </c>
      <c r="K8" s="13">
        <v>0.105263157894737</v>
      </c>
      <c r="L8" s="13">
        <v>5.3763440860215103E-2</v>
      </c>
      <c r="M8" s="13"/>
      <c r="N8" s="13">
        <v>8.4112149532710304E-2</v>
      </c>
      <c r="O8" s="13">
        <v>9.8360655737704902E-2</v>
      </c>
      <c r="P8" s="13">
        <v>0.15384615384615399</v>
      </c>
      <c r="Q8" s="13">
        <v>8.4745762711864403E-2</v>
      </c>
      <c r="R8" s="13"/>
      <c r="S8" s="13">
        <v>0.146666666666667</v>
      </c>
      <c r="T8" s="13">
        <v>0</v>
      </c>
      <c r="U8" s="13">
        <v>8.3333333333333301E-2</v>
      </c>
      <c r="V8" s="13">
        <v>8.7719298245614002E-2</v>
      </c>
      <c r="W8" s="13">
        <v>0.18181818181818199</v>
      </c>
      <c r="X8" s="13">
        <v>0.125</v>
      </c>
      <c r="Y8" s="13"/>
      <c r="Z8" s="13">
        <v>9.8901098901098897E-2</v>
      </c>
      <c r="AA8" s="13">
        <v>8.4507042253521097E-2</v>
      </c>
      <c r="AB8" s="13"/>
      <c r="AC8" s="13">
        <v>8.7378640776699004E-2</v>
      </c>
      <c r="AD8" s="13">
        <v>9.0225563909774403E-2</v>
      </c>
    </row>
    <row r="9" spans="2:30" x14ac:dyDescent="0.3">
      <c r="B9" s="14" t="s">
        <v>161</v>
      </c>
      <c r="C9" s="13">
        <v>8.3003952569169995E-2</v>
      </c>
      <c r="D9" s="13">
        <v>0.104</v>
      </c>
      <c r="E9" s="13">
        <v>6.25E-2</v>
      </c>
      <c r="F9" s="13"/>
      <c r="G9" s="13">
        <v>0</v>
      </c>
      <c r="H9" s="13">
        <v>0.12</v>
      </c>
      <c r="I9" s="13">
        <v>0.2</v>
      </c>
      <c r="J9" s="13">
        <v>7.69230769230769E-2</v>
      </c>
      <c r="K9" s="13">
        <v>8.7719298245614002E-2</v>
      </c>
      <c r="L9" s="13">
        <v>3.2258064516128997E-2</v>
      </c>
      <c r="M9" s="13"/>
      <c r="N9" s="13">
        <v>8.4112149532710304E-2</v>
      </c>
      <c r="O9" s="13">
        <v>0.114754098360656</v>
      </c>
      <c r="P9" s="13">
        <v>7.69230769230769E-2</v>
      </c>
      <c r="Q9" s="13">
        <v>5.0847457627118599E-2</v>
      </c>
      <c r="R9" s="13"/>
      <c r="S9" s="13">
        <v>2.66666666666667E-2</v>
      </c>
      <c r="T9" s="13">
        <v>0.13953488372093001</v>
      </c>
      <c r="U9" s="13">
        <v>0.16666666666666699</v>
      </c>
      <c r="V9" s="13">
        <v>5.2631578947368397E-2</v>
      </c>
      <c r="W9" s="13">
        <v>0.22727272727272699</v>
      </c>
      <c r="X9" s="13">
        <v>0</v>
      </c>
      <c r="Y9" s="13"/>
      <c r="Z9" s="13">
        <v>8.2417582417582402E-2</v>
      </c>
      <c r="AA9" s="13">
        <v>8.4507042253521097E-2</v>
      </c>
      <c r="AB9" s="13"/>
      <c r="AC9" s="13">
        <v>6.7961165048543701E-2</v>
      </c>
      <c r="AD9" s="13">
        <v>9.7744360902255606E-2</v>
      </c>
    </row>
    <row r="10" spans="2:30" x14ac:dyDescent="0.3">
      <c r="B10" s="14" t="s">
        <v>162</v>
      </c>
      <c r="C10" s="13">
        <v>0.32806324110671897</v>
      </c>
      <c r="D10" s="13">
        <v>0.33600000000000002</v>
      </c>
      <c r="E10" s="13">
        <v>0.3203125</v>
      </c>
      <c r="F10" s="13"/>
      <c r="G10" s="13">
        <v>0</v>
      </c>
      <c r="H10" s="13">
        <v>0.24</v>
      </c>
      <c r="I10" s="13">
        <v>0.314285714285714</v>
      </c>
      <c r="J10" s="13">
        <v>0.35897435897435898</v>
      </c>
      <c r="K10" s="13">
        <v>0.33333333333333298</v>
      </c>
      <c r="L10" s="13">
        <v>0.35483870967741898</v>
      </c>
      <c r="M10" s="13"/>
      <c r="N10" s="13">
        <v>0.32710280373831802</v>
      </c>
      <c r="O10" s="13">
        <v>0.34426229508196698</v>
      </c>
      <c r="P10" s="13">
        <v>0.15384615384615399</v>
      </c>
      <c r="Q10" s="13">
        <v>0.38983050847457601</v>
      </c>
      <c r="R10" s="13"/>
      <c r="S10" s="13">
        <v>0.34666666666666701</v>
      </c>
      <c r="T10" s="13">
        <v>0.418604651162791</v>
      </c>
      <c r="U10" s="13">
        <v>0.375</v>
      </c>
      <c r="V10" s="13">
        <v>0.24561403508771901</v>
      </c>
      <c r="W10" s="13">
        <v>0.27272727272727298</v>
      </c>
      <c r="X10" s="13">
        <v>0.25</v>
      </c>
      <c r="Y10" s="13"/>
      <c r="Z10" s="13">
        <v>0.31868131868131899</v>
      </c>
      <c r="AA10" s="13">
        <v>0.352112676056338</v>
      </c>
      <c r="AB10" s="13"/>
      <c r="AC10" s="13">
        <v>0.29126213592233002</v>
      </c>
      <c r="AD10" s="13">
        <v>0.35338345864661702</v>
      </c>
    </row>
    <row r="11" spans="2:30" x14ac:dyDescent="0.3">
      <c r="B11" s="14" t="s">
        <v>163</v>
      </c>
      <c r="C11" s="13">
        <v>9.8814229249011898E-2</v>
      </c>
      <c r="D11" s="13">
        <v>7.1999999999999995E-2</v>
      </c>
      <c r="E11" s="13">
        <v>0.125</v>
      </c>
      <c r="F11" s="13"/>
      <c r="G11" s="13">
        <v>0.25</v>
      </c>
      <c r="H11" s="13">
        <v>0.2</v>
      </c>
      <c r="I11" s="13">
        <v>0.114285714285714</v>
      </c>
      <c r="J11" s="13">
        <v>7.69230769230769E-2</v>
      </c>
      <c r="K11" s="13">
        <v>0.105263157894737</v>
      </c>
      <c r="L11" s="13">
        <v>6.4516129032258104E-2</v>
      </c>
      <c r="M11" s="13"/>
      <c r="N11" s="13">
        <v>0.14018691588785001</v>
      </c>
      <c r="O11" s="13">
        <v>1.63934426229508E-2</v>
      </c>
      <c r="P11" s="13">
        <v>0.15384615384615399</v>
      </c>
      <c r="Q11" s="13">
        <v>8.4745762711864403E-2</v>
      </c>
      <c r="R11" s="13"/>
      <c r="S11" s="13">
        <v>9.3333333333333296E-2</v>
      </c>
      <c r="T11" s="13">
        <v>0.116279069767442</v>
      </c>
      <c r="U11" s="13">
        <v>4.1666666666666699E-2</v>
      </c>
      <c r="V11" s="13">
        <v>7.0175438596491196E-2</v>
      </c>
      <c r="W11" s="13">
        <v>0.13636363636363599</v>
      </c>
      <c r="X11" s="13">
        <v>0.125</v>
      </c>
      <c r="Y11" s="13"/>
      <c r="Z11" s="13">
        <v>9.8901098901098897E-2</v>
      </c>
      <c r="AA11" s="13">
        <v>9.85915492957746E-2</v>
      </c>
      <c r="AB11" s="13"/>
      <c r="AC11" s="13">
        <v>7.7669902912621394E-2</v>
      </c>
      <c r="AD11" s="13">
        <v>0.105263157894737</v>
      </c>
    </row>
    <row r="12" spans="2:30" x14ac:dyDescent="0.3">
      <c r="B12" s="14" t="s">
        <v>164</v>
      </c>
      <c r="C12" s="13">
        <v>0.28458498023715401</v>
      </c>
      <c r="D12" s="13">
        <v>0.27200000000000002</v>
      </c>
      <c r="E12" s="13">
        <v>0.296875</v>
      </c>
      <c r="F12" s="13"/>
      <c r="G12" s="13">
        <v>0.5</v>
      </c>
      <c r="H12" s="13">
        <v>0.28000000000000003</v>
      </c>
      <c r="I12" s="13">
        <v>0.25714285714285701</v>
      </c>
      <c r="J12" s="13">
        <v>0.28205128205128199</v>
      </c>
      <c r="K12" s="13">
        <v>0.26315789473684198</v>
      </c>
      <c r="L12" s="13">
        <v>0.30107526881720398</v>
      </c>
      <c r="M12" s="13"/>
      <c r="N12" s="13">
        <v>0.289719626168224</v>
      </c>
      <c r="O12" s="13">
        <v>0.29508196721311503</v>
      </c>
      <c r="P12" s="13">
        <v>0.269230769230769</v>
      </c>
      <c r="Q12" s="13">
        <v>0.27118644067796599</v>
      </c>
      <c r="R12" s="13"/>
      <c r="S12" s="13">
        <v>0.30666666666666698</v>
      </c>
      <c r="T12" s="13">
        <v>0.25581395348837199</v>
      </c>
      <c r="U12" s="13">
        <v>0.20833333333333301</v>
      </c>
      <c r="V12" s="13">
        <v>0.36842105263157898</v>
      </c>
      <c r="W12" s="13">
        <v>0.13636363636363599</v>
      </c>
      <c r="X12" s="13">
        <v>0.3125</v>
      </c>
      <c r="Y12" s="13"/>
      <c r="Z12" s="13">
        <v>0.29670329670329698</v>
      </c>
      <c r="AA12" s="13">
        <v>0.25352112676056299</v>
      </c>
      <c r="AB12" s="13"/>
      <c r="AC12" s="13">
        <v>0.33009708737864102</v>
      </c>
      <c r="AD12" s="13">
        <v>0.27067669172932302</v>
      </c>
    </row>
    <row r="13" spans="2:30" x14ac:dyDescent="0.3">
      <c r="B13" s="14" t="s">
        <v>56</v>
      </c>
      <c r="C13" s="13">
        <v>0.110671936758893</v>
      </c>
      <c r="D13" s="13">
        <v>0.112</v>
      </c>
      <c r="E13" s="13">
        <v>0.109375</v>
      </c>
      <c r="F13" s="13"/>
      <c r="G13" s="13">
        <v>0</v>
      </c>
      <c r="H13" s="13">
        <v>0</v>
      </c>
      <c r="I13" s="13">
        <v>0</v>
      </c>
      <c r="J13" s="13">
        <v>0.102564102564103</v>
      </c>
      <c r="K13" s="13">
        <v>0.105263157894737</v>
      </c>
      <c r="L13" s="13">
        <v>0.19354838709677399</v>
      </c>
      <c r="M13" s="13"/>
      <c r="N13" s="13">
        <v>7.4766355140186896E-2</v>
      </c>
      <c r="O13" s="13">
        <v>0.13114754098360701</v>
      </c>
      <c r="P13" s="13">
        <v>0.19230769230769201</v>
      </c>
      <c r="Q13" s="13">
        <v>0.11864406779661001</v>
      </c>
      <c r="R13" s="13"/>
      <c r="S13" s="13">
        <v>0.08</v>
      </c>
      <c r="T13" s="13">
        <v>6.9767441860465101E-2</v>
      </c>
      <c r="U13" s="13">
        <v>0.125</v>
      </c>
      <c r="V13" s="13">
        <v>0.175438596491228</v>
      </c>
      <c r="W13" s="13">
        <v>4.5454545454545497E-2</v>
      </c>
      <c r="X13" s="13">
        <v>0.1875</v>
      </c>
      <c r="Y13" s="13"/>
      <c r="Z13" s="13">
        <v>0.104395604395604</v>
      </c>
      <c r="AA13" s="13">
        <v>0.12676056338028199</v>
      </c>
      <c r="AB13" s="13"/>
      <c r="AC13" s="13">
        <v>0.14563106796116501</v>
      </c>
      <c r="AD13" s="13">
        <v>8.2706766917293201E-2</v>
      </c>
    </row>
    <row r="14" spans="2:30" x14ac:dyDescent="0.3">
      <c r="B14" s="14" t="s">
        <v>165</v>
      </c>
      <c r="C14" s="20">
        <v>0.17786561264822101</v>
      </c>
      <c r="D14" s="20">
        <v>0.20799999999999999</v>
      </c>
      <c r="E14" s="20">
        <v>0.1484375</v>
      </c>
      <c r="F14" s="20"/>
      <c r="G14" s="20">
        <v>0.25</v>
      </c>
      <c r="H14" s="20">
        <v>0.28000000000000003</v>
      </c>
      <c r="I14" s="20">
        <v>0.314285714285714</v>
      </c>
      <c r="J14" s="20">
        <v>0.17948717948717899</v>
      </c>
      <c r="K14" s="20">
        <v>0.19298245614035101</v>
      </c>
      <c r="L14" s="20">
        <v>8.6021505376344107E-2</v>
      </c>
      <c r="M14" s="20"/>
      <c r="N14" s="20">
        <v>0.168224299065421</v>
      </c>
      <c r="O14" s="20">
        <v>0.213114754098361</v>
      </c>
      <c r="P14" s="20">
        <v>0.230769230769231</v>
      </c>
      <c r="Q14" s="20">
        <v>0.13559322033898299</v>
      </c>
      <c r="R14" s="20"/>
      <c r="S14" s="20">
        <v>0.17333333333333301</v>
      </c>
      <c r="T14" s="20">
        <v>0.13953488372093001</v>
      </c>
      <c r="U14" s="20">
        <v>0.25</v>
      </c>
      <c r="V14" s="20">
        <v>0.140350877192982</v>
      </c>
      <c r="W14" s="20">
        <v>0.40909090909090901</v>
      </c>
      <c r="X14" s="20">
        <v>0.125</v>
      </c>
      <c r="Y14" s="20"/>
      <c r="Z14" s="20">
        <v>0.18131868131868101</v>
      </c>
      <c r="AA14" s="20">
        <v>0.169014084507042</v>
      </c>
      <c r="AB14" s="20"/>
      <c r="AC14" s="20">
        <v>0.15533980582524301</v>
      </c>
      <c r="AD14" s="20">
        <v>0.18796992481203001</v>
      </c>
    </row>
    <row r="15" spans="2:30" x14ac:dyDescent="0.3">
      <c r="B15" s="14" t="s">
        <v>166</v>
      </c>
      <c r="C15" s="20">
        <v>0.38339920948616601</v>
      </c>
      <c r="D15" s="20">
        <v>0.34399999999999997</v>
      </c>
      <c r="E15" s="20">
        <v>0.421875</v>
      </c>
      <c r="F15" s="20"/>
      <c r="G15" s="20">
        <v>0.75</v>
      </c>
      <c r="H15" s="20">
        <v>0.48</v>
      </c>
      <c r="I15" s="20">
        <v>0.371428571428571</v>
      </c>
      <c r="J15" s="20">
        <v>0.35897435897435898</v>
      </c>
      <c r="K15" s="20">
        <v>0.36842105263157898</v>
      </c>
      <c r="L15" s="20">
        <v>0.36559139784946199</v>
      </c>
      <c r="M15" s="20"/>
      <c r="N15" s="20">
        <v>0.42990654205607498</v>
      </c>
      <c r="O15" s="20">
        <v>0.31147540983606598</v>
      </c>
      <c r="P15" s="20">
        <v>0.42307692307692302</v>
      </c>
      <c r="Q15" s="20">
        <v>0.355932203389831</v>
      </c>
      <c r="R15" s="20"/>
      <c r="S15" s="20">
        <v>0.4</v>
      </c>
      <c r="T15" s="20">
        <v>0.372093023255814</v>
      </c>
      <c r="U15" s="20">
        <v>0.25</v>
      </c>
      <c r="V15" s="20">
        <v>0.43859649122806998</v>
      </c>
      <c r="W15" s="20">
        <v>0.27272727272727298</v>
      </c>
      <c r="X15" s="20">
        <v>0.4375</v>
      </c>
      <c r="Y15" s="20"/>
      <c r="Z15" s="20">
        <v>0.39560439560439598</v>
      </c>
      <c r="AA15" s="20">
        <v>0.352112676056338</v>
      </c>
      <c r="AB15" s="20"/>
      <c r="AC15" s="20">
        <v>0.40776699029126201</v>
      </c>
      <c r="AD15" s="20">
        <v>0.37593984962406002</v>
      </c>
    </row>
    <row r="16" spans="2:30" x14ac:dyDescent="0.3">
      <c r="B16" s="14" t="s">
        <v>167</v>
      </c>
      <c r="C16" s="21">
        <v>-0.205533596837945</v>
      </c>
      <c r="D16" s="21">
        <v>-0.13600000000000001</v>
      </c>
      <c r="E16" s="21">
        <v>-0.2734375</v>
      </c>
      <c r="F16" s="21"/>
      <c r="G16" s="21">
        <v>-0.5</v>
      </c>
      <c r="H16" s="21">
        <v>-0.2</v>
      </c>
      <c r="I16" s="21">
        <v>-5.7142857142857099E-2</v>
      </c>
      <c r="J16" s="21">
        <v>-0.17948717948717899</v>
      </c>
      <c r="K16" s="21">
        <v>-0.175438596491228</v>
      </c>
      <c r="L16" s="21">
        <v>-0.27956989247311798</v>
      </c>
      <c r="M16" s="21"/>
      <c r="N16" s="21">
        <v>-0.26168224299065401</v>
      </c>
      <c r="O16" s="21">
        <v>-9.8360655737704902E-2</v>
      </c>
      <c r="P16" s="21">
        <v>-0.19230769230769201</v>
      </c>
      <c r="Q16" s="21">
        <v>-0.22033898305084701</v>
      </c>
      <c r="R16" s="21"/>
      <c r="S16" s="21">
        <v>-0.22666666666666699</v>
      </c>
      <c r="T16" s="21">
        <v>-0.232558139534884</v>
      </c>
      <c r="U16" s="21">
        <v>0</v>
      </c>
      <c r="V16" s="21">
        <v>-0.29824561403508798</v>
      </c>
      <c r="W16" s="21">
        <v>0.13636363636363599</v>
      </c>
      <c r="X16" s="21">
        <v>-0.3125</v>
      </c>
      <c r="Y16" s="21"/>
      <c r="Z16" s="21">
        <v>-0.214285714285714</v>
      </c>
      <c r="AA16" s="21">
        <v>-0.183098591549296</v>
      </c>
      <c r="AB16" s="21"/>
      <c r="AC16" s="21">
        <v>-0.25242718446601897</v>
      </c>
      <c r="AD16" s="21">
        <v>-0.18796992481203001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5.9288537549407098E-2</v>
      </c>
      <c r="D8" s="13">
        <v>0.04</v>
      </c>
      <c r="E8" s="13">
        <v>7.8125E-2</v>
      </c>
      <c r="F8" s="13"/>
      <c r="G8" s="13">
        <v>0.25</v>
      </c>
      <c r="H8" s="13">
        <v>0.16</v>
      </c>
      <c r="I8" s="13">
        <v>8.5714285714285701E-2</v>
      </c>
      <c r="J8" s="13">
        <v>5.1282051282051301E-2</v>
      </c>
      <c r="K8" s="13">
        <v>5.2631578947368397E-2</v>
      </c>
      <c r="L8" s="13">
        <v>2.1505376344085999E-2</v>
      </c>
      <c r="M8" s="13"/>
      <c r="N8" s="13">
        <v>6.5420560747663503E-2</v>
      </c>
      <c r="O8" s="13">
        <v>4.91803278688525E-2</v>
      </c>
      <c r="P8" s="13">
        <v>3.8461538461538498E-2</v>
      </c>
      <c r="Q8" s="13">
        <v>6.7796610169491497E-2</v>
      </c>
      <c r="R8" s="13"/>
      <c r="S8" s="13">
        <v>0.08</v>
      </c>
      <c r="T8" s="13">
        <v>2.32558139534884E-2</v>
      </c>
      <c r="U8" s="13">
        <v>0</v>
      </c>
      <c r="V8" s="13">
        <v>7.0175438596491196E-2</v>
      </c>
      <c r="W8" s="13">
        <v>9.0909090909090898E-2</v>
      </c>
      <c r="X8" s="13">
        <v>0.125</v>
      </c>
      <c r="Y8" s="13"/>
      <c r="Z8" s="13">
        <v>7.1428571428571397E-2</v>
      </c>
      <c r="AA8" s="13">
        <v>2.8169014084507001E-2</v>
      </c>
      <c r="AB8" s="13"/>
      <c r="AC8" s="13">
        <v>7.7669902912621394E-2</v>
      </c>
      <c r="AD8" s="13">
        <v>4.5112781954887202E-2</v>
      </c>
    </row>
    <row r="9" spans="2:30" x14ac:dyDescent="0.3">
      <c r="B9" s="14" t="s">
        <v>161</v>
      </c>
      <c r="C9" s="13">
        <v>0.32411067193675902</v>
      </c>
      <c r="D9" s="13">
        <v>0.32800000000000001</v>
      </c>
      <c r="E9" s="13">
        <v>0.3203125</v>
      </c>
      <c r="F9" s="13"/>
      <c r="G9" s="13">
        <v>0.25</v>
      </c>
      <c r="H9" s="13">
        <v>0.36</v>
      </c>
      <c r="I9" s="13">
        <v>0.45714285714285702</v>
      </c>
      <c r="J9" s="13">
        <v>0.20512820512820501</v>
      </c>
      <c r="K9" s="13">
        <v>0.35087719298245601</v>
      </c>
      <c r="L9" s="13">
        <v>0.30107526881720398</v>
      </c>
      <c r="M9" s="13"/>
      <c r="N9" s="13">
        <v>0.29906542056074797</v>
      </c>
      <c r="O9" s="13">
        <v>0.34426229508196698</v>
      </c>
      <c r="P9" s="13">
        <v>0.46153846153846201</v>
      </c>
      <c r="Q9" s="13">
        <v>0.28813559322033899</v>
      </c>
      <c r="R9" s="13"/>
      <c r="S9" s="13">
        <v>0.32</v>
      </c>
      <c r="T9" s="13">
        <v>0.30232558139534899</v>
      </c>
      <c r="U9" s="13">
        <v>0.54166666666666696</v>
      </c>
      <c r="V9" s="13">
        <v>0.31578947368421101</v>
      </c>
      <c r="W9" s="13">
        <v>0.22727272727272699</v>
      </c>
      <c r="X9" s="13">
        <v>0.1875</v>
      </c>
      <c r="Y9" s="13"/>
      <c r="Z9" s="13">
        <v>0.31318681318681302</v>
      </c>
      <c r="AA9" s="13">
        <v>0.352112676056338</v>
      </c>
      <c r="AB9" s="13"/>
      <c r="AC9" s="13">
        <v>0.40776699029126201</v>
      </c>
      <c r="AD9" s="13">
        <v>0.26315789473684198</v>
      </c>
    </row>
    <row r="10" spans="2:30" x14ac:dyDescent="0.3">
      <c r="B10" s="14" t="s">
        <v>162</v>
      </c>
      <c r="C10" s="13">
        <v>0.343873517786561</v>
      </c>
      <c r="D10" s="13">
        <v>0.36</v>
      </c>
      <c r="E10" s="13">
        <v>0.328125</v>
      </c>
      <c r="F10" s="13"/>
      <c r="G10" s="13">
        <v>0</v>
      </c>
      <c r="H10" s="13">
        <v>0.2</v>
      </c>
      <c r="I10" s="13">
        <v>0.34285714285714303</v>
      </c>
      <c r="J10" s="13">
        <v>0.41025641025641002</v>
      </c>
      <c r="K10" s="13">
        <v>0.33333333333333298</v>
      </c>
      <c r="L10" s="13">
        <v>0.37634408602150499</v>
      </c>
      <c r="M10" s="13"/>
      <c r="N10" s="13">
        <v>0.37383177570093501</v>
      </c>
      <c r="O10" s="13">
        <v>0.31147540983606598</v>
      </c>
      <c r="P10" s="13">
        <v>0.30769230769230799</v>
      </c>
      <c r="Q10" s="13">
        <v>0.338983050847458</v>
      </c>
      <c r="R10" s="13"/>
      <c r="S10" s="13">
        <v>0.33333333333333298</v>
      </c>
      <c r="T10" s="13">
        <v>0.418604651162791</v>
      </c>
      <c r="U10" s="13">
        <v>0.25</v>
      </c>
      <c r="V10" s="13">
        <v>0.22807017543859601</v>
      </c>
      <c r="W10" s="13">
        <v>0.63636363636363602</v>
      </c>
      <c r="X10" s="13">
        <v>0.375</v>
      </c>
      <c r="Y10" s="13"/>
      <c r="Z10" s="13">
        <v>0.31868131868131899</v>
      </c>
      <c r="AA10" s="13">
        <v>0.40845070422535201</v>
      </c>
      <c r="AB10" s="13"/>
      <c r="AC10" s="13">
        <v>0.31067961165048502</v>
      </c>
      <c r="AD10" s="13">
        <v>0.37593984962406002</v>
      </c>
    </row>
    <row r="11" spans="2:30" x14ac:dyDescent="0.3">
      <c r="B11" s="14" t="s">
        <v>163</v>
      </c>
      <c r="C11" s="13">
        <v>0.173913043478261</v>
      </c>
      <c r="D11" s="13">
        <v>0.17599999999999999</v>
      </c>
      <c r="E11" s="13">
        <v>0.171875</v>
      </c>
      <c r="F11" s="13"/>
      <c r="G11" s="13">
        <v>0.5</v>
      </c>
      <c r="H11" s="13">
        <v>0.24</v>
      </c>
      <c r="I11" s="13">
        <v>5.7142857142857099E-2</v>
      </c>
      <c r="J11" s="13">
        <v>0.230769230769231</v>
      </c>
      <c r="K11" s="13">
        <v>0.12280701754386</v>
      </c>
      <c r="L11" s="13">
        <v>0.19354838709677399</v>
      </c>
      <c r="M11" s="13"/>
      <c r="N11" s="13">
        <v>0.177570093457944</v>
      </c>
      <c r="O11" s="13">
        <v>0.13114754098360701</v>
      </c>
      <c r="P11" s="13">
        <v>0.115384615384615</v>
      </c>
      <c r="Q11" s="13">
        <v>0.23728813559322001</v>
      </c>
      <c r="R11" s="13"/>
      <c r="S11" s="13">
        <v>0.24</v>
      </c>
      <c r="T11" s="13">
        <v>0.13953488372093001</v>
      </c>
      <c r="U11" s="13">
        <v>0.16666666666666699</v>
      </c>
      <c r="V11" s="13">
        <v>0.175438596491228</v>
      </c>
      <c r="W11" s="13">
        <v>4.5454545454545497E-2</v>
      </c>
      <c r="X11" s="13">
        <v>0.1875</v>
      </c>
      <c r="Y11" s="13"/>
      <c r="Z11" s="13">
        <v>0.19230769230769201</v>
      </c>
      <c r="AA11" s="13">
        <v>0.12676056338028199</v>
      </c>
      <c r="AB11" s="13"/>
      <c r="AC11" s="13">
        <v>0.13592233009708701</v>
      </c>
      <c r="AD11" s="13">
        <v>0.21052631578947401</v>
      </c>
    </row>
    <row r="12" spans="2:30" x14ac:dyDescent="0.3">
      <c r="B12" s="14" t="s">
        <v>164</v>
      </c>
      <c r="C12" s="13">
        <v>7.5098814229248995E-2</v>
      </c>
      <c r="D12" s="13">
        <v>8.7999999999999995E-2</v>
      </c>
      <c r="E12" s="13">
        <v>6.25E-2</v>
      </c>
      <c r="F12" s="13"/>
      <c r="G12" s="13">
        <v>0</v>
      </c>
      <c r="H12" s="13">
        <v>0.04</v>
      </c>
      <c r="I12" s="13">
        <v>2.8571428571428598E-2</v>
      </c>
      <c r="J12" s="13">
        <v>7.69230769230769E-2</v>
      </c>
      <c r="K12" s="13">
        <v>0.12280701754386</v>
      </c>
      <c r="L12" s="13">
        <v>7.5268817204301106E-2</v>
      </c>
      <c r="M12" s="13"/>
      <c r="N12" s="13">
        <v>8.4112149532710304E-2</v>
      </c>
      <c r="O12" s="13">
        <v>8.1967213114754106E-2</v>
      </c>
      <c r="P12" s="13">
        <v>7.69230769230769E-2</v>
      </c>
      <c r="Q12" s="13">
        <v>5.0847457627118599E-2</v>
      </c>
      <c r="R12" s="13"/>
      <c r="S12" s="13">
        <v>1.3333333333333299E-2</v>
      </c>
      <c r="T12" s="13">
        <v>9.3023255813953501E-2</v>
      </c>
      <c r="U12" s="13">
        <v>0</v>
      </c>
      <c r="V12" s="13">
        <v>0.175438596491228</v>
      </c>
      <c r="W12" s="13">
        <v>0</v>
      </c>
      <c r="X12" s="13">
        <v>0.125</v>
      </c>
      <c r="Y12" s="13"/>
      <c r="Z12" s="13">
        <v>7.69230769230769E-2</v>
      </c>
      <c r="AA12" s="13">
        <v>7.0422535211267595E-2</v>
      </c>
      <c r="AB12" s="13"/>
      <c r="AC12" s="13">
        <v>4.85436893203883E-2</v>
      </c>
      <c r="AD12" s="13">
        <v>9.0225563909774403E-2</v>
      </c>
    </row>
    <row r="13" spans="2:30" x14ac:dyDescent="0.3">
      <c r="B13" s="14" t="s">
        <v>56</v>
      </c>
      <c r="C13" s="13">
        <v>2.3715415019762799E-2</v>
      </c>
      <c r="D13" s="13">
        <v>8.0000000000000002E-3</v>
      </c>
      <c r="E13" s="13">
        <v>3.90625E-2</v>
      </c>
      <c r="F13" s="13"/>
      <c r="G13" s="13">
        <v>0</v>
      </c>
      <c r="H13" s="13">
        <v>0</v>
      </c>
      <c r="I13" s="13">
        <v>2.8571428571428598E-2</v>
      </c>
      <c r="J13" s="13">
        <v>2.5641025641025599E-2</v>
      </c>
      <c r="K13" s="13">
        <v>1.7543859649122799E-2</v>
      </c>
      <c r="L13" s="13">
        <v>3.2258064516128997E-2</v>
      </c>
      <c r="M13" s="13"/>
      <c r="N13" s="13">
        <v>0</v>
      </c>
      <c r="O13" s="13">
        <v>8.1967213114754106E-2</v>
      </c>
      <c r="P13" s="13">
        <v>0</v>
      </c>
      <c r="Q13" s="13">
        <v>1.6949152542372899E-2</v>
      </c>
      <c r="R13" s="13"/>
      <c r="S13" s="13">
        <v>1.3333333333333299E-2</v>
      </c>
      <c r="T13" s="13">
        <v>2.32558139534884E-2</v>
      </c>
      <c r="U13" s="13">
        <v>4.1666666666666699E-2</v>
      </c>
      <c r="V13" s="13">
        <v>3.5087719298245598E-2</v>
      </c>
      <c r="W13" s="13">
        <v>0</v>
      </c>
      <c r="X13" s="13">
        <v>0</v>
      </c>
      <c r="Y13" s="13"/>
      <c r="Z13" s="13">
        <v>2.74725274725275E-2</v>
      </c>
      <c r="AA13" s="13">
        <v>1.4084507042253501E-2</v>
      </c>
      <c r="AB13" s="13"/>
      <c r="AC13" s="13">
        <v>1.94174757281553E-2</v>
      </c>
      <c r="AD13" s="13">
        <v>1.50375939849624E-2</v>
      </c>
    </row>
    <row r="14" spans="2:30" x14ac:dyDescent="0.3">
      <c r="B14" s="14" t="s">
        <v>165</v>
      </c>
      <c r="C14" s="20">
        <v>0.38339920948616601</v>
      </c>
      <c r="D14" s="20">
        <v>0.36799999999999999</v>
      </c>
      <c r="E14" s="20">
        <v>0.3984375</v>
      </c>
      <c r="F14" s="20"/>
      <c r="G14" s="20">
        <v>0.5</v>
      </c>
      <c r="H14" s="20">
        <v>0.52</v>
      </c>
      <c r="I14" s="20">
        <v>0.54285714285714304</v>
      </c>
      <c r="J14" s="20">
        <v>0.256410256410256</v>
      </c>
      <c r="K14" s="20">
        <v>0.40350877192982498</v>
      </c>
      <c r="L14" s="20">
        <v>0.32258064516128998</v>
      </c>
      <c r="M14" s="20"/>
      <c r="N14" s="20">
        <v>0.36448598130841098</v>
      </c>
      <c r="O14" s="20">
        <v>0.39344262295082</v>
      </c>
      <c r="P14" s="20">
        <v>0.5</v>
      </c>
      <c r="Q14" s="20">
        <v>0.355932203389831</v>
      </c>
      <c r="R14" s="20"/>
      <c r="S14" s="20">
        <v>0.4</v>
      </c>
      <c r="T14" s="20">
        <v>0.32558139534883701</v>
      </c>
      <c r="U14" s="20">
        <v>0.54166666666666696</v>
      </c>
      <c r="V14" s="20">
        <v>0.38596491228070201</v>
      </c>
      <c r="W14" s="20">
        <v>0.31818181818181801</v>
      </c>
      <c r="X14" s="20">
        <v>0.3125</v>
      </c>
      <c r="Y14" s="20"/>
      <c r="Z14" s="20">
        <v>0.38461538461538503</v>
      </c>
      <c r="AA14" s="20">
        <v>0.38028169014084501</v>
      </c>
      <c r="AB14" s="20"/>
      <c r="AC14" s="20">
        <v>0.485436893203884</v>
      </c>
      <c r="AD14" s="20">
        <v>0.30827067669172897</v>
      </c>
    </row>
    <row r="15" spans="2:30" x14ac:dyDescent="0.3">
      <c r="B15" s="14" t="s">
        <v>166</v>
      </c>
      <c r="C15" s="20">
        <v>0.24901185770751</v>
      </c>
      <c r="D15" s="20">
        <v>0.26400000000000001</v>
      </c>
      <c r="E15" s="20">
        <v>0.234375</v>
      </c>
      <c r="F15" s="20"/>
      <c r="G15" s="20">
        <v>0.5</v>
      </c>
      <c r="H15" s="20">
        <v>0.28000000000000003</v>
      </c>
      <c r="I15" s="20">
        <v>8.5714285714285701E-2</v>
      </c>
      <c r="J15" s="20">
        <v>0.30769230769230799</v>
      </c>
      <c r="K15" s="20">
        <v>0.24561403508771901</v>
      </c>
      <c r="L15" s="20">
        <v>0.26881720430107497</v>
      </c>
      <c r="M15" s="20"/>
      <c r="N15" s="20">
        <v>0.26168224299065401</v>
      </c>
      <c r="O15" s="20">
        <v>0.213114754098361</v>
      </c>
      <c r="P15" s="20">
        <v>0.19230769230769201</v>
      </c>
      <c r="Q15" s="20">
        <v>0.28813559322033899</v>
      </c>
      <c r="R15" s="20"/>
      <c r="S15" s="20">
        <v>0.25333333333333302</v>
      </c>
      <c r="T15" s="20">
        <v>0.232558139534884</v>
      </c>
      <c r="U15" s="20">
        <v>0.16666666666666699</v>
      </c>
      <c r="V15" s="20">
        <v>0.35087719298245601</v>
      </c>
      <c r="W15" s="20">
        <v>4.5454545454545497E-2</v>
      </c>
      <c r="X15" s="20">
        <v>0.3125</v>
      </c>
      <c r="Y15" s="20"/>
      <c r="Z15" s="20">
        <v>0.269230769230769</v>
      </c>
      <c r="AA15" s="20">
        <v>0.19718309859154901</v>
      </c>
      <c r="AB15" s="20"/>
      <c r="AC15" s="20">
        <v>0.18446601941747601</v>
      </c>
      <c r="AD15" s="20">
        <v>0.30075187969924799</v>
      </c>
    </row>
    <row r="16" spans="2:30" x14ac:dyDescent="0.3">
      <c r="B16" s="14" t="s">
        <v>167</v>
      </c>
      <c r="C16" s="21">
        <v>0.13438735177865599</v>
      </c>
      <c r="D16" s="21">
        <v>0.104</v>
      </c>
      <c r="E16" s="21">
        <v>0.1640625</v>
      </c>
      <c r="F16" s="21"/>
      <c r="G16" s="21">
        <v>0</v>
      </c>
      <c r="H16" s="21">
        <v>0.24</v>
      </c>
      <c r="I16" s="21">
        <v>0.45714285714285702</v>
      </c>
      <c r="J16" s="21">
        <v>-5.1282051282051301E-2</v>
      </c>
      <c r="K16" s="21">
        <v>0.157894736842105</v>
      </c>
      <c r="L16" s="21">
        <v>5.3763440860215103E-2</v>
      </c>
      <c r="M16" s="21"/>
      <c r="N16" s="21">
        <v>0.10280373831775701</v>
      </c>
      <c r="O16" s="21">
        <v>0.18032786885245899</v>
      </c>
      <c r="P16" s="21">
        <v>0.30769230769230799</v>
      </c>
      <c r="Q16" s="21">
        <v>6.7796610169491497E-2</v>
      </c>
      <c r="R16" s="21"/>
      <c r="S16" s="21">
        <v>0.146666666666667</v>
      </c>
      <c r="T16" s="21">
        <v>9.3023255813953501E-2</v>
      </c>
      <c r="U16" s="21">
        <v>0.375</v>
      </c>
      <c r="V16" s="21">
        <v>3.5087719298245598E-2</v>
      </c>
      <c r="W16" s="21">
        <v>0.27272727272727298</v>
      </c>
      <c r="X16" s="21">
        <v>0</v>
      </c>
      <c r="Y16" s="21"/>
      <c r="Z16" s="21">
        <v>0.115384615384615</v>
      </c>
      <c r="AA16" s="21">
        <v>0.183098591549296</v>
      </c>
      <c r="AB16" s="21"/>
      <c r="AC16" s="21">
        <v>0.30097087378640802</v>
      </c>
      <c r="AD16" s="21">
        <v>7.5187969924812E-3</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0.312252964426877</v>
      </c>
      <c r="D8" s="13">
        <v>0.34399999999999997</v>
      </c>
      <c r="E8" s="13">
        <v>0.28125</v>
      </c>
      <c r="F8" s="13"/>
      <c r="G8" s="13">
        <v>0.25</v>
      </c>
      <c r="H8" s="13">
        <v>0.36</v>
      </c>
      <c r="I8" s="13">
        <v>0.2</v>
      </c>
      <c r="J8" s="13">
        <v>0.28205128205128199</v>
      </c>
      <c r="K8" s="13">
        <v>0.31578947368421101</v>
      </c>
      <c r="L8" s="13">
        <v>0.35483870967741898</v>
      </c>
      <c r="M8" s="13"/>
      <c r="N8" s="13">
        <v>0.34579439252336402</v>
      </c>
      <c r="O8" s="13">
        <v>0.19672131147541</v>
      </c>
      <c r="P8" s="13">
        <v>0.38461538461538503</v>
      </c>
      <c r="Q8" s="13">
        <v>0.338983050847458</v>
      </c>
      <c r="R8" s="13"/>
      <c r="S8" s="13">
        <v>0.413333333333333</v>
      </c>
      <c r="T8" s="13">
        <v>0.232558139534884</v>
      </c>
      <c r="U8" s="13">
        <v>0.29166666666666702</v>
      </c>
      <c r="V8" s="13">
        <v>0.26315789473684198</v>
      </c>
      <c r="W8" s="13">
        <v>0.36363636363636398</v>
      </c>
      <c r="X8" s="13">
        <v>0.375</v>
      </c>
      <c r="Y8" s="13"/>
      <c r="Z8" s="13">
        <v>0.30769230769230799</v>
      </c>
      <c r="AA8" s="13">
        <v>0.323943661971831</v>
      </c>
      <c r="AB8" s="13"/>
      <c r="AC8" s="13">
        <v>0.29126213592233002</v>
      </c>
      <c r="AD8" s="13">
        <v>0.31578947368421101</v>
      </c>
    </row>
    <row r="9" spans="2:30" x14ac:dyDescent="0.3">
      <c r="B9" s="14" t="s">
        <v>161</v>
      </c>
      <c r="C9" s="13">
        <v>0.49802371541502</v>
      </c>
      <c r="D9" s="13">
        <v>0.504</v>
      </c>
      <c r="E9" s="13">
        <v>0.4921875</v>
      </c>
      <c r="F9" s="13"/>
      <c r="G9" s="13">
        <v>0.75</v>
      </c>
      <c r="H9" s="13">
        <v>0.32</v>
      </c>
      <c r="I9" s="13">
        <v>0.6</v>
      </c>
      <c r="J9" s="13">
        <v>0.41025641025641002</v>
      </c>
      <c r="K9" s="13">
        <v>0.49122807017543901</v>
      </c>
      <c r="L9" s="13">
        <v>0.53763440860215095</v>
      </c>
      <c r="M9" s="13"/>
      <c r="N9" s="13">
        <v>0.467289719626168</v>
      </c>
      <c r="O9" s="13">
        <v>0.59016393442622905</v>
      </c>
      <c r="P9" s="13">
        <v>0.5</v>
      </c>
      <c r="Q9" s="13">
        <v>0.45762711864406802</v>
      </c>
      <c r="R9" s="13"/>
      <c r="S9" s="13">
        <v>0.48</v>
      </c>
      <c r="T9" s="13">
        <v>0.48837209302325602</v>
      </c>
      <c r="U9" s="13">
        <v>0.58333333333333304</v>
      </c>
      <c r="V9" s="13">
        <v>0.43859649122806998</v>
      </c>
      <c r="W9" s="13">
        <v>0.59090909090909105</v>
      </c>
      <c r="X9" s="13">
        <v>0.4375</v>
      </c>
      <c r="Y9" s="13"/>
      <c r="Z9" s="13">
        <v>0.51098901098901095</v>
      </c>
      <c r="AA9" s="13">
        <v>0.46478873239436602</v>
      </c>
      <c r="AB9" s="13"/>
      <c r="AC9" s="13">
        <v>0.54368932038834905</v>
      </c>
      <c r="AD9" s="13">
        <v>0.47368421052631599</v>
      </c>
    </row>
    <row r="10" spans="2:30" x14ac:dyDescent="0.3">
      <c r="B10" s="14" t="s">
        <v>162</v>
      </c>
      <c r="C10" s="13">
        <v>9.0909090909090898E-2</v>
      </c>
      <c r="D10" s="13">
        <v>7.1999999999999995E-2</v>
      </c>
      <c r="E10" s="13">
        <v>0.109375</v>
      </c>
      <c r="F10" s="13"/>
      <c r="G10" s="13">
        <v>0</v>
      </c>
      <c r="H10" s="13">
        <v>0.24</v>
      </c>
      <c r="I10" s="13">
        <v>0.114285714285714</v>
      </c>
      <c r="J10" s="13">
        <v>0.102564102564103</v>
      </c>
      <c r="K10" s="13">
        <v>5.2631578947368397E-2</v>
      </c>
      <c r="L10" s="13">
        <v>6.4516129032258104E-2</v>
      </c>
      <c r="M10" s="13"/>
      <c r="N10" s="13">
        <v>9.34579439252336E-2</v>
      </c>
      <c r="O10" s="13">
        <v>6.5573770491803296E-2</v>
      </c>
      <c r="P10" s="13">
        <v>7.69230769230769E-2</v>
      </c>
      <c r="Q10" s="13">
        <v>0.11864406779661001</v>
      </c>
      <c r="R10" s="13"/>
      <c r="S10" s="13">
        <v>0.04</v>
      </c>
      <c r="T10" s="13">
        <v>0.209302325581395</v>
      </c>
      <c r="U10" s="13">
        <v>0.125</v>
      </c>
      <c r="V10" s="13">
        <v>3.5087719298245598E-2</v>
      </c>
      <c r="W10" s="13">
        <v>4.5454545454545497E-2</v>
      </c>
      <c r="X10" s="13">
        <v>6.25E-2</v>
      </c>
      <c r="Y10" s="13"/>
      <c r="Z10" s="13">
        <v>9.3406593406593394E-2</v>
      </c>
      <c r="AA10" s="13">
        <v>8.4507042253521097E-2</v>
      </c>
      <c r="AB10" s="13"/>
      <c r="AC10" s="13">
        <v>5.8252427184466E-2</v>
      </c>
      <c r="AD10" s="13">
        <v>0.12030075187969901</v>
      </c>
    </row>
    <row r="11" spans="2:30" x14ac:dyDescent="0.3">
      <c r="B11" s="14" t="s">
        <v>163</v>
      </c>
      <c r="C11" s="13">
        <v>5.5335968379446598E-2</v>
      </c>
      <c r="D11" s="13">
        <v>4.8000000000000001E-2</v>
      </c>
      <c r="E11" s="13">
        <v>6.25E-2</v>
      </c>
      <c r="F11" s="13"/>
      <c r="G11" s="13">
        <v>0</v>
      </c>
      <c r="H11" s="13">
        <v>0.08</v>
      </c>
      <c r="I11" s="13">
        <v>5.7142857142857099E-2</v>
      </c>
      <c r="J11" s="13">
        <v>0.128205128205128</v>
      </c>
      <c r="K11" s="13">
        <v>5.2631578947368397E-2</v>
      </c>
      <c r="L11" s="13">
        <v>2.1505376344085999E-2</v>
      </c>
      <c r="M11" s="13"/>
      <c r="N11" s="13">
        <v>7.4766355140186896E-2</v>
      </c>
      <c r="O11" s="13">
        <v>1.63934426229508E-2</v>
      </c>
      <c r="P11" s="13">
        <v>3.8461538461538498E-2</v>
      </c>
      <c r="Q11" s="13">
        <v>6.7796610169491497E-2</v>
      </c>
      <c r="R11" s="13"/>
      <c r="S11" s="13">
        <v>5.3333333333333302E-2</v>
      </c>
      <c r="T11" s="13">
        <v>4.6511627906976702E-2</v>
      </c>
      <c r="U11" s="13">
        <v>0</v>
      </c>
      <c r="V11" s="13">
        <v>0.105263157894737</v>
      </c>
      <c r="W11" s="13">
        <v>0</v>
      </c>
      <c r="X11" s="13">
        <v>0.125</v>
      </c>
      <c r="Y11" s="13"/>
      <c r="Z11" s="13">
        <v>4.94505494505494E-2</v>
      </c>
      <c r="AA11" s="13">
        <v>7.0422535211267595E-2</v>
      </c>
      <c r="AB11" s="13"/>
      <c r="AC11" s="13">
        <v>5.8252427184466E-2</v>
      </c>
      <c r="AD11" s="13">
        <v>6.01503759398496E-2</v>
      </c>
    </row>
    <row r="12" spans="2:30" x14ac:dyDescent="0.3">
      <c r="B12" s="14" t="s">
        <v>164</v>
      </c>
      <c r="C12" s="13">
        <v>2.7667984189723299E-2</v>
      </c>
      <c r="D12" s="13">
        <v>2.4E-2</v>
      </c>
      <c r="E12" s="13">
        <v>3.125E-2</v>
      </c>
      <c r="F12" s="13"/>
      <c r="G12" s="13">
        <v>0</v>
      </c>
      <c r="H12" s="13">
        <v>0</v>
      </c>
      <c r="I12" s="13">
        <v>0</v>
      </c>
      <c r="J12" s="13">
        <v>5.1282051282051301E-2</v>
      </c>
      <c r="K12" s="13">
        <v>7.0175438596491196E-2</v>
      </c>
      <c r="L12" s="13">
        <v>1.0752688172042999E-2</v>
      </c>
      <c r="M12" s="13"/>
      <c r="N12" s="13">
        <v>1.86915887850467E-2</v>
      </c>
      <c r="O12" s="13">
        <v>6.5573770491803296E-2</v>
      </c>
      <c r="P12" s="13">
        <v>0</v>
      </c>
      <c r="Q12" s="13">
        <v>1.6949152542372899E-2</v>
      </c>
      <c r="R12" s="13"/>
      <c r="S12" s="13">
        <v>0</v>
      </c>
      <c r="T12" s="13">
        <v>0</v>
      </c>
      <c r="U12" s="13">
        <v>0</v>
      </c>
      <c r="V12" s="13">
        <v>0.12280701754386</v>
      </c>
      <c r="W12" s="13">
        <v>0</v>
      </c>
      <c r="X12" s="13">
        <v>0</v>
      </c>
      <c r="Y12" s="13"/>
      <c r="Z12" s="13">
        <v>2.74725274725275E-2</v>
      </c>
      <c r="AA12" s="13">
        <v>2.8169014084507001E-2</v>
      </c>
      <c r="AB12" s="13"/>
      <c r="AC12" s="13">
        <v>2.9126213592233E-2</v>
      </c>
      <c r="AD12" s="13">
        <v>3.00751879699248E-2</v>
      </c>
    </row>
    <row r="13" spans="2:30" x14ac:dyDescent="0.3">
      <c r="B13" s="14" t="s">
        <v>56</v>
      </c>
      <c r="C13" s="13">
        <v>1.58102766798419E-2</v>
      </c>
      <c r="D13" s="13">
        <v>8.0000000000000002E-3</v>
      </c>
      <c r="E13" s="13">
        <v>2.34375E-2</v>
      </c>
      <c r="F13" s="13"/>
      <c r="G13" s="13">
        <v>0</v>
      </c>
      <c r="H13" s="13">
        <v>0</v>
      </c>
      <c r="I13" s="13">
        <v>2.8571428571428598E-2</v>
      </c>
      <c r="J13" s="13">
        <v>2.5641025641025599E-2</v>
      </c>
      <c r="K13" s="13">
        <v>1.7543859649122799E-2</v>
      </c>
      <c r="L13" s="13">
        <v>1.0752688172042999E-2</v>
      </c>
      <c r="M13" s="13"/>
      <c r="N13" s="13">
        <v>0</v>
      </c>
      <c r="O13" s="13">
        <v>6.5573770491803296E-2</v>
      </c>
      <c r="P13" s="13">
        <v>0</v>
      </c>
      <c r="Q13" s="13">
        <v>0</v>
      </c>
      <c r="R13" s="13"/>
      <c r="S13" s="13">
        <v>1.3333333333333299E-2</v>
      </c>
      <c r="T13" s="13">
        <v>2.32558139534884E-2</v>
      </c>
      <c r="U13" s="13">
        <v>0</v>
      </c>
      <c r="V13" s="13">
        <v>3.5087719298245598E-2</v>
      </c>
      <c r="W13" s="13">
        <v>0</v>
      </c>
      <c r="X13" s="13">
        <v>0</v>
      </c>
      <c r="Y13" s="13"/>
      <c r="Z13" s="13">
        <v>1.0989010989011E-2</v>
      </c>
      <c r="AA13" s="13">
        <v>2.8169014084507001E-2</v>
      </c>
      <c r="AB13" s="13"/>
      <c r="AC13" s="13">
        <v>1.94174757281553E-2</v>
      </c>
      <c r="AD13" s="13">
        <v>0</v>
      </c>
    </row>
    <row r="14" spans="2:30" x14ac:dyDescent="0.3">
      <c r="B14" s="14" t="s">
        <v>165</v>
      </c>
      <c r="C14" s="20">
        <v>0.810276679841897</v>
      </c>
      <c r="D14" s="20">
        <v>0.84799999999999998</v>
      </c>
      <c r="E14" s="20">
        <v>0.7734375</v>
      </c>
      <c r="F14" s="20"/>
      <c r="G14" s="20">
        <v>1</v>
      </c>
      <c r="H14" s="20">
        <v>0.68</v>
      </c>
      <c r="I14" s="20">
        <v>0.8</v>
      </c>
      <c r="J14" s="20">
        <v>0.69230769230769196</v>
      </c>
      <c r="K14" s="20">
        <v>0.80701754385964897</v>
      </c>
      <c r="L14" s="20">
        <v>0.89247311827956999</v>
      </c>
      <c r="M14" s="20"/>
      <c r="N14" s="20">
        <v>0.81308411214953302</v>
      </c>
      <c r="O14" s="20">
        <v>0.786885245901639</v>
      </c>
      <c r="P14" s="20">
        <v>0.88461538461538503</v>
      </c>
      <c r="Q14" s="20">
        <v>0.79661016949152497</v>
      </c>
      <c r="R14" s="20"/>
      <c r="S14" s="20">
        <v>0.89333333333333298</v>
      </c>
      <c r="T14" s="20">
        <v>0.72093023255813904</v>
      </c>
      <c r="U14" s="20">
        <v>0.875</v>
      </c>
      <c r="V14" s="20">
        <v>0.70175438596491202</v>
      </c>
      <c r="W14" s="20">
        <v>0.95454545454545503</v>
      </c>
      <c r="X14" s="20">
        <v>0.8125</v>
      </c>
      <c r="Y14" s="20"/>
      <c r="Z14" s="20">
        <v>0.81868131868131899</v>
      </c>
      <c r="AA14" s="20">
        <v>0.78873239436619702</v>
      </c>
      <c r="AB14" s="20"/>
      <c r="AC14" s="20">
        <v>0.83495145631068002</v>
      </c>
      <c r="AD14" s="20">
        <v>0.78947368421052599</v>
      </c>
    </row>
    <row r="15" spans="2:30" x14ac:dyDescent="0.3">
      <c r="B15" s="14" t="s">
        <v>166</v>
      </c>
      <c r="C15" s="20">
        <v>8.3003952569169995E-2</v>
      </c>
      <c r="D15" s="20">
        <v>7.1999999999999995E-2</v>
      </c>
      <c r="E15" s="20">
        <v>9.375E-2</v>
      </c>
      <c r="F15" s="20"/>
      <c r="G15" s="20">
        <v>0</v>
      </c>
      <c r="H15" s="20">
        <v>0.08</v>
      </c>
      <c r="I15" s="20">
        <v>5.7142857142857099E-2</v>
      </c>
      <c r="J15" s="20">
        <v>0.17948717948717899</v>
      </c>
      <c r="K15" s="20">
        <v>0.12280701754386</v>
      </c>
      <c r="L15" s="20">
        <v>3.2258064516128997E-2</v>
      </c>
      <c r="M15" s="20"/>
      <c r="N15" s="20">
        <v>9.34579439252336E-2</v>
      </c>
      <c r="O15" s="20">
        <v>8.1967213114754106E-2</v>
      </c>
      <c r="P15" s="20">
        <v>3.8461538461538498E-2</v>
      </c>
      <c r="Q15" s="20">
        <v>8.4745762711864403E-2</v>
      </c>
      <c r="R15" s="20"/>
      <c r="S15" s="20">
        <v>5.3333333333333302E-2</v>
      </c>
      <c r="T15" s="20">
        <v>4.6511627906976702E-2</v>
      </c>
      <c r="U15" s="20">
        <v>0</v>
      </c>
      <c r="V15" s="20">
        <v>0.22807017543859601</v>
      </c>
      <c r="W15" s="20">
        <v>0</v>
      </c>
      <c r="X15" s="20">
        <v>0.125</v>
      </c>
      <c r="Y15" s="20"/>
      <c r="Z15" s="20">
        <v>7.69230769230769E-2</v>
      </c>
      <c r="AA15" s="20">
        <v>9.8591549295774697E-2</v>
      </c>
      <c r="AB15" s="20"/>
      <c r="AC15" s="20">
        <v>8.7378640776699004E-2</v>
      </c>
      <c r="AD15" s="20">
        <v>9.0225563909774403E-2</v>
      </c>
    </row>
    <row r="16" spans="2:30" x14ac:dyDescent="0.3">
      <c r="B16" s="14" t="s">
        <v>167</v>
      </c>
      <c r="C16" s="21">
        <v>0.72727272727272696</v>
      </c>
      <c r="D16" s="21">
        <v>0.77600000000000002</v>
      </c>
      <c r="E16" s="21">
        <v>0.6796875</v>
      </c>
      <c r="F16" s="21"/>
      <c r="G16" s="21">
        <v>1</v>
      </c>
      <c r="H16" s="21">
        <v>0.6</v>
      </c>
      <c r="I16" s="21">
        <v>0.74285714285714299</v>
      </c>
      <c r="J16" s="21">
        <v>0.512820512820513</v>
      </c>
      <c r="K16" s="21">
        <v>0.68421052631578905</v>
      </c>
      <c r="L16" s="21">
        <v>0.86021505376344098</v>
      </c>
      <c r="M16" s="21"/>
      <c r="N16" s="21">
        <v>0.71962616822429903</v>
      </c>
      <c r="O16" s="21">
        <v>0.70491803278688503</v>
      </c>
      <c r="P16" s="21">
        <v>0.84615384615384603</v>
      </c>
      <c r="Q16" s="21">
        <v>0.71186440677966101</v>
      </c>
      <c r="R16" s="21"/>
      <c r="S16" s="21">
        <v>0.84</v>
      </c>
      <c r="T16" s="21">
        <v>0.67441860465116299</v>
      </c>
      <c r="U16" s="21">
        <v>0.875</v>
      </c>
      <c r="V16" s="21">
        <v>0.47368421052631599</v>
      </c>
      <c r="W16" s="21">
        <v>0.95454545454545503</v>
      </c>
      <c r="X16" s="21">
        <v>0.6875</v>
      </c>
      <c r="Y16" s="21"/>
      <c r="Z16" s="21">
        <v>0.74175824175824201</v>
      </c>
      <c r="AA16" s="21">
        <v>0.69014084507042295</v>
      </c>
      <c r="AB16" s="21"/>
      <c r="AC16" s="21">
        <v>0.74757281553398103</v>
      </c>
      <c r="AD16" s="21">
        <v>0.69924812030075201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499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0.16205533596837901</v>
      </c>
      <c r="D8" s="13">
        <v>0.152</v>
      </c>
      <c r="E8" s="13">
        <v>0.171875</v>
      </c>
      <c r="F8" s="13"/>
      <c r="G8" s="13">
        <v>0.5</v>
      </c>
      <c r="H8" s="13">
        <v>0.44</v>
      </c>
      <c r="I8" s="13">
        <v>0.14285714285714299</v>
      </c>
      <c r="J8" s="13">
        <v>0.128205128205128</v>
      </c>
      <c r="K8" s="13">
        <v>0.140350877192982</v>
      </c>
      <c r="L8" s="13">
        <v>0.10752688172043</v>
      </c>
      <c r="M8" s="13"/>
      <c r="N8" s="13">
        <v>0.15887850467289699</v>
      </c>
      <c r="O8" s="13">
        <v>0.16393442622950799</v>
      </c>
      <c r="P8" s="13">
        <v>0.230769230769231</v>
      </c>
      <c r="Q8" s="13">
        <v>0.13559322033898299</v>
      </c>
      <c r="R8" s="13"/>
      <c r="S8" s="13">
        <v>0.24</v>
      </c>
      <c r="T8" s="13">
        <v>4.6511627906976702E-2</v>
      </c>
      <c r="U8" s="13">
        <v>0.20833333333333301</v>
      </c>
      <c r="V8" s="13">
        <v>0.140350877192982</v>
      </c>
      <c r="W8" s="13">
        <v>0.18181818181818199</v>
      </c>
      <c r="X8" s="13">
        <v>0.125</v>
      </c>
      <c r="Y8" s="13"/>
      <c r="Z8" s="13">
        <v>0.159340659340659</v>
      </c>
      <c r="AA8" s="13">
        <v>0.169014084507042</v>
      </c>
      <c r="AB8" s="13"/>
      <c r="AC8" s="13">
        <v>0.19417475728155301</v>
      </c>
      <c r="AD8" s="13">
        <v>0.14285714285714299</v>
      </c>
    </row>
    <row r="9" spans="2:30" x14ac:dyDescent="0.3">
      <c r="B9" s="14" t="s">
        <v>161</v>
      </c>
      <c r="C9" s="13">
        <v>0.470355731225296</v>
      </c>
      <c r="D9" s="13">
        <v>0.48799999999999999</v>
      </c>
      <c r="E9" s="13">
        <v>0.453125</v>
      </c>
      <c r="F9" s="13"/>
      <c r="G9" s="13">
        <v>0.5</v>
      </c>
      <c r="H9" s="13">
        <v>0.32</v>
      </c>
      <c r="I9" s="13">
        <v>0.628571428571429</v>
      </c>
      <c r="J9" s="13">
        <v>0.512820512820513</v>
      </c>
      <c r="K9" s="13">
        <v>0.40350877192982498</v>
      </c>
      <c r="L9" s="13">
        <v>0.473118279569892</v>
      </c>
      <c r="M9" s="13"/>
      <c r="N9" s="13">
        <v>0.467289719626168</v>
      </c>
      <c r="O9" s="13">
        <v>0.47540983606557402</v>
      </c>
      <c r="P9" s="13">
        <v>0.57692307692307698</v>
      </c>
      <c r="Q9" s="13">
        <v>0.42372881355932202</v>
      </c>
      <c r="R9" s="13"/>
      <c r="S9" s="13">
        <v>0.45333333333333298</v>
      </c>
      <c r="T9" s="13">
        <v>0.418604651162791</v>
      </c>
      <c r="U9" s="13">
        <v>0.54166666666666696</v>
      </c>
      <c r="V9" s="13">
        <v>0.42105263157894701</v>
      </c>
      <c r="W9" s="13">
        <v>0.59090909090909105</v>
      </c>
      <c r="X9" s="13">
        <v>0.375</v>
      </c>
      <c r="Y9" s="13"/>
      <c r="Z9" s="13">
        <v>0.47252747252747301</v>
      </c>
      <c r="AA9" s="13">
        <v>0.46478873239436602</v>
      </c>
      <c r="AB9" s="13"/>
      <c r="AC9" s="13">
        <v>0.485436893203884</v>
      </c>
      <c r="AD9" s="13">
        <v>0.466165413533835</v>
      </c>
    </row>
    <row r="10" spans="2:30" x14ac:dyDescent="0.3">
      <c r="B10" s="14" t="s">
        <v>162</v>
      </c>
      <c r="C10" s="13">
        <v>0.24901185770751</v>
      </c>
      <c r="D10" s="13">
        <v>0.24</v>
      </c>
      <c r="E10" s="13">
        <v>0.2578125</v>
      </c>
      <c r="F10" s="13"/>
      <c r="G10" s="13">
        <v>0</v>
      </c>
      <c r="H10" s="13">
        <v>0.2</v>
      </c>
      <c r="I10" s="13">
        <v>0.14285714285714299</v>
      </c>
      <c r="J10" s="13">
        <v>0.256410256410256</v>
      </c>
      <c r="K10" s="13">
        <v>0.22807017543859601</v>
      </c>
      <c r="L10" s="13">
        <v>0.32258064516128998</v>
      </c>
      <c r="M10" s="13"/>
      <c r="N10" s="13">
        <v>0.242990654205607</v>
      </c>
      <c r="O10" s="13">
        <v>0.213114754098361</v>
      </c>
      <c r="P10" s="13">
        <v>0.15384615384615399</v>
      </c>
      <c r="Q10" s="13">
        <v>0.338983050847458</v>
      </c>
      <c r="R10" s="13"/>
      <c r="S10" s="13">
        <v>0.25333333333333302</v>
      </c>
      <c r="T10" s="13">
        <v>0.39534883720930197</v>
      </c>
      <c r="U10" s="13">
        <v>0.20833333333333301</v>
      </c>
      <c r="V10" s="13">
        <v>0.175438596491228</v>
      </c>
      <c r="W10" s="13">
        <v>0.18181818181818199</v>
      </c>
      <c r="X10" s="13">
        <v>0.375</v>
      </c>
      <c r="Y10" s="13"/>
      <c r="Z10" s="13">
        <v>0.26373626373626402</v>
      </c>
      <c r="AA10" s="13">
        <v>0.21126760563380301</v>
      </c>
      <c r="AB10" s="13"/>
      <c r="AC10" s="13">
        <v>0.223300970873786</v>
      </c>
      <c r="AD10" s="13">
        <v>0.26315789473684198</v>
      </c>
    </row>
    <row r="11" spans="2:30" x14ac:dyDescent="0.3">
      <c r="B11" s="14" t="s">
        <v>163</v>
      </c>
      <c r="C11" s="13">
        <v>5.9288537549407098E-2</v>
      </c>
      <c r="D11" s="13">
        <v>6.4000000000000001E-2</v>
      </c>
      <c r="E11" s="13">
        <v>5.46875E-2</v>
      </c>
      <c r="F11" s="13"/>
      <c r="G11" s="13">
        <v>0</v>
      </c>
      <c r="H11" s="13">
        <v>0</v>
      </c>
      <c r="I11" s="13">
        <v>2.8571428571428598E-2</v>
      </c>
      <c r="J11" s="13">
        <v>5.1282051282051301E-2</v>
      </c>
      <c r="K11" s="13">
        <v>0.105263157894737</v>
      </c>
      <c r="L11" s="13">
        <v>6.4516129032258104E-2</v>
      </c>
      <c r="M11" s="13"/>
      <c r="N11" s="13">
        <v>8.4112149532710304E-2</v>
      </c>
      <c r="O11" s="13">
        <v>1.63934426229508E-2</v>
      </c>
      <c r="P11" s="13">
        <v>3.8461538461538498E-2</v>
      </c>
      <c r="Q11" s="13">
        <v>6.7796610169491497E-2</v>
      </c>
      <c r="R11" s="13"/>
      <c r="S11" s="13">
        <v>2.66666666666667E-2</v>
      </c>
      <c r="T11" s="13">
        <v>9.3023255813953501E-2</v>
      </c>
      <c r="U11" s="13">
        <v>4.1666666666666699E-2</v>
      </c>
      <c r="V11" s="13">
        <v>0.12280701754386</v>
      </c>
      <c r="W11" s="13">
        <v>4.5454545454545497E-2</v>
      </c>
      <c r="X11" s="13">
        <v>0</v>
      </c>
      <c r="Y11" s="13"/>
      <c r="Z11" s="13">
        <v>4.94505494505494E-2</v>
      </c>
      <c r="AA11" s="13">
        <v>8.4507042253521097E-2</v>
      </c>
      <c r="AB11" s="13"/>
      <c r="AC11" s="13">
        <v>4.85436893203883E-2</v>
      </c>
      <c r="AD11" s="13">
        <v>6.7669172932330796E-2</v>
      </c>
    </row>
    <row r="12" spans="2:30" x14ac:dyDescent="0.3">
      <c r="B12" s="14" t="s">
        <v>164</v>
      </c>
      <c r="C12" s="13">
        <v>4.7430830039525702E-2</v>
      </c>
      <c r="D12" s="13">
        <v>5.6000000000000001E-2</v>
      </c>
      <c r="E12" s="13">
        <v>3.90625E-2</v>
      </c>
      <c r="F12" s="13"/>
      <c r="G12" s="13">
        <v>0</v>
      </c>
      <c r="H12" s="13">
        <v>0.04</v>
      </c>
      <c r="I12" s="13">
        <v>5.7142857142857099E-2</v>
      </c>
      <c r="J12" s="13">
        <v>2.5641025641025599E-2</v>
      </c>
      <c r="K12" s="13">
        <v>0.105263157894737</v>
      </c>
      <c r="L12" s="13">
        <v>2.1505376344085999E-2</v>
      </c>
      <c r="M12" s="13"/>
      <c r="N12" s="13">
        <v>4.67289719626168E-2</v>
      </c>
      <c r="O12" s="13">
        <v>8.1967213114754106E-2</v>
      </c>
      <c r="P12" s="13">
        <v>0</v>
      </c>
      <c r="Q12" s="13">
        <v>3.3898305084745797E-2</v>
      </c>
      <c r="R12" s="13"/>
      <c r="S12" s="13">
        <v>1.3333333333333299E-2</v>
      </c>
      <c r="T12" s="13">
        <v>2.32558139534884E-2</v>
      </c>
      <c r="U12" s="13">
        <v>0</v>
      </c>
      <c r="V12" s="13">
        <v>0.12280701754386</v>
      </c>
      <c r="W12" s="13">
        <v>0</v>
      </c>
      <c r="X12" s="13">
        <v>0.125</v>
      </c>
      <c r="Y12" s="13"/>
      <c r="Z12" s="13">
        <v>4.3956043956044001E-2</v>
      </c>
      <c r="AA12" s="13">
        <v>5.63380281690141E-2</v>
      </c>
      <c r="AB12" s="13"/>
      <c r="AC12" s="13">
        <v>2.9126213592233E-2</v>
      </c>
      <c r="AD12" s="13">
        <v>6.01503759398496E-2</v>
      </c>
    </row>
    <row r="13" spans="2:30" x14ac:dyDescent="0.3">
      <c r="B13" s="14" t="s">
        <v>56</v>
      </c>
      <c r="C13" s="13">
        <v>1.18577075098814E-2</v>
      </c>
      <c r="D13" s="13">
        <v>0</v>
      </c>
      <c r="E13" s="13">
        <v>2.34375E-2</v>
      </c>
      <c r="F13" s="13"/>
      <c r="G13" s="13">
        <v>0</v>
      </c>
      <c r="H13" s="13">
        <v>0</v>
      </c>
      <c r="I13" s="13">
        <v>0</v>
      </c>
      <c r="J13" s="13">
        <v>2.5641025641025599E-2</v>
      </c>
      <c r="K13" s="13">
        <v>1.7543859649122799E-2</v>
      </c>
      <c r="L13" s="13">
        <v>1.0752688172042999E-2</v>
      </c>
      <c r="M13" s="13"/>
      <c r="N13" s="13">
        <v>0</v>
      </c>
      <c r="O13" s="13">
        <v>4.91803278688525E-2</v>
      </c>
      <c r="P13" s="13">
        <v>0</v>
      </c>
      <c r="Q13" s="13">
        <v>0</v>
      </c>
      <c r="R13" s="13"/>
      <c r="S13" s="13">
        <v>1.3333333333333299E-2</v>
      </c>
      <c r="T13" s="13">
        <v>2.32558139534884E-2</v>
      </c>
      <c r="U13" s="13">
        <v>0</v>
      </c>
      <c r="V13" s="13">
        <v>1.7543859649122799E-2</v>
      </c>
      <c r="W13" s="13">
        <v>0</v>
      </c>
      <c r="X13" s="13">
        <v>0</v>
      </c>
      <c r="Y13" s="13"/>
      <c r="Z13" s="13">
        <v>1.0989010989011E-2</v>
      </c>
      <c r="AA13" s="13">
        <v>1.4084507042253501E-2</v>
      </c>
      <c r="AB13" s="13"/>
      <c r="AC13" s="13">
        <v>1.94174757281553E-2</v>
      </c>
      <c r="AD13" s="13">
        <v>0</v>
      </c>
    </row>
    <row r="14" spans="2:30" x14ac:dyDescent="0.3">
      <c r="B14" s="14" t="s">
        <v>165</v>
      </c>
      <c r="C14" s="20">
        <v>0.63241106719367601</v>
      </c>
      <c r="D14" s="20">
        <v>0.64</v>
      </c>
      <c r="E14" s="20">
        <v>0.625</v>
      </c>
      <c r="F14" s="20"/>
      <c r="G14" s="20">
        <v>1</v>
      </c>
      <c r="H14" s="20">
        <v>0.76</v>
      </c>
      <c r="I14" s="20">
        <v>0.77142857142857102</v>
      </c>
      <c r="J14" s="20">
        <v>0.64102564102564097</v>
      </c>
      <c r="K14" s="20">
        <v>0.54385964912280704</v>
      </c>
      <c r="L14" s="20">
        <v>0.58064516129032295</v>
      </c>
      <c r="M14" s="20"/>
      <c r="N14" s="20">
        <v>0.62616822429906505</v>
      </c>
      <c r="O14" s="20">
        <v>0.63934426229508201</v>
      </c>
      <c r="P14" s="20">
        <v>0.80769230769230804</v>
      </c>
      <c r="Q14" s="20">
        <v>0.55932203389830504</v>
      </c>
      <c r="R14" s="20"/>
      <c r="S14" s="20">
        <v>0.69333333333333302</v>
      </c>
      <c r="T14" s="20">
        <v>0.46511627906976699</v>
      </c>
      <c r="U14" s="20">
        <v>0.75</v>
      </c>
      <c r="V14" s="20">
        <v>0.56140350877193002</v>
      </c>
      <c r="W14" s="20">
        <v>0.77272727272727304</v>
      </c>
      <c r="X14" s="20">
        <v>0.5</v>
      </c>
      <c r="Y14" s="20"/>
      <c r="Z14" s="20">
        <v>0.63186813186813195</v>
      </c>
      <c r="AA14" s="20">
        <v>0.63380281690140805</v>
      </c>
      <c r="AB14" s="20"/>
      <c r="AC14" s="20">
        <v>0.67961165048543704</v>
      </c>
      <c r="AD14" s="20">
        <v>0.60902255639097702</v>
      </c>
    </row>
    <row r="15" spans="2:30" x14ac:dyDescent="0.3">
      <c r="B15" s="14" t="s">
        <v>166</v>
      </c>
      <c r="C15" s="20">
        <v>0.106719367588933</v>
      </c>
      <c r="D15" s="20">
        <v>0.12</v>
      </c>
      <c r="E15" s="20">
        <v>9.375E-2</v>
      </c>
      <c r="F15" s="20"/>
      <c r="G15" s="20">
        <v>0</v>
      </c>
      <c r="H15" s="20">
        <v>0.04</v>
      </c>
      <c r="I15" s="20">
        <v>8.5714285714285701E-2</v>
      </c>
      <c r="J15" s="20">
        <v>7.69230769230769E-2</v>
      </c>
      <c r="K15" s="20">
        <v>0.21052631578947401</v>
      </c>
      <c r="L15" s="20">
        <v>8.6021505376344107E-2</v>
      </c>
      <c r="M15" s="20"/>
      <c r="N15" s="20">
        <v>0.13084112149532701</v>
      </c>
      <c r="O15" s="20">
        <v>9.8360655737704902E-2</v>
      </c>
      <c r="P15" s="20">
        <v>3.8461538461538498E-2</v>
      </c>
      <c r="Q15" s="20">
        <v>0.101694915254237</v>
      </c>
      <c r="R15" s="20"/>
      <c r="S15" s="20">
        <v>0.04</v>
      </c>
      <c r="T15" s="20">
        <v>0.116279069767442</v>
      </c>
      <c r="U15" s="20">
        <v>4.1666666666666699E-2</v>
      </c>
      <c r="V15" s="20">
        <v>0.24561403508771901</v>
      </c>
      <c r="W15" s="20">
        <v>4.5454545454545497E-2</v>
      </c>
      <c r="X15" s="20">
        <v>0.125</v>
      </c>
      <c r="Y15" s="20"/>
      <c r="Z15" s="20">
        <v>9.3406593406593394E-2</v>
      </c>
      <c r="AA15" s="20">
        <v>0.140845070422535</v>
      </c>
      <c r="AB15" s="20"/>
      <c r="AC15" s="20">
        <v>7.7669902912621394E-2</v>
      </c>
      <c r="AD15" s="20">
        <v>0.12781954887218</v>
      </c>
    </row>
    <row r="16" spans="2:30" x14ac:dyDescent="0.3">
      <c r="B16" s="14" t="s">
        <v>167</v>
      </c>
      <c r="C16" s="21">
        <v>0.52569169960474305</v>
      </c>
      <c r="D16" s="21">
        <v>0.52</v>
      </c>
      <c r="E16" s="21">
        <v>0.53125</v>
      </c>
      <c r="F16" s="21"/>
      <c r="G16" s="21">
        <v>1</v>
      </c>
      <c r="H16" s="21">
        <v>0.72</v>
      </c>
      <c r="I16" s="21">
        <v>0.68571428571428605</v>
      </c>
      <c r="J16" s="21">
        <v>0.56410256410256399</v>
      </c>
      <c r="K16" s="21">
        <v>0.33333333333333298</v>
      </c>
      <c r="L16" s="21">
        <v>0.494623655913978</v>
      </c>
      <c r="M16" s="21"/>
      <c r="N16" s="21">
        <v>0.49532710280373798</v>
      </c>
      <c r="O16" s="21">
        <v>0.54098360655737698</v>
      </c>
      <c r="P16" s="21">
        <v>0.76923076923076905</v>
      </c>
      <c r="Q16" s="21">
        <v>0.45762711864406802</v>
      </c>
      <c r="R16" s="21"/>
      <c r="S16" s="21">
        <v>0.65333333333333299</v>
      </c>
      <c r="T16" s="21">
        <v>0.34883720930232598</v>
      </c>
      <c r="U16" s="21">
        <v>0.70833333333333304</v>
      </c>
      <c r="V16" s="21">
        <v>0.31578947368421101</v>
      </c>
      <c r="W16" s="21">
        <v>0.72727272727272696</v>
      </c>
      <c r="X16" s="21">
        <v>0.375</v>
      </c>
      <c r="Y16" s="21"/>
      <c r="Z16" s="21">
        <v>0.53846153846153799</v>
      </c>
      <c r="AA16" s="21">
        <v>0.49295774647887303</v>
      </c>
      <c r="AB16" s="21"/>
      <c r="AC16" s="21">
        <v>0.60194174757281604</v>
      </c>
      <c r="AD16" s="21">
        <v>0.48120300751879702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500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0.102766798418972</v>
      </c>
      <c r="D8" s="13">
        <v>9.6000000000000002E-2</v>
      </c>
      <c r="E8" s="13">
        <v>0.109375</v>
      </c>
      <c r="F8" s="13"/>
      <c r="G8" s="13">
        <v>0.25</v>
      </c>
      <c r="H8" s="13">
        <v>0.24</v>
      </c>
      <c r="I8" s="13">
        <v>5.7142857142857099E-2</v>
      </c>
      <c r="J8" s="13">
        <v>7.69230769230769E-2</v>
      </c>
      <c r="K8" s="13">
        <v>7.0175438596491196E-2</v>
      </c>
      <c r="L8" s="13">
        <v>0.10752688172043</v>
      </c>
      <c r="M8" s="13"/>
      <c r="N8" s="13">
        <v>8.4112149532710304E-2</v>
      </c>
      <c r="O8" s="13">
        <v>4.91803278688525E-2</v>
      </c>
      <c r="P8" s="13">
        <v>0.269230769230769</v>
      </c>
      <c r="Q8" s="13">
        <v>0.11864406779661001</v>
      </c>
      <c r="R8" s="13"/>
      <c r="S8" s="13">
        <v>0.10666666666666701</v>
      </c>
      <c r="T8" s="13">
        <v>6.9767441860465101E-2</v>
      </c>
      <c r="U8" s="13">
        <v>0.125</v>
      </c>
      <c r="V8" s="13">
        <v>0.12280701754386</v>
      </c>
      <c r="W8" s="13">
        <v>0.13636363636363599</v>
      </c>
      <c r="X8" s="13">
        <v>6.25E-2</v>
      </c>
      <c r="Y8" s="13"/>
      <c r="Z8" s="13">
        <v>9.8901098901098897E-2</v>
      </c>
      <c r="AA8" s="13">
        <v>0.11267605633802801</v>
      </c>
      <c r="AB8" s="13"/>
      <c r="AC8" s="13">
        <v>0.12621359223301001</v>
      </c>
      <c r="AD8" s="13">
        <v>8.2706766917293201E-2</v>
      </c>
    </row>
    <row r="9" spans="2:30" x14ac:dyDescent="0.3">
      <c r="B9" s="14" t="s">
        <v>161</v>
      </c>
      <c r="C9" s="13">
        <v>0.470355731225296</v>
      </c>
      <c r="D9" s="13">
        <v>0.46400000000000002</v>
      </c>
      <c r="E9" s="13">
        <v>0.4765625</v>
      </c>
      <c r="F9" s="13"/>
      <c r="G9" s="13">
        <v>0.5</v>
      </c>
      <c r="H9" s="13">
        <v>0.36</v>
      </c>
      <c r="I9" s="13">
        <v>0.57142857142857095</v>
      </c>
      <c r="J9" s="13">
        <v>0.41025641025641002</v>
      </c>
      <c r="K9" s="13">
        <v>0.43859649122806998</v>
      </c>
      <c r="L9" s="13">
        <v>0.50537634408602194</v>
      </c>
      <c r="M9" s="13"/>
      <c r="N9" s="13">
        <v>0.47663551401869197</v>
      </c>
      <c r="O9" s="13">
        <v>0.49180327868852503</v>
      </c>
      <c r="P9" s="13">
        <v>0.34615384615384598</v>
      </c>
      <c r="Q9" s="13">
        <v>0.49152542372881403</v>
      </c>
      <c r="R9" s="13"/>
      <c r="S9" s="13">
        <v>0.57333333333333303</v>
      </c>
      <c r="T9" s="13">
        <v>0.51162790697674398</v>
      </c>
      <c r="U9" s="13">
        <v>0.45833333333333298</v>
      </c>
      <c r="V9" s="13">
        <v>0.31578947368421101</v>
      </c>
      <c r="W9" s="13">
        <v>0.59090909090909105</v>
      </c>
      <c r="X9" s="13">
        <v>0.375</v>
      </c>
      <c r="Y9" s="13"/>
      <c r="Z9" s="13">
        <v>0.43406593406593402</v>
      </c>
      <c r="AA9" s="13">
        <v>0.56338028169014098</v>
      </c>
      <c r="AB9" s="13"/>
      <c r="AC9" s="13">
        <v>0.44660194174757301</v>
      </c>
      <c r="AD9" s="13">
        <v>0.511278195488722</v>
      </c>
    </row>
    <row r="10" spans="2:30" x14ac:dyDescent="0.3">
      <c r="B10" s="14" t="s">
        <v>162</v>
      </c>
      <c r="C10" s="13">
        <v>0.24901185770751</v>
      </c>
      <c r="D10" s="13">
        <v>0.25600000000000001</v>
      </c>
      <c r="E10" s="13">
        <v>0.2421875</v>
      </c>
      <c r="F10" s="13"/>
      <c r="G10" s="13">
        <v>0</v>
      </c>
      <c r="H10" s="13">
        <v>0.28000000000000003</v>
      </c>
      <c r="I10" s="13">
        <v>0.2</v>
      </c>
      <c r="J10" s="13">
        <v>0.28205128205128199</v>
      </c>
      <c r="K10" s="13">
        <v>0.28070175438596501</v>
      </c>
      <c r="L10" s="13">
        <v>0.236559139784946</v>
      </c>
      <c r="M10" s="13"/>
      <c r="N10" s="13">
        <v>0.25233644859813098</v>
      </c>
      <c r="O10" s="13">
        <v>0.24590163934426201</v>
      </c>
      <c r="P10" s="13">
        <v>0.230769230769231</v>
      </c>
      <c r="Q10" s="13">
        <v>0.25423728813559299</v>
      </c>
      <c r="R10" s="13"/>
      <c r="S10" s="13">
        <v>0.17333333333333301</v>
      </c>
      <c r="T10" s="13">
        <v>0.25581395348837199</v>
      </c>
      <c r="U10" s="13">
        <v>0.375</v>
      </c>
      <c r="V10" s="13">
        <v>0.24561403508771901</v>
      </c>
      <c r="W10" s="13">
        <v>0.22727272727272699</v>
      </c>
      <c r="X10" s="13">
        <v>0.25</v>
      </c>
      <c r="Y10" s="13"/>
      <c r="Z10" s="13">
        <v>0.27472527472527503</v>
      </c>
      <c r="AA10" s="13">
        <v>0.183098591549296</v>
      </c>
      <c r="AB10" s="13"/>
      <c r="AC10" s="13">
        <v>0.27184466019417503</v>
      </c>
      <c r="AD10" s="13">
        <v>0.22556390977443599</v>
      </c>
    </row>
    <row r="11" spans="2:30" x14ac:dyDescent="0.3">
      <c r="B11" s="14" t="s">
        <v>163</v>
      </c>
      <c r="C11" s="13">
        <v>9.4861660079051405E-2</v>
      </c>
      <c r="D11" s="13">
        <v>0.104</v>
      </c>
      <c r="E11" s="13">
        <v>8.59375E-2</v>
      </c>
      <c r="F11" s="13"/>
      <c r="G11" s="13">
        <v>0.25</v>
      </c>
      <c r="H11" s="13">
        <v>0.04</v>
      </c>
      <c r="I11" s="13">
        <v>0.114285714285714</v>
      </c>
      <c r="J11" s="13">
        <v>0.128205128205128</v>
      </c>
      <c r="K11" s="13">
        <v>0.105263157894737</v>
      </c>
      <c r="L11" s="13">
        <v>7.5268817204301106E-2</v>
      </c>
      <c r="M11" s="13"/>
      <c r="N11" s="13">
        <v>0.10280373831775701</v>
      </c>
      <c r="O11" s="13">
        <v>3.2786885245901599E-2</v>
      </c>
      <c r="P11" s="13">
        <v>0.15384615384615399</v>
      </c>
      <c r="Q11" s="13">
        <v>0.11864406779661001</v>
      </c>
      <c r="R11" s="13"/>
      <c r="S11" s="13">
        <v>0.10666666666666701</v>
      </c>
      <c r="T11" s="13">
        <v>0.116279069767442</v>
      </c>
      <c r="U11" s="13">
        <v>0</v>
      </c>
      <c r="V11" s="13">
        <v>0.12280701754386</v>
      </c>
      <c r="W11" s="13">
        <v>4.5454545454545497E-2</v>
      </c>
      <c r="X11" s="13">
        <v>0.1875</v>
      </c>
      <c r="Y11" s="13"/>
      <c r="Z11" s="13">
        <v>0.104395604395604</v>
      </c>
      <c r="AA11" s="13">
        <v>7.0422535211267595E-2</v>
      </c>
      <c r="AB11" s="13"/>
      <c r="AC11" s="13">
        <v>8.7378640776699004E-2</v>
      </c>
      <c r="AD11" s="13">
        <v>0.105263157894737</v>
      </c>
    </row>
    <row r="12" spans="2:30" x14ac:dyDescent="0.3">
      <c r="B12" s="14" t="s">
        <v>164</v>
      </c>
      <c r="C12" s="13">
        <v>5.5335968379446598E-2</v>
      </c>
      <c r="D12" s="13">
        <v>6.4000000000000001E-2</v>
      </c>
      <c r="E12" s="13">
        <v>4.6875E-2</v>
      </c>
      <c r="F12" s="13"/>
      <c r="G12" s="13">
        <v>0</v>
      </c>
      <c r="H12" s="13">
        <v>0.04</v>
      </c>
      <c r="I12" s="13">
        <v>0</v>
      </c>
      <c r="J12" s="13">
        <v>7.69230769230769E-2</v>
      </c>
      <c r="K12" s="13">
        <v>8.7719298245614002E-2</v>
      </c>
      <c r="L12" s="13">
        <v>5.3763440860215103E-2</v>
      </c>
      <c r="M12" s="13"/>
      <c r="N12" s="13">
        <v>8.4112149532710304E-2</v>
      </c>
      <c r="O12" s="13">
        <v>8.1967213114754106E-2</v>
      </c>
      <c r="P12" s="13">
        <v>0</v>
      </c>
      <c r="Q12" s="13">
        <v>0</v>
      </c>
      <c r="R12" s="13"/>
      <c r="S12" s="13">
        <v>2.66666666666667E-2</v>
      </c>
      <c r="T12" s="13">
        <v>2.32558139534884E-2</v>
      </c>
      <c r="U12" s="13">
        <v>0</v>
      </c>
      <c r="V12" s="13">
        <v>0.140350877192982</v>
      </c>
      <c r="W12" s="13">
        <v>0</v>
      </c>
      <c r="X12" s="13">
        <v>0.125</v>
      </c>
      <c r="Y12" s="13"/>
      <c r="Z12" s="13">
        <v>6.0439560439560398E-2</v>
      </c>
      <c r="AA12" s="13">
        <v>4.2253521126760597E-2</v>
      </c>
      <c r="AB12" s="13"/>
      <c r="AC12" s="13">
        <v>3.8834951456310697E-2</v>
      </c>
      <c r="AD12" s="13">
        <v>6.7669172932330796E-2</v>
      </c>
    </row>
    <row r="13" spans="2:30" x14ac:dyDescent="0.3">
      <c r="B13" s="14" t="s">
        <v>56</v>
      </c>
      <c r="C13" s="13">
        <v>2.7667984189723299E-2</v>
      </c>
      <c r="D13" s="13">
        <v>1.6E-2</v>
      </c>
      <c r="E13" s="13">
        <v>3.90625E-2</v>
      </c>
      <c r="F13" s="13"/>
      <c r="G13" s="13">
        <v>0</v>
      </c>
      <c r="H13" s="13">
        <v>0.04</v>
      </c>
      <c r="I13" s="13">
        <v>5.7142857142857099E-2</v>
      </c>
      <c r="J13" s="13">
        <v>2.5641025641025599E-2</v>
      </c>
      <c r="K13" s="13">
        <v>1.7543859649122799E-2</v>
      </c>
      <c r="L13" s="13">
        <v>2.1505376344085999E-2</v>
      </c>
      <c r="M13" s="13"/>
      <c r="N13" s="13">
        <v>0</v>
      </c>
      <c r="O13" s="13">
        <v>9.8360655737704902E-2</v>
      </c>
      <c r="P13" s="13">
        <v>0</v>
      </c>
      <c r="Q13" s="13">
        <v>1.6949152542372899E-2</v>
      </c>
      <c r="R13" s="13"/>
      <c r="S13" s="13">
        <v>1.3333333333333299E-2</v>
      </c>
      <c r="T13" s="13">
        <v>2.32558139534884E-2</v>
      </c>
      <c r="U13" s="13">
        <v>4.1666666666666699E-2</v>
      </c>
      <c r="V13" s="13">
        <v>5.2631578947368397E-2</v>
      </c>
      <c r="W13" s="13">
        <v>0</v>
      </c>
      <c r="X13" s="13">
        <v>0</v>
      </c>
      <c r="Y13" s="13"/>
      <c r="Z13" s="13">
        <v>2.74725274725275E-2</v>
      </c>
      <c r="AA13" s="13">
        <v>2.8169014084507001E-2</v>
      </c>
      <c r="AB13" s="13"/>
      <c r="AC13" s="13">
        <v>2.9126213592233E-2</v>
      </c>
      <c r="AD13" s="13">
        <v>7.5187969924812E-3</v>
      </c>
    </row>
    <row r="14" spans="2:30" x14ac:dyDescent="0.3">
      <c r="B14" s="14" t="s">
        <v>165</v>
      </c>
      <c r="C14" s="20">
        <v>0.57312252964426902</v>
      </c>
      <c r="D14" s="20">
        <v>0.56000000000000005</v>
      </c>
      <c r="E14" s="20">
        <v>0.5859375</v>
      </c>
      <c r="F14" s="20"/>
      <c r="G14" s="20">
        <v>0.75</v>
      </c>
      <c r="H14" s="20">
        <v>0.6</v>
      </c>
      <c r="I14" s="20">
        <v>0.628571428571429</v>
      </c>
      <c r="J14" s="20">
        <v>0.487179487179487</v>
      </c>
      <c r="K14" s="20">
        <v>0.50877192982456099</v>
      </c>
      <c r="L14" s="20">
        <v>0.61290322580645196</v>
      </c>
      <c r="M14" s="20"/>
      <c r="N14" s="20">
        <v>0.56074766355140204</v>
      </c>
      <c r="O14" s="20">
        <v>0.54098360655737698</v>
      </c>
      <c r="P14" s="20">
        <v>0.61538461538461497</v>
      </c>
      <c r="Q14" s="20">
        <v>0.61016949152542399</v>
      </c>
      <c r="R14" s="20"/>
      <c r="S14" s="20">
        <v>0.68</v>
      </c>
      <c r="T14" s="20">
        <v>0.581395348837209</v>
      </c>
      <c r="U14" s="20">
        <v>0.58333333333333304</v>
      </c>
      <c r="V14" s="20">
        <v>0.43859649122806998</v>
      </c>
      <c r="W14" s="20">
        <v>0.72727272727272696</v>
      </c>
      <c r="X14" s="20">
        <v>0.4375</v>
      </c>
      <c r="Y14" s="20"/>
      <c r="Z14" s="20">
        <v>0.53296703296703296</v>
      </c>
      <c r="AA14" s="20">
        <v>0.676056338028169</v>
      </c>
      <c r="AB14" s="20"/>
      <c r="AC14" s="20">
        <v>0.57281553398058205</v>
      </c>
      <c r="AD14" s="20">
        <v>0.59398496240601495</v>
      </c>
    </row>
    <row r="15" spans="2:30" x14ac:dyDescent="0.3">
      <c r="B15" s="14" t="s">
        <v>166</v>
      </c>
      <c r="C15" s="20">
        <v>0.15019762845849799</v>
      </c>
      <c r="D15" s="20">
        <v>0.16800000000000001</v>
      </c>
      <c r="E15" s="20">
        <v>0.1328125</v>
      </c>
      <c r="F15" s="20"/>
      <c r="G15" s="20">
        <v>0.25</v>
      </c>
      <c r="H15" s="20">
        <v>0.08</v>
      </c>
      <c r="I15" s="20">
        <v>0.114285714285714</v>
      </c>
      <c r="J15" s="20">
        <v>0.20512820512820501</v>
      </c>
      <c r="K15" s="20">
        <v>0.19298245614035101</v>
      </c>
      <c r="L15" s="20">
        <v>0.12903225806451599</v>
      </c>
      <c r="M15" s="20"/>
      <c r="N15" s="20">
        <v>0.18691588785046701</v>
      </c>
      <c r="O15" s="20">
        <v>0.114754098360656</v>
      </c>
      <c r="P15" s="20">
        <v>0.15384615384615399</v>
      </c>
      <c r="Q15" s="20">
        <v>0.11864406779661001</v>
      </c>
      <c r="R15" s="20"/>
      <c r="S15" s="20">
        <v>0.133333333333333</v>
      </c>
      <c r="T15" s="20">
        <v>0.13953488372093001</v>
      </c>
      <c r="U15" s="20">
        <v>0</v>
      </c>
      <c r="V15" s="20">
        <v>0.26315789473684198</v>
      </c>
      <c r="W15" s="20">
        <v>4.5454545454545497E-2</v>
      </c>
      <c r="X15" s="20">
        <v>0.3125</v>
      </c>
      <c r="Y15" s="20"/>
      <c r="Z15" s="20">
        <v>0.164835164835165</v>
      </c>
      <c r="AA15" s="20">
        <v>0.11267605633802801</v>
      </c>
      <c r="AB15" s="20"/>
      <c r="AC15" s="20">
        <v>0.12621359223301001</v>
      </c>
      <c r="AD15" s="20">
        <v>0.17293233082706799</v>
      </c>
    </row>
    <row r="16" spans="2:30" x14ac:dyDescent="0.3">
      <c r="B16" s="14" t="s">
        <v>167</v>
      </c>
      <c r="C16" s="21">
        <v>0.42292490118577097</v>
      </c>
      <c r="D16" s="21">
        <v>0.39200000000000002</v>
      </c>
      <c r="E16" s="21">
        <v>0.453125</v>
      </c>
      <c r="F16" s="21"/>
      <c r="G16" s="21">
        <v>0.5</v>
      </c>
      <c r="H16" s="21">
        <v>0.52</v>
      </c>
      <c r="I16" s="21">
        <v>0.51428571428571401</v>
      </c>
      <c r="J16" s="21">
        <v>0.28205128205128199</v>
      </c>
      <c r="K16" s="21">
        <v>0.31578947368421101</v>
      </c>
      <c r="L16" s="21">
        <v>0.483870967741935</v>
      </c>
      <c r="M16" s="21"/>
      <c r="N16" s="21">
        <v>0.37383177570093501</v>
      </c>
      <c r="O16" s="21">
        <v>0.42622950819672101</v>
      </c>
      <c r="P16" s="21">
        <v>0.46153846153846201</v>
      </c>
      <c r="Q16" s="21">
        <v>0.49152542372881403</v>
      </c>
      <c r="R16" s="21"/>
      <c r="S16" s="21">
        <v>0.54666666666666697</v>
      </c>
      <c r="T16" s="21">
        <v>0.44186046511627902</v>
      </c>
      <c r="U16" s="21">
        <v>0.58333333333333304</v>
      </c>
      <c r="V16" s="21">
        <v>0.175438596491228</v>
      </c>
      <c r="W16" s="21">
        <v>0.68181818181818199</v>
      </c>
      <c r="X16" s="21">
        <v>0.125</v>
      </c>
      <c r="Y16" s="21"/>
      <c r="Z16" s="21">
        <v>0.36813186813186799</v>
      </c>
      <c r="AA16" s="21">
        <v>0.56338028169014098</v>
      </c>
      <c r="AB16" s="21"/>
      <c r="AC16" s="21">
        <v>0.44660194174757301</v>
      </c>
      <c r="AD16" s="21">
        <v>0.42105263157894701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501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5.5335968379446598E-2</v>
      </c>
      <c r="D8" s="13">
        <v>4.8000000000000001E-2</v>
      </c>
      <c r="E8" s="13">
        <v>6.25E-2</v>
      </c>
      <c r="F8" s="13"/>
      <c r="G8" s="13">
        <v>0.25</v>
      </c>
      <c r="H8" s="13">
        <v>0.12</v>
      </c>
      <c r="I8" s="13">
        <v>0.114285714285714</v>
      </c>
      <c r="J8" s="13">
        <v>5.1282051282051301E-2</v>
      </c>
      <c r="K8" s="13">
        <v>5.2631578947368397E-2</v>
      </c>
      <c r="L8" s="13">
        <v>1.0752688172042999E-2</v>
      </c>
      <c r="M8" s="13"/>
      <c r="N8" s="13">
        <v>3.7383177570093497E-2</v>
      </c>
      <c r="O8" s="13">
        <v>4.91803278688525E-2</v>
      </c>
      <c r="P8" s="13">
        <v>0.15384615384615399</v>
      </c>
      <c r="Q8" s="13">
        <v>5.0847457627118599E-2</v>
      </c>
      <c r="R8" s="13"/>
      <c r="S8" s="13">
        <v>0.10666666666666701</v>
      </c>
      <c r="T8" s="13">
        <v>2.32558139534884E-2</v>
      </c>
      <c r="U8" s="13">
        <v>0</v>
      </c>
      <c r="V8" s="13">
        <v>1.7543859649122799E-2</v>
      </c>
      <c r="W8" s="13">
        <v>9.0909090909090898E-2</v>
      </c>
      <c r="X8" s="13">
        <v>0.125</v>
      </c>
      <c r="Y8" s="13"/>
      <c r="Z8" s="13">
        <v>6.5934065934065894E-2</v>
      </c>
      <c r="AA8" s="13">
        <v>2.8169014084507001E-2</v>
      </c>
      <c r="AB8" s="13"/>
      <c r="AC8" s="13">
        <v>7.7669902912621394E-2</v>
      </c>
      <c r="AD8" s="13">
        <v>3.7593984962405999E-2</v>
      </c>
    </row>
    <row r="9" spans="2:30" x14ac:dyDescent="0.3">
      <c r="B9" s="14" t="s">
        <v>161</v>
      </c>
      <c r="C9" s="13">
        <v>0.43083003952569199</v>
      </c>
      <c r="D9" s="13">
        <v>0.44</v>
      </c>
      <c r="E9" s="13">
        <v>0.421875</v>
      </c>
      <c r="F9" s="13"/>
      <c r="G9" s="13">
        <v>0.25</v>
      </c>
      <c r="H9" s="13">
        <v>0.48</v>
      </c>
      <c r="I9" s="13">
        <v>0.57142857142857095</v>
      </c>
      <c r="J9" s="13">
        <v>0.38461538461538503</v>
      </c>
      <c r="K9" s="13">
        <v>0.35087719298245601</v>
      </c>
      <c r="L9" s="13">
        <v>0.44086021505376299</v>
      </c>
      <c r="M9" s="13"/>
      <c r="N9" s="13">
        <v>0.43925233644859801</v>
      </c>
      <c r="O9" s="13">
        <v>0.44262295081967201</v>
      </c>
      <c r="P9" s="13">
        <v>0.53846153846153799</v>
      </c>
      <c r="Q9" s="13">
        <v>0.355932203389831</v>
      </c>
      <c r="R9" s="13"/>
      <c r="S9" s="13">
        <v>0.46666666666666701</v>
      </c>
      <c r="T9" s="13">
        <v>0.39534883720930197</v>
      </c>
      <c r="U9" s="13">
        <v>0.45833333333333298</v>
      </c>
      <c r="V9" s="13">
        <v>0.47368421052631599</v>
      </c>
      <c r="W9" s="13">
        <v>0.36363636363636398</v>
      </c>
      <c r="X9" s="13">
        <v>0.125</v>
      </c>
      <c r="Y9" s="13"/>
      <c r="Z9" s="13">
        <v>0.43956043956044</v>
      </c>
      <c r="AA9" s="13">
        <v>0.40845070422535201</v>
      </c>
      <c r="AB9" s="13"/>
      <c r="AC9" s="13">
        <v>0.495145631067961</v>
      </c>
      <c r="AD9" s="13">
        <v>0.39849624060150401</v>
      </c>
    </row>
    <row r="10" spans="2:30" x14ac:dyDescent="0.3">
      <c r="B10" s="14" t="s">
        <v>162</v>
      </c>
      <c r="C10" s="13">
        <v>0.25691699604743101</v>
      </c>
      <c r="D10" s="13">
        <v>0.24</v>
      </c>
      <c r="E10" s="13">
        <v>0.2734375</v>
      </c>
      <c r="F10" s="13"/>
      <c r="G10" s="13">
        <v>0</v>
      </c>
      <c r="H10" s="13">
        <v>0.2</v>
      </c>
      <c r="I10" s="13">
        <v>0.22857142857142901</v>
      </c>
      <c r="J10" s="13">
        <v>0.28205128205128199</v>
      </c>
      <c r="K10" s="13">
        <v>0.28070175438596501</v>
      </c>
      <c r="L10" s="13">
        <v>0.26881720430107497</v>
      </c>
      <c r="M10" s="13"/>
      <c r="N10" s="13">
        <v>0.27102803738317799</v>
      </c>
      <c r="O10" s="13">
        <v>0.19672131147541</v>
      </c>
      <c r="P10" s="13">
        <v>0.19230769230769201</v>
      </c>
      <c r="Q10" s="13">
        <v>0.322033898305085</v>
      </c>
      <c r="R10" s="13"/>
      <c r="S10" s="13">
        <v>0.17333333333333301</v>
      </c>
      <c r="T10" s="13">
        <v>0.372093023255814</v>
      </c>
      <c r="U10" s="13">
        <v>0.41666666666666702</v>
      </c>
      <c r="V10" s="13">
        <v>0.21052631578947401</v>
      </c>
      <c r="W10" s="13">
        <v>0.40909090909090901</v>
      </c>
      <c r="X10" s="13">
        <v>0.25</v>
      </c>
      <c r="Y10" s="13"/>
      <c r="Z10" s="13">
        <v>0.25824175824175799</v>
      </c>
      <c r="AA10" s="13">
        <v>0.25352112676056299</v>
      </c>
      <c r="AB10" s="13"/>
      <c r="AC10" s="13">
        <v>0.28155339805825202</v>
      </c>
      <c r="AD10" s="13">
        <v>0.233082706766917</v>
      </c>
    </row>
    <row r="11" spans="2:30" x14ac:dyDescent="0.3">
      <c r="B11" s="14" t="s">
        <v>163</v>
      </c>
      <c r="C11" s="13">
        <v>0.16600790513833999</v>
      </c>
      <c r="D11" s="13">
        <v>0.192</v>
      </c>
      <c r="E11" s="13">
        <v>0.140625</v>
      </c>
      <c r="F11" s="13"/>
      <c r="G11" s="13">
        <v>0.25</v>
      </c>
      <c r="H11" s="13">
        <v>0.12</v>
      </c>
      <c r="I11" s="13">
        <v>2.8571428571428598E-2</v>
      </c>
      <c r="J11" s="13">
        <v>0.17948717948717899</v>
      </c>
      <c r="K11" s="13">
        <v>0.21052631578947401</v>
      </c>
      <c r="L11" s="13">
        <v>0.19354838709677399</v>
      </c>
      <c r="M11" s="13"/>
      <c r="N11" s="13">
        <v>0.20560747663551401</v>
      </c>
      <c r="O11" s="13">
        <v>0.13114754098360701</v>
      </c>
      <c r="P11" s="13">
        <v>0.115384615384615</v>
      </c>
      <c r="Q11" s="13">
        <v>0.152542372881356</v>
      </c>
      <c r="R11" s="13"/>
      <c r="S11" s="13">
        <v>0.21333333333333299</v>
      </c>
      <c r="T11" s="13">
        <v>0.162790697674419</v>
      </c>
      <c r="U11" s="13">
        <v>8.3333333333333301E-2</v>
      </c>
      <c r="V11" s="13">
        <v>0.12280701754386</v>
      </c>
      <c r="W11" s="13">
        <v>9.0909090909090898E-2</v>
      </c>
      <c r="X11" s="13">
        <v>0.3125</v>
      </c>
      <c r="Y11" s="13"/>
      <c r="Z11" s="13">
        <v>0.159340659340659</v>
      </c>
      <c r="AA11" s="13">
        <v>0.183098591549296</v>
      </c>
      <c r="AB11" s="13"/>
      <c r="AC11" s="13">
        <v>0.106796116504854</v>
      </c>
      <c r="AD11" s="13">
        <v>0.22556390977443599</v>
      </c>
    </row>
    <row r="12" spans="2:30" x14ac:dyDescent="0.3">
      <c r="B12" s="14" t="s">
        <v>164</v>
      </c>
      <c r="C12" s="13">
        <v>6.3241106719367599E-2</v>
      </c>
      <c r="D12" s="13">
        <v>7.1999999999999995E-2</v>
      </c>
      <c r="E12" s="13">
        <v>5.46875E-2</v>
      </c>
      <c r="F12" s="13"/>
      <c r="G12" s="13">
        <v>0.25</v>
      </c>
      <c r="H12" s="13">
        <v>0.08</v>
      </c>
      <c r="I12" s="13">
        <v>2.8571428571428598E-2</v>
      </c>
      <c r="J12" s="13">
        <v>7.69230769230769E-2</v>
      </c>
      <c r="K12" s="13">
        <v>8.7719298245614002E-2</v>
      </c>
      <c r="L12" s="13">
        <v>4.3010752688171998E-2</v>
      </c>
      <c r="M12" s="13"/>
      <c r="N12" s="13">
        <v>4.67289719626168E-2</v>
      </c>
      <c r="O12" s="13">
        <v>9.8360655737704902E-2</v>
      </c>
      <c r="P12" s="13">
        <v>0</v>
      </c>
      <c r="Q12" s="13">
        <v>8.4745762711864403E-2</v>
      </c>
      <c r="R12" s="13"/>
      <c r="S12" s="13">
        <v>2.66666666666667E-2</v>
      </c>
      <c r="T12" s="13">
        <v>2.32558139534884E-2</v>
      </c>
      <c r="U12" s="13">
        <v>0</v>
      </c>
      <c r="V12" s="13">
        <v>0.140350877192982</v>
      </c>
      <c r="W12" s="13">
        <v>4.5454545454545497E-2</v>
      </c>
      <c r="X12" s="13">
        <v>0.125</v>
      </c>
      <c r="Y12" s="13"/>
      <c r="Z12" s="13">
        <v>4.94505494505494E-2</v>
      </c>
      <c r="AA12" s="13">
        <v>9.85915492957746E-2</v>
      </c>
      <c r="AB12" s="13"/>
      <c r="AC12" s="13">
        <v>1.94174757281553E-2</v>
      </c>
      <c r="AD12" s="13">
        <v>9.0225563909774403E-2</v>
      </c>
    </row>
    <row r="13" spans="2:30" x14ac:dyDescent="0.3">
      <c r="B13" s="14" t="s">
        <v>56</v>
      </c>
      <c r="C13" s="13">
        <v>2.7667984189723299E-2</v>
      </c>
      <c r="D13" s="13">
        <v>8.0000000000000002E-3</v>
      </c>
      <c r="E13" s="13">
        <v>4.6875E-2</v>
      </c>
      <c r="F13" s="13"/>
      <c r="G13" s="13">
        <v>0</v>
      </c>
      <c r="H13" s="13">
        <v>0</v>
      </c>
      <c r="I13" s="13">
        <v>2.8571428571428598E-2</v>
      </c>
      <c r="J13" s="13">
        <v>2.5641025641025599E-2</v>
      </c>
      <c r="K13" s="13">
        <v>1.7543859649122799E-2</v>
      </c>
      <c r="L13" s="13">
        <v>4.3010752688171998E-2</v>
      </c>
      <c r="M13" s="13"/>
      <c r="N13" s="13">
        <v>0</v>
      </c>
      <c r="O13" s="13">
        <v>8.1967213114754106E-2</v>
      </c>
      <c r="P13" s="13">
        <v>0</v>
      </c>
      <c r="Q13" s="13">
        <v>3.3898305084745797E-2</v>
      </c>
      <c r="R13" s="13"/>
      <c r="S13" s="13">
        <v>1.3333333333333299E-2</v>
      </c>
      <c r="T13" s="13">
        <v>2.32558139534884E-2</v>
      </c>
      <c r="U13" s="13">
        <v>4.1666666666666699E-2</v>
      </c>
      <c r="V13" s="13">
        <v>3.5087719298245598E-2</v>
      </c>
      <c r="W13" s="13">
        <v>0</v>
      </c>
      <c r="X13" s="13">
        <v>6.25E-2</v>
      </c>
      <c r="Y13" s="13"/>
      <c r="Z13" s="13">
        <v>2.74725274725275E-2</v>
      </c>
      <c r="AA13" s="13">
        <v>2.8169014084507001E-2</v>
      </c>
      <c r="AB13" s="13"/>
      <c r="AC13" s="13">
        <v>1.94174757281553E-2</v>
      </c>
      <c r="AD13" s="13">
        <v>1.50375939849624E-2</v>
      </c>
    </row>
    <row r="14" spans="2:30" x14ac:dyDescent="0.3">
      <c r="B14" s="14" t="s">
        <v>165</v>
      </c>
      <c r="C14" s="20">
        <v>0.48616600790513798</v>
      </c>
      <c r="D14" s="20">
        <v>0.48799999999999999</v>
      </c>
      <c r="E14" s="20">
        <v>0.484375</v>
      </c>
      <c r="F14" s="20"/>
      <c r="G14" s="20">
        <v>0.5</v>
      </c>
      <c r="H14" s="20">
        <v>0.6</v>
      </c>
      <c r="I14" s="20">
        <v>0.68571428571428605</v>
      </c>
      <c r="J14" s="20">
        <v>0.43589743589743601</v>
      </c>
      <c r="K14" s="20">
        <v>0.40350877192982498</v>
      </c>
      <c r="L14" s="20">
        <v>0.45161290322580599</v>
      </c>
      <c r="M14" s="20"/>
      <c r="N14" s="20">
        <v>0.47663551401869197</v>
      </c>
      <c r="O14" s="20">
        <v>0.49180327868852503</v>
      </c>
      <c r="P14" s="20">
        <v>0.69230769230769196</v>
      </c>
      <c r="Q14" s="20">
        <v>0.40677966101694901</v>
      </c>
      <c r="R14" s="20"/>
      <c r="S14" s="20">
        <v>0.57333333333333303</v>
      </c>
      <c r="T14" s="20">
        <v>0.418604651162791</v>
      </c>
      <c r="U14" s="20">
        <v>0.45833333333333298</v>
      </c>
      <c r="V14" s="20">
        <v>0.49122807017543901</v>
      </c>
      <c r="W14" s="20">
        <v>0.45454545454545497</v>
      </c>
      <c r="X14" s="20">
        <v>0.25</v>
      </c>
      <c r="Y14" s="20"/>
      <c r="Z14" s="20">
        <v>0.50549450549450503</v>
      </c>
      <c r="AA14" s="20">
        <v>0.43661971830985902</v>
      </c>
      <c r="AB14" s="20"/>
      <c r="AC14" s="20">
        <v>0.57281553398058205</v>
      </c>
      <c r="AD14" s="20">
        <v>0.43609022556390997</v>
      </c>
    </row>
    <row r="15" spans="2:30" x14ac:dyDescent="0.3">
      <c r="B15" s="14" t="s">
        <v>166</v>
      </c>
      <c r="C15" s="20">
        <v>0.22924901185770799</v>
      </c>
      <c r="D15" s="20">
        <v>0.26400000000000001</v>
      </c>
      <c r="E15" s="20">
        <v>0.1953125</v>
      </c>
      <c r="F15" s="20"/>
      <c r="G15" s="20">
        <v>0.5</v>
      </c>
      <c r="H15" s="20">
        <v>0.2</v>
      </c>
      <c r="I15" s="20">
        <v>5.7142857142857099E-2</v>
      </c>
      <c r="J15" s="20">
        <v>0.256410256410256</v>
      </c>
      <c r="K15" s="20">
        <v>0.29824561403508798</v>
      </c>
      <c r="L15" s="20">
        <v>0.236559139784946</v>
      </c>
      <c r="M15" s="20"/>
      <c r="N15" s="20">
        <v>0.25233644859813098</v>
      </c>
      <c r="O15" s="20">
        <v>0.22950819672131101</v>
      </c>
      <c r="P15" s="20">
        <v>0.115384615384615</v>
      </c>
      <c r="Q15" s="20">
        <v>0.23728813559322001</v>
      </c>
      <c r="R15" s="20"/>
      <c r="S15" s="20">
        <v>0.24</v>
      </c>
      <c r="T15" s="20">
        <v>0.186046511627907</v>
      </c>
      <c r="U15" s="20">
        <v>8.3333333333333301E-2</v>
      </c>
      <c r="V15" s="20">
        <v>0.26315789473684198</v>
      </c>
      <c r="W15" s="20">
        <v>0.13636363636363599</v>
      </c>
      <c r="X15" s="20">
        <v>0.4375</v>
      </c>
      <c r="Y15" s="20"/>
      <c r="Z15" s="20">
        <v>0.20879120879120899</v>
      </c>
      <c r="AA15" s="20">
        <v>0.28169014084506999</v>
      </c>
      <c r="AB15" s="20"/>
      <c r="AC15" s="20">
        <v>0.12621359223301001</v>
      </c>
      <c r="AD15" s="20">
        <v>0.31578947368421101</v>
      </c>
    </row>
    <row r="16" spans="2:30" x14ac:dyDescent="0.3">
      <c r="B16" s="14" t="s">
        <v>167</v>
      </c>
      <c r="C16" s="21">
        <v>0.25691699604743101</v>
      </c>
      <c r="D16" s="21">
        <v>0.224</v>
      </c>
      <c r="E16" s="21">
        <v>0.2890625</v>
      </c>
      <c r="F16" s="21"/>
      <c r="G16" s="21">
        <v>0</v>
      </c>
      <c r="H16" s="21">
        <v>0.4</v>
      </c>
      <c r="I16" s="21">
        <v>0.628571428571429</v>
      </c>
      <c r="J16" s="21">
        <v>0.17948717948717999</v>
      </c>
      <c r="K16" s="21">
        <v>0.105263157894737</v>
      </c>
      <c r="L16" s="21">
        <v>0.21505376344086</v>
      </c>
      <c r="M16" s="21"/>
      <c r="N16" s="21">
        <v>0.22429906542056099</v>
      </c>
      <c r="O16" s="21">
        <v>0.26229508196721302</v>
      </c>
      <c r="P16" s="21">
        <v>0.57692307692307698</v>
      </c>
      <c r="Q16" s="21">
        <v>0.169491525423729</v>
      </c>
      <c r="R16" s="21"/>
      <c r="S16" s="21">
        <v>0.33333333333333298</v>
      </c>
      <c r="T16" s="21">
        <v>0.232558139534884</v>
      </c>
      <c r="U16" s="21">
        <v>0.375</v>
      </c>
      <c r="V16" s="21">
        <v>0.22807017543859601</v>
      </c>
      <c r="W16" s="21">
        <v>0.31818181818181801</v>
      </c>
      <c r="X16" s="21">
        <v>-0.1875</v>
      </c>
      <c r="Y16" s="21"/>
      <c r="Z16" s="21">
        <v>0.29670329670329698</v>
      </c>
      <c r="AA16" s="21">
        <v>0.154929577464789</v>
      </c>
      <c r="AB16" s="21"/>
      <c r="AC16" s="21">
        <v>0.44660194174757301</v>
      </c>
      <c r="AD16" s="21">
        <v>0.12030075187969901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506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132</v>
      </c>
      <c r="D7" s="10">
        <v>60</v>
      </c>
      <c r="E7" s="10">
        <v>72</v>
      </c>
      <c r="F7" s="10"/>
      <c r="G7" s="10">
        <v>3</v>
      </c>
      <c r="H7" s="10">
        <v>14</v>
      </c>
      <c r="I7" s="10">
        <v>17</v>
      </c>
      <c r="J7" s="10">
        <v>24</v>
      </c>
      <c r="K7" s="10">
        <v>30</v>
      </c>
      <c r="L7" s="10">
        <v>44</v>
      </c>
      <c r="M7" s="10"/>
      <c r="N7" s="10">
        <v>63</v>
      </c>
      <c r="O7" s="10">
        <v>28</v>
      </c>
      <c r="P7" s="10">
        <v>11</v>
      </c>
      <c r="Q7" s="10">
        <v>30</v>
      </c>
      <c r="R7" s="10"/>
      <c r="S7" s="10">
        <v>40</v>
      </c>
      <c r="T7" s="10">
        <v>23</v>
      </c>
      <c r="U7" s="10">
        <v>8</v>
      </c>
      <c r="V7" s="10">
        <v>31</v>
      </c>
      <c r="W7" s="10">
        <v>10</v>
      </c>
      <c r="X7" s="10">
        <v>11</v>
      </c>
      <c r="Y7" s="10"/>
      <c r="Z7" s="10">
        <v>92</v>
      </c>
      <c r="AA7" s="10">
        <v>40</v>
      </c>
      <c r="AB7" s="10"/>
      <c r="AC7" s="10">
        <v>55</v>
      </c>
      <c r="AD7" s="10">
        <v>69</v>
      </c>
    </row>
    <row r="8" spans="2:30" ht="28.8" x14ac:dyDescent="0.3">
      <c r="B8" s="14" t="s">
        <v>502</v>
      </c>
      <c r="C8" s="13">
        <v>0.15909090909090901</v>
      </c>
      <c r="D8" s="13">
        <v>0.21666666666666701</v>
      </c>
      <c r="E8" s="13">
        <v>0.11111111111111099</v>
      </c>
      <c r="F8" s="13"/>
      <c r="G8" s="13">
        <v>0</v>
      </c>
      <c r="H8" s="13">
        <v>0.214285714285714</v>
      </c>
      <c r="I8" s="13">
        <v>0.17647058823529399</v>
      </c>
      <c r="J8" s="13">
        <v>0.16666666666666699</v>
      </c>
      <c r="K8" s="13">
        <v>0.1</v>
      </c>
      <c r="L8" s="13">
        <v>0.18181818181818199</v>
      </c>
      <c r="M8" s="13"/>
      <c r="N8" s="13">
        <v>0.14285714285714299</v>
      </c>
      <c r="O8" s="13">
        <v>7.1428571428571397E-2</v>
      </c>
      <c r="P8" s="13">
        <v>0.27272727272727298</v>
      </c>
      <c r="Q8" s="13">
        <v>0.233333333333333</v>
      </c>
      <c r="R8" s="13"/>
      <c r="S8" s="13">
        <v>0.125</v>
      </c>
      <c r="T8" s="13">
        <v>0.173913043478261</v>
      </c>
      <c r="U8" s="13">
        <v>0.25</v>
      </c>
      <c r="V8" s="13">
        <v>0.16129032258064499</v>
      </c>
      <c r="W8" s="13">
        <v>0.2</v>
      </c>
      <c r="X8" s="13">
        <v>0.18181818181818199</v>
      </c>
      <c r="Y8" s="13"/>
      <c r="Z8" s="13">
        <v>0.13043478260869601</v>
      </c>
      <c r="AA8" s="13">
        <v>0.22500000000000001</v>
      </c>
      <c r="AB8" s="13"/>
      <c r="AC8" s="13">
        <v>9.0909090909090898E-2</v>
      </c>
      <c r="AD8" s="13">
        <v>0.231884057971014</v>
      </c>
    </row>
    <row r="9" spans="2:30" ht="28.8" x14ac:dyDescent="0.3">
      <c r="B9" s="14" t="s">
        <v>503</v>
      </c>
      <c r="C9" s="13">
        <v>0.32575757575757602</v>
      </c>
      <c r="D9" s="13">
        <v>0.31666666666666698</v>
      </c>
      <c r="E9" s="13">
        <v>0.33333333333333298</v>
      </c>
      <c r="F9" s="13"/>
      <c r="G9" s="13">
        <v>1</v>
      </c>
      <c r="H9" s="13">
        <v>0.5</v>
      </c>
      <c r="I9" s="13">
        <v>0.35294117647058798</v>
      </c>
      <c r="J9" s="13">
        <v>0.41666666666666702</v>
      </c>
      <c r="K9" s="13">
        <v>0.233333333333333</v>
      </c>
      <c r="L9" s="13">
        <v>0.22727272727272699</v>
      </c>
      <c r="M9" s="13"/>
      <c r="N9" s="13">
        <v>0.30158730158730201</v>
      </c>
      <c r="O9" s="13">
        <v>0.42857142857142899</v>
      </c>
      <c r="P9" s="13">
        <v>0.18181818181818199</v>
      </c>
      <c r="Q9" s="13">
        <v>0.33333333333333298</v>
      </c>
      <c r="R9" s="13"/>
      <c r="S9" s="13">
        <v>0.375</v>
      </c>
      <c r="T9" s="13">
        <v>0.217391304347826</v>
      </c>
      <c r="U9" s="13">
        <v>0.5</v>
      </c>
      <c r="V9" s="13">
        <v>0.19354838709677399</v>
      </c>
      <c r="W9" s="13">
        <v>0.4</v>
      </c>
      <c r="X9" s="13">
        <v>0.45454545454545497</v>
      </c>
      <c r="Y9" s="13"/>
      <c r="Z9" s="13">
        <v>0.36956521739130399</v>
      </c>
      <c r="AA9" s="13">
        <v>0.22500000000000001</v>
      </c>
      <c r="AB9" s="13"/>
      <c r="AC9" s="13">
        <v>0.41818181818181799</v>
      </c>
      <c r="AD9" s="13">
        <v>0.24637681159420299</v>
      </c>
    </row>
    <row r="10" spans="2:30" ht="43.2" x14ac:dyDescent="0.3">
      <c r="B10" s="14" t="s">
        <v>504</v>
      </c>
      <c r="C10" s="13">
        <v>0.19696969696969699</v>
      </c>
      <c r="D10" s="13">
        <v>0.18333333333333299</v>
      </c>
      <c r="E10" s="13">
        <v>0.20833333333333301</v>
      </c>
      <c r="F10" s="13"/>
      <c r="G10" s="13">
        <v>0</v>
      </c>
      <c r="H10" s="13">
        <v>0.214285714285714</v>
      </c>
      <c r="I10" s="13">
        <v>0.23529411764705899</v>
      </c>
      <c r="J10" s="13">
        <v>4.1666666666666699E-2</v>
      </c>
      <c r="K10" s="13">
        <v>0.266666666666667</v>
      </c>
      <c r="L10" s="13">
        <v>0.22727272727272699</v>
      </c>
      <c r="M10" s="13"/>
      <c r="N10" s="13">
        <v>0.206349206349206</v>
      </c>
      <c r="O10" s="13">
        <v>0.17857142857142899</v>
      </c>
      <c r="P10" s="13">
        <v>0.27272727272727298</v>
      </c>
      <c r="Q10" s="13">
        <v>0.16666666666666699</v>
      </c>
      <c r="R10" s="13"/>
      <c r="S10" s="13">
        <v>0.2</v>
      </c>
      <c r="T10" s="13">
        <v>0.26086956521739102</v>
      </c>
      <c r="U10" s="13">
        <v>0.125</v>
      </c>
      <c r="V10" s="13">
        <v>0.19354838709677399</v>
      </c>
      <c r="W10" s="13">
        <v>0.2</v>
      </c>
      <c r="X10" s="13">
        <v>9.0909090909090898E-2</v>
      </c>
      <c r="Y10" s="13"/>
      <c r="Z10" s="13">
        <v>0.184782608695652</v>
      </c>
      <c r="AA10" s="13">
        <v>0.22500000000000001</v>
      </c>
      <c r="AB10" s="13"/>
      <c r="AC10" s="13">
        <v>0.2</v>
      </c>
      <c r="AD10" s="13">
        <v>0.188405797101449</v>
      </c>
    </row>
    <row r="11" spans="2:30" ht="28.8" x14ac:dyDescent="0.3">
      <c r="B11" s="14" t="s">
        <v>505</v>
      </c>
      <c r="C11" s="13">
        <v>0.19696969696969699</v>
      </c>
      <c r="D11" s="13">
        <v>0.18333333333333299</v>
      </c>
      <c r="E11" s="13">
        <v>0.20833333333333301</v>
      </c>
      <c r="F11" s="13"/>
      <c r="G11" s="13">
        <v>0</v>
      </c>
      <c r="H11" s="13">
        <v>0</v>
      </c>
      <c r="I11" s="13">
        <v>0.11764705882352899</v>
      </c>
      <c r="J11" s="13">
        <v>0.16666666666666699</v>
      </c>
      <c r="K11" s="13">
        <v>0.3</v>
      </c>
      <c r="L11" s="13">
        <v>0.25</v>
      </c>
      <c r="M11" s="13"/>
      <c r="N11" s="13">
        <v>0.238095238095238</v>
      </c>
      <c r="O11" s="13">
        <v>0.107142857142857</v>
      </c>
      <c r="P11" s="13">
        <v>0.18181818181818199</v>
      </c>
      <c r="Q11" s="13">
        <v>0.2</v>
      </c>
      <c r="R11" s="13"/>
      <c r="S11" s="13">
        <v>0.17499999999999999</v>
      </c>
      <c r="T11" s="13">
        <v>0.30434782608695699</v>
      </c>
      <c r="U11" s="13">
        <v>0.125</v>
      </c>
      <c r="V11" s="13">
        <v>0.25806451612903197</v>
      </c>
      <c r="W11" s="13">
        <v>0.1</v>
      </c>
      <c r="X11" s="13">
        <v>0</v>
      </c>
      <c r="Y11" s="13"/>
      <c r="Z11" s="13">
        <v>0.19565217391304299</v>
      </c>
      <c r="AA11" s="13">
        <v>0.2</v>
      </c>
      <c r="AB11" s="13"/>
      <c r="AC11" s="13">
        <v>0.2</v>
      </c>
      <c r="AD11" s="13">
        <v>0.217391304347826</v>
      </c>
    </row>
    <row r="12" spans="2:30" x14ac:dyDescent="0.3">
      <c r="B12" s="14" t="s">
        <v>56</v>
      </c>
      <c r="C12" s="19">
        <v>0.12121212121212099</v>
      </c>
      <c r="D12" s="19">
        <v>0.1</v>
      </c>
      <c r="E12" s="19">
        <v>0.13888888888888901</v>
      </c>
      <c r="F12" s="19"/>
      <c r="G12" s="19">
        <v>0</v>
      </c>
      <c r="H12" s="19">
        <v>7.1428571428571397E-2</v>
      </c>
      <c r="I12" s="19">
        <v>0.11764705882352899</v>
      </c>
      <c r="J12" s="19">
        <v>0.20833333333333301</v>
      </c>
      <c r="K12" s="19">
        <v>0.1</v>
      </c>
      <c r="L12" s="19">
        <v>0.11363636363636399</v>
      </c>
      <c r="M12" s="19"/>
      <c r="N12" s="19">
        <v>0.11111111111111099</v>
      </c>
      <c r="O12" s="19">
        <v>0.214285714285714</v>
      </c>
      <c r="P12" s="19">
        <v>9.0909090909090898E-2</v>
      </c>
      <c r="Q12" s="19">
        <v>6.6666666666666693E-2</v>
      </c>
      <c r="R12" s="19"/>
      <c r="S12" s="19">
        <v>0.125</v>
      </c>
      <c r="T12" s="19">
        <v>4.3478260869565202E-2</v>
      </c>
      <c r="U12" s="19">
        <v>0</v>
      </c>
      <c r="V12" s="19">
        <v>0.19354838709677399</v>
      </c>
      <c r="W12" s="19">
        <v>0.1</v>
      </c>
      <c r="X12" s="19">
        <v>0.27272727272727298</v>
      </c>
      <c r="Y12" s="19"/>
      <c r="Z12" s="19">
        <v>0.119565217391304</v>
      </c>
      <c r="AA12" s="19">
        <v>0.125</v>
      </c>
      <c r="AB12" s="19"/>
      <c r="AC12" s="19">
        <v>9.0909090909090898E-2</v>
      </c>
      <c r="AD12" s="19">
        <v>0.115942028985507</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121</v>
      </c>
      <c r="D7" s="10">
        <v>65</v>
      </c>
      <c r="E7" s="10">
        <v>56</v>
      </c>
      <c r="F7" s="10"/>
      <c r="G7" s="10">
        <v>1</v>
      </c>
      <c r="H7" s="10">
        <v>11</v>
      </c>
      <c r="I7" s="10">
        <v>18</v>
      </c>
      <c r="J7" s="10">
        <v>15</v>
      </c>
      <c r="K7" s="10">
        <v>27</v>
      </c>
      <c r="L7" s="10">
        <v>49</v>
      </c>
      <c r="M7" s="10"/>
      <c r="N7" s="10">
        <v>44</v>
      </c>
      <c r="O7" s="10">
        <v>33</v>
      </c>
      <c r="P7" s="10">
        <v>15</v>
      </c>
      <c r="Q7" s="10">
        <v>29</v>
      </c>
      <c r="R7" s="10"/>
      <c r="S7" s="10">
        <v>35</v>
      </c>
      <c r="T7" s="10">
        <v>20</v>
      </c>
      <c r="U7" s="10">
        <v>16</v>
      </c>
      <c r="V7" s="10">
        <v>26</v>
      </c>
      <c r="W7" s="10">
        <v>12</v>
      </c>
      <c r="X7" s="10">
        <v>5</v>
      </c>
      <c r="Y7" s="10"/>
      <c r="Z7" s="10">
        <v>90</v>
      </c>
      <c r="AA7" s="10">
        <v>31</v>
      </c>
      <c r="AB7" s="10"/>
      <c r="AC7" s="10">
        <v>48</v>
      </c>
      <c r="AD7" s="10">
        <v>64</v>
      </c>
    </row>
    <row r="8" spans="2:30" ht="28.8" x14ac:dyDescent="0.3">
      <c r="B8" s="14" t="s">
        <v>507</v>
      </c>
      <c r="C8" s="13">
        <v>1.6528925619834701E-2</v>
      </c>
      <c r="D8" s="13">
        <v>1.5384615384615399E-2</v>
      </c>
      <c r="E8" s="13">
        <v>1.7857142857142901E-2</v>
      </c>
      <c r="F8" s="13"/>
      <c r="G8" s="13">
        <v>0</v>
      </c>
      <c r="H8" s="13">
        <v>9.0909090909090898E-2</v>
      </c>
      <c r="I8" s="13">
        <v>5.5555555555555601E-2</v>
      </c>
      <c r="J8" s="13">
        <v>0</v>
      </c>
      <c r="K8" s="13">
        <v>0</v>
      </c>
      <c r="L8" s="13">
        <v>0</v>
      </c>
      <c r="M8" s="13"/>
      <c r="N8" s="13">
        <v>2.27272727272727E-2</v>
      </c>
      <c r="O8" s="13">
        <v>3.03030303030303E-2</v>
      </c>
      <c r="P8" s="13">
        <v>0</v>
      </c>
      <c r="Q8" s="13">
        <v>0</v>
      </c>
      <c r="R8" s="13"/>
      <c r="S8" s="13">
        <v>2.8571428571428598E-2</v>
      </c>
      <c r="T8" s="13">
        <v>0</v>
      </c>
      <c r="U8" s="13">
        <v>6.25E-2</v>
      </c>
      <c r="V8" s="13">
        <v>0</v>
      </c>
      <c r="W8" s="13">
        <v>0</v>
      </c>
      <c r="X8" s="13">
        <v>0</v>
      </c>
      <c r="Y8" s="13"/>
      <c r="Z8" s="13">
        <v>1.1111111111111099E-2</v>
      </c>
      <c r="AA8" s="13">
        <v>3.2258064516128997E-2</v>
      </c>
      <c r="AB8" s="13"/>
      <c r="AC8" s="13">
        <v>4.1666666666666699E-2</v>
      </c>
      <c r="AD8" s="13">
        <v>0</v>
      </c>
    </row>
    <row r="9" spans="2:30" ht="28.8" x14ac:dyDescent="0.3">
      <c r="B9" s="14" t="s">
        <v>508</v>
      </c>
      <c r="C9" s="13">
        <v>6.6115702479338803E-2</v>
      </c>
      <c r="D9" s="13">
        <v>4.6153846153846198E-2</v>
      </c>
      <c r="E9" s="13">
        <v>8.9285714285714302E-2</v>
      </c>
      <c r="F9" s="13"/>
      <c r="G9" s="13">
        <v>0</v>
      </c>
      <c r="H9" s="13">
        <v>0.18181818181818199</v>
      </c>
      <c r="I9" s="13">
        <v>0.16666666666666699</v>
      </c>
      <c r="J9" s="13">
        <v>0.133333333333333</v>
      </c>
      <c r="K9" s="13">
        <v>0</v>
      </c>
      <c r="L9" s="13">
        <v>2.04081632653061E-2</v>
      </c>
      <c r="M9" s="13"/>
      <c r="N9" s="13">
        <v>4.5454545454545497E-2</v>
      </c>
      <c r="O9" s="13">
        <v>9.0909090909090898E-2</v>
      </c>
      <c r="P9" s="13">
        <v>6.6666666666666693E-2</v>
      </c>
      <c r="Q9" s="13">
        <v>6.8965517241379296E-2</v>
      </c>
      <c r="R9" s="13"/>
      <c r="S9" s="13">
        <v>2.8571428571428598E-2</v>
      </c>
      <c r="T9" s="13">
        <v>0.1</v>
      </c>
      <c r="U9" s="13">
        <v>0.125</v>
      </c>
      <c r="V9" s="13">
        <v>3.8461538461538498E-2</v>
      </c>
      <c r="W9" s="13">
        <v>8.3333333333333301E-2</v>
      </c>
      <c r="X9" s="13">
        <v>0</v>
      </c>
      <c r="Y9" s="13"/>
      <c r="Z9" s="13">
        <v>8.8888888888888906E-2</v>
      </c>
      <c r="AA9" s="13">
        <v>0</v>
      </c>
      <c r="AB9" s="13"/>
      <c r="AC9" s="13">
        <v>0.104166666666667</v>
      </c>
      <c r="AD9" s="13">
        <v>3.125E-2</v>
      </c>
    </row>
    <row r="10" spans="2:30" ht="28.8" x14ac:dyDescent="0.3">
      <c r="B10" s="14" t="s">
        <v>509</v>
      </c>
      <c r="C10" s="13">
        <v>0.11570247933884301</v>
      </c>
      <c r="D10" s="13">
        <v>9.2307692307692299E-2</v>
      </c>
      <c r="E10" s="13">
        <v>0.14285714285714299</v>
      </c>
      <c r="F10" s="13"/>
      <c r="G10" s="13">
        <v>0</v>
      </c>
      <c r="H10" s="13">
        <v>0.18181818181818199</v>
      </c>
      <c r="I10" s="13">
        <v>0.27777777777777801</v>
      </c>
      <c r="J10" s="13">
        <v>0.133333333333333</v>
      </c>
      <c r="K10" s="13">
        <v>3.7037037037037E-2</v>
      </c>
      <c r="L10" s="13">
        <v>8.1632653061224497E-2</v>
      </c>
      <c r="M10" s="13"/>
      <c r="N10" s="13">
        <v>0.11363636363636399</v>
      </c>
      <c r="O10" s="13">
        <v>0.12121212121212099</v>
      </c>
      <c r="P10" s="13">
        <v>6.6666666666666693E-2</v>
      </c>
      <c r="Q10" s="13">
        <v>0.13793103448275901</v>
      </c>
      <c r="R10" s="13"/>
      <c r="S10" s="13">
        <v>0.14285714285714299</v>
      </c>
      <c r="T10" s="13">
        <v>0.1</v>
      </c>
      <c r="U10" s="13">
        <v>0.1875</v>
      </c>
      <c r="V10" s="13">
        <v>3.8461538461538498E-2</v>
      </c>
      <c r="W10" s="13">
        <v>0.16666666666666699</v>
      </c>
      <c r="X10" s="13">
        <v>0.2</v>
      </c>
      <c r="Y10" s="13"/>
      <c r="Z10" s="13">
        <v>0.1</v>
      </c>
      <c r="AA10" s="13">
        <v>0.16129032258064499</v>
      </c>
      <c r="AB10" s="13"/>
      <c r="AC10" s="13">
        <v>6.25E-2</v>
      </c>
      <c r="AD10" s="13">
        <v>0.125</v>
      </c>
    </row>
    <row r="11" spans="2:30" ht="28.8" x14ac:dyDescent="0.3">
      <c r="B11" s="14" t="s">
        <v>510</v>
      </c>
      <c r="C11" s="13">
        <v>0.71074380165289297</v>
      </c>
      <c r="D11" s="13">
        <v>0.76923076923076905</v>
      </c>
      <c r="E11" s="13">
        <v>0.64285714285714302</v>
      </c>
      <c r="F11" s="13"/>
      <c r="G11" s="13">
        <v>1</v>
      </c>
      <c r="H11" s="13">
        <v>0.45454545454545497</v>
      </c>
      <c r="I11" s="13">
        <v>0.38888888888888901</v>
      </c>
      <c r="J11" s="13">
        <v>0.53333333333333299</v>
      </c>
      <c r="K11" s="13">
        <v>0.85185185185185197</v>
      </c>
      <c r="L11" s="13">
        <v>0.85714285714285698</v>
      </c>
      <c r="M11" s="13"/>
      <c r="N11" s="13">
        <v>0.72727272727272696</v>
      </c>
      <c r="O11" s="13">
        <v>0.60606060606060597</v>
      </c>
      <c r="P11" s="13">
        <v>0.8</v>
      </c>
      <c r="Q11" s="13">
        <v>0.75862068965517204</v>
      </c>
      <c r="R11" s="13"/>
      <c r="S11" s="13">
        <v>0.77142857142857102</v>
      </c>
      <c r="T11" s="13">
        <v>0.6</v>
      </c>
      <c r="U11" s="13">
        <v>0.5625</v>
      </c>
      <c r="V11" s="13">
        <v>0.80769230769230804</v>
      </c>
      <c r="W11" s="13">
        <v>0.58333333333333304</v>
      </c>
      <c r="X11" s="13">
        <v>0.8</v>
      </c>
      <c r="Y11" s="13"/>
      <c r="Z11" s="13">
        <v>0.72222222222222199</v>
      </c>
      <c r="AA11" s="13">
        <v>0.67741935483870996</v>
      </c>
      <c r="AB11" s="13"/>
      <c r="AC11" s="13">
        <v>0.72916666666666696</v>
      </c>
      <c r="AD11" s="13">
        <v>0.75</v>
      </c>
    </row>
    <row r="12" spans="2:30" x14ac:dyDescent="0.3">
      <c r="B12" s="14" t="s">
        <v>56</v>
      </c>
      <c r="C12" s="19">
        <v>9.0909090909090898E-2</v>
      </c>
      <c r="D12" s="19">
        <v>7.69230769230769E-2</v>
      </c>
      <c r="E12" s="19">
        <v>0.107142857142857</v>
      </c>
      <c r="F12" s="19"/>
      <c r="G12" s="19">
        <v>0</v>
      </c>
      <c r="H12" s="19">
        <v>9.0909090909090898E-2</v>
      </c>
      <c r="I12" s="19">
        <v>0.11111111111111099</v>
      </c>
      <c r="J12" s="19">
        <v>0.2</v>
      </c>
      <c r="K12" s="19">
        <v>0.11111111111111099</v>
      </c>
      <c r="L12" s="19">
        <v>4.08163265306122E-2</v>
      </c>
      <c r="M12" s="19"/>
      <c r="N12" s="19">
        <v>9.0909090909090898E-2</v>
      </c>
      <c r="O12" s="19">
        <v>0.15151515151515199</v>
      </c>
      <c r="P12" s="19">
        <v>6.6666666666666693E-2</v>
      </c>
      <c r="Q12" s="19">
        <v>3.4482758620689703E-2</v>
      </c>
      <c r="R12" s="19"/>
      <c r="S12" s="19">
        <v>2.8571428571428598E-2</v>
      </c>
      <c r="T12" s="19">
        <v>0.2</v>
      </c>
      <c r="U12" s="19">
        <v>6.25E-2</v>
      </c>
      <c r="V12" s="19">
        <v>0.115384615384615</v>
      </c>
      <c r="W12" s="19">
        <v>0.16666666666666699</v>
      </c>
      <c r="X12" s="19">
        <v>0</v>
      </c>
      <c r="Y12" s="19"/>
      <c r="Z12" s="19">
        <v>7.7777777777777807E-2</v>
      </c>
      <c r="AA12" s="19">
        <v>0.12903225806451599</v>
      </c>
      <c r="AB12" s="19"/>
      <c r="AC12" s="19">
        <v>6.25E-2</v>
      </c>
      <c r="AD12" s="19">
        <v>9.375E-2</v>
      </c>
    </row>
    <row r="13" spans="2:30" x14ac:dyDescent="0.3">
      <c r="B13" s="15" t="s">
        <v>321</v>
      </c>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8" t="s">
        <v>512</v>
      </c>
      <c r="E2" s="25"/>
      <c r="F2" s="25"/>
      <c r="G2" s="25"/>
      <c r="H2" s="25"/>
      <c r="I2" s="25"/>
      <c r="J2" s="25"/>
      <c r="K2" s="25"/>
    </row>
    <row r="6" spans="2:11" ht="49.95" customHeight="1" x14ac:dyDescent="0.3">
      <c r="B6" s="16" t="s">
        <v>14</v>
      </c>
      <c r="C6" s="16" t="s">
        <v>384</v>
      </c>
      <c r="D6" s="16" t="s">
        <v>385</v>
      </c>
      <c r="E6" s="16" t="s">
        <v>386</v>
      </c>
      <c r="F6" s="16" t="s">
        <v>387</v>
      </c>
      <c r="G6" s="16" t="s">
        <v>388</v>
      </c>
      <c r="H6" s="16" t="s">
        <v>389</v>
      </c>
      <c r="I6" s="16" t="s">
        <v>390</v>
      </c>
      <c r="J6" s="16" t="s">
        <v>391</v>
      </c>
    </row>
    <row r="7" spans="2:11" x14ac:dyDescent="0.3">
      <c r="B7" s="14" t="s">
        <v>211</v>
      </c>
      <c r="C7" s="13">
        <v>2.7667984189723299E-2</v>
      </c>
      <c r="D7" s="13">
        <v>2.7667984189723299E-2</v>
      </c>
      <c r="E7" s="13">
        <v>2.7667984189723299E-2</v>
      </c>
      <c r="F7" s="13">
        <v>2.7667984189723299E-2</v>
      </c>
      <c r="G7" s="13">
        <v>2.3715415019762799E-2</v>
      </c>
      <c r="H7" s="13">
        <v>1.97628458498024E-2</v>
      </c>
      <c r="I7" s="13">
        <v>3.1620553359683799E-2</v>
      </c>
      <c r="J7" s="13">
        <v>3.9525691699604702E-2</v>
      </c>
    </row>
    <row r="8" spans="2:11" x14ac:dyDescent="0.3">
      <c r="B8" s="14" t="s">
        <v>212</v>
      </c>
      <c r="C8" s="13">
        <v>0.36363636363636398</v>
      </c>
      <c r="D8" s="13">
        <v>0.28458498023715401</v>
      </c>
      <c r="E8" s="13">
        <v>0.438735177865613</v>
      </c>
      <c r="F8" s="13">
        <v>0.27667984189723299</v>
      </c>
      <c r="G8" s="13">
        <v>0.15019762845849799</v>
      </c>
      <c r="H8" s="13">
        <v>0.343873517786561</v>
      </c>
      <c r="I8" s="13">
        <v>0.26877470355731198</v>
      </c>
      <c r="J8" s="13">
        <v>0.28853754940711501</v>
      </c>
    </row>
    <row r="9" spans="2:11" x14ac:dyDescent="0.3">
      <c r="B9" s="14" t="s">
        <v>213</v>
      </c>
      <c r="C9" s="13">
        <v>0.407114624505929</v>
      </c>
      <c r="D9" s="13">
        <v>0.44268774703557301</v>
      </c>
      <c r="E9" s="13">
        <v>0.38735177865612602</v>
      </c>
      <c r="F9" s="13">
        <v>0.438735177865613</v>
      </c>
      <c r="G9" s="13">
        <v>0.39920948616600799</v>
      </c>
      <c r="H9" s="13">
        <v>0.47826086956521702</v>
      </c>
      <c r="I9" s="13">
        <v>0.39525691699604698</v>
      </c>
      <c r="J9" s="13">
        <v>0.39525691699604698</v>
      </c>
    </row>
    <row r="10" spans="2:11" x14ac:dyDescent="0.3">
      <c r="B10" s="14" t="s">
        <v>214</v>
      </c>
      <c r="C10" s="13">
        <v>0.142292490118577</v>
      </c>
      <c r="D10" s="13">
        <v>0.154150197628458</v>
      </c>
      <c r="E10" s="13">
        <v>7.9051383399209502E-2</v>
      </c>
      <c r="F10" s="13">
        <v>0.15019762845849799</v>
      </c>
      <c r="G10" s="13">
        <v>0.23715415019762801</v>
      </c>
      <c r="H10" s="13">
        <v>0.118577075098814</v>
      </c>
      <c r="I10" s="13">
        <v>0.173913043478261</v>
      </c>
      <c r="J10" s="13">
        <v>0.114624505928854</v>
      </c>
    </row>
    <row r="11" spans="2:11" x14ac:dyDescent="0.3">
      <c r="B11" s="14" t="s">
        <v>56</v>
      </c>
      <c r="C11" s="13">
        <v>5.9288537549407098E-2</v>
      </c>
      <c r="D11" s="13">
        <v>9.0909090909090898E-2</v>
      </c>
      <c r="E11" s="13">
        <v>6.7193675889328106E-2</v>
      </c>
      <c r="F11" s="13">
        <v>0.106719367588933</v>
      </c>
      <c r="G11" s="13">
        <v>0.189723320158103</v>
      </c>
      <c r="H11" s="13">
        <v>3.9525691699604702E-2</v>
      </c>
      <c r="I11" s="13">
        <v>0.13043478260869601</v>
      </c>
      <c r="J11" s="13">
        <v>0.16205533596837901</v>
      </c>
    </row>
    <row r="12" spans="2:11" x14ac:dyDescent="0.3">
      <c r="B12" s="15"/>
      <c r="C12" s="15"/>
      <c r="D12" s="15"/>
      <c r="E12" s="15"/>
      <c r="F12" s="15"/>
      <c r="G12" s="15"/>
      <c r="H12" s="15"/>
      <c r="I12" s="15"/>
      <c r="J12" s="15"/>
    </row>
    <row r="13" spans="2:11" x14ac:dyDescent="0.3">
      <c r="B13" t="s">
        <v>50</v>
      </c>
    </row>
    <row r="14" spans="2:11" x14ac:dyDescent="0.3">
      <c r="B14" t="s">
        <v>51</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2.4E-2</v>
      </c>
      <c r="E8" s="13">
        <v>3.125E-2</v>
      </c>
      <c r="F8" s="13"/>
      <c r="G8" s="13">
        <v>0.25</v>
      </c>
      <c r="H8" s="13">
        <v>0.08</v>
      </c>
      <c r="I8" s="13">
        <v>0</v>
      </c>
      <c r="J8" s="13">
        <v>0</v>
      </c>
      <c r="K8" s="13">
        <v>3.5087719298245598E-2</v>
      </c>
      <c r="L8" s="13">
        <v>2.1505376344085999E-2</v>
      </c>
      <c r="M8" s="13"/>
      <c r="N8" s="13">
        <v>3.7383177570093497E-2</v>
      </c>
      <c r="O8" s="13">
        <v>1.63934426229508E-2</v>
      </c>
      <c r="P8" s="13">
        <v>0</v>
      </c>
      <c r="Q8" s="13">
        <v>3.3898305084745797E-2</v>
      </c>
      <c r="R8" s="13"/>
      <c r="S8" s="13">
        <v>5.3333333333333302E-2</v>
      </c>
      <c r="T8" s="13">
        <v>4.6511627906976702E-2</v>
      </c>
      <c r="U8" s="13">
        <v>0</v>
      </c>
      <c r="V8" s="13">
        <v>0</v>
      </c>
      <c r="W8" s="13">
        <v>0</v>
      </c>
      <c r="X8" s="13">
        <v>6.25E-2</v>
      </c>
      <c r="Y8" s="13"/>
      <c r="Z8" s="13">
        <v>2.74725274725275E-2</v>
      </c>
      <c r="AA8" s="13">
        <v>2.8169014084507001E-2</v>
      </c>
      <c r="AB8" s="13"/>
      <c r="AC8" s="13">
        <v>1.94174757281553E-2</v>
      </c>
      <c r="AD8" s="13">
        <v>3.00751879699248E-2</v>
      </c>
    </row>
    <row r="9" spans="2:30" x14ac:dyDescent="0.3">
      <c r="B9" s="14" t="s">
        <v>212</v>
      </c>
      <c r="C9" s="13">
        <v>0.36363636363636398</v>
      </c>
      <c r="D9" s="13">
        <v>0.35199999999999998</v>
      </c>
      <c r="E9" s="13">
        <v>0.375</v>
      </c>
      <c r="F9" s="13"/>
      <c r="G9" s="13">
        <v>0.25</v>
      </c>
      <c r="H9" s="13">
        <v>0.48</v>
      </c>
      <c r="I9" s="13">
        <v>0.42857142857142899</v>
      </c>
      <c r="J9" s="13">
        <v>0.33333333333333298</v>
      </c>
      <c r="K9" s="13">
        <v>0.35087719298245601</v>
      </c>
      <c r="L9" s="13">
        <v>0.33333333333333298</v>
      </c>
      <c r="M9" s="13"/>
      <c r="N9" s="13">
        <v>0.38317757009345799</v>
      </c>
      <c r="O9" s="13">
        <v>0.32786885245901598</v>
      </c>
      <c r="P9" s="13">
        <v>0.42307692307692302</v>
      </c>
      <c r="Q9" s="13">
        <v>0.338983050847458</v>
      </c>
      <c r="R9" s="13"/>
      <c r="S9" s="13">
        <v>0.38666666666666699</v>
      </c>
      <c r="T9" s="13">
        <v>0.44186046511627902</v>
      </c>
      <c r="U9" s="13">
        <v>0.29166666666666702</v>
      </c>
      <c r="V9" s="13">
        <v>0.38596491228070201</v>
      </c>
      <c r="W9" s="13">
        <v>0.22727272727272699</v>
      </c>
      <c r="X9" s="13">
        <v>0.375</v>
      </c>
      <c r="Y9" s="13"/>
      <c r="Z9" s="13">
        <v>0.40659340659340698</v>
      </c>
      <c r="AA9" s="13">
        <v>0.25352112676056299</v>
      </c>
      <c r="AB9" s="13"/>
      <c r="AC9" s="13">
        <v>0.43689320388349501</v>
      </c>
      <c r="AD9" s="13">
        <v>0.31578947368421101</v>
      </c>
    </row>
    <row r="10" spans="2:30" x14ac:dyDescent="0.3">
      <c r="B10" s="14" t="s">
        <v>213</v>
      </c>
      <c r="C10" s="13">
        <v>0.407114624505929</v>
      </c>
      <c r="D10" s="13">
        <v>0.46400000000000002</v>
      </c>
      <c r="E10" s="13">
        <v>0.3515625</v>
      </c>
      <c r="F10" s="13"/>
      <c r="G10" s="13">
        <v>0.25</v>
      </c>
      <c r="H10" s="13">
        <v>0.24</v>
      </c>
      <c r="I10" s="13">
        <v>0.42857142857142899</v>
      </c>
      <c r="J10" s="13">
        <v>0.38461538461538503</v>
      </c>
      <c r="K10" s="13">
        <v>0.42105263157894701</v>
      </c>
      <c r="L10" s="13">
        <v>0.45161290322580599</v>
      </c>
      <c r="M10" s="13"/>
      <c r="N10" s="13">
        <v>0.420560747663551</v>
      </c>
      <c r="O10" s="13">
        <v>0.409836065573771</v>
      </c>
      <c r="P10" s="13">
        <v>0.46153846153846201</v>
      </c>
      <c r="Q10" s="13">
        <v>0.355932203389831</v>
      </c>
      <c r="R10" s="13"/>
      <c r="S10" s="13">
        <v>0.4</v>
      </c>
      <c r="T10" s="13">
        <v>0.418604651162791</v>
      </c>
      <c r="U10" s="13">
        <v>0.45833333333333298</v>
      </c>
      <c r="V10" s="13">
        <v>0.35087719298245601</v>
      </c>
      <c r="W10" s="13">
        <v>0.5</v>
      </c>
      <c r="X10" s="13">
        <v>0.1875</v>
      </c>
      <c r="Y10" s="13"/>
      <c r="Z10" s="13">
        <v>0.37362637362637402</v>
      </c>
      <c r="AA10" s="13">
        <v>0.49295774647887303</v>
      </c>
      <c r="AB10" s="13"/>
      <c r="AC10" s="13">
        <v>0.39805825242718401</v>
      </c>
      <c r="AD10" s="13">
        <v>0.42105263157894701</v>
      </c>
    </row>
    <row r="11" spans="2:30" x14ac:dyDescent="0.3">
      <c r="B11" s="14" t="s">
        <v>214</v>
      </c>
      <c r="C11" s="13">
        <v>0.142292490118577</v>
      </c>
      <c r="D11" s="13">
        <v>0.12</v>
      </c>
      <c r="E11" s="13">
        <v>0.1640625</v>
      </c>
      <c r="F11" s="13"/>
      <c r="G11" s="13">
        <v>0.25</v>
      </c>
      <c r="H11" s="13">
        <v>0.12</v>
      </c>
      <c r="I11" s="13">
        <v>0.114285714285714</v>
      </c>
      <c r="J11" s="13">
        <v>0.20512820512820501</v>
      </c>
      <c r="K11" s="13">
        <v>0.157894736842105</v>
      </c>
      <c r="L11" s="13">
        <v>0.118279569892473</v>
      </c>
      <c r="M11" s="13"/>
      <c r="N11" s="13">
        <v>0.13084112149532701</v>
      </c>
      <c r="O11" s="13">
        <v>0.13114754098360701</v>
      </c>
      <c r="P11" s="13">
        <v>0.115384615384615</v>
      </c>
      <c r="Q11" s="13">
        <v>0.186440677966102</v>
      </c>
      <c r="R11" s="13"/>
      <c r="S11" s="13">
        <v>0.10666666666666701</v>
      </c>
      <c r="T11" s="13">
        <v>4.6511627906976702E-2</v>
      </c>
      <c r="U11" s="13">
        <v>0.16666666666666699</v>
      </c>
      <c r="V11" s="13">
        <v>0.21052631578947401</v>
      </c>
      <c r="W11" s="13">
        <v>0.18181818181818199</v>
      </c>
      <c r="X11" s="13">
        <v>0.375</v>
      </c>
      <c r="Y11" s="13"/>
      <c r="Z11" s="13">
        <v>0.120879120879121</v>
      </c>
      <c r="AA11" s="13">
        <v>0.19718309859154901</v>
      </c>
      <c r="AB11" s="13"/>
      <c r="AC11" s="13">
        <v>0.12621359223301001</v>
      </c>
      <c r="AD11" s="13">
        <v>0.157894736842105</v>
      </c>
    </row>
    <row r="12" spans="2:30" x14ac:dyDescent="0.3">
      <c r="B12" s="14" t="s">
        <v>56</v>
      </c>
      <c r="C12" s="19">
        <v>5.9288537549407098E-2</v>
      </c>
      <c r="D12" s="19">
        <v>0.04</v>
      </c>
      <c r="E12" s="19">
        <v>7.8125E-2</v>
      </c>
      <c r="F12" s="19"/>
      <c r="G12" s="19">
        <v>0</v>
      </c>
      <c r="H12" s="19">
        <v>0.08</v>
      </c>
      <c r="I12" s="19">
        <v>2.8571428571428598E-2</v>
      </c>
      <c r="J12" s="19">
        <v>7.69230769230769E-2</v>
      </c>
      <c r="K12" s="19">
        <v>3.5087719298245598E-2</v>
      </c>
      <c r="L12" s="19">
        <v>7.5268817204301106E-2</v>
      </c>
      <c r="M12" s="19"/>
      <c r="N12" s="19">
        <v>2.80373831775701E-2</v>
      </c>
      <c r="O12" s="19">
        <v>0.114754098360656</v>
      </c>
      <c r="P12" s="19">
        <v>0</v>
      </c>
      <c r="Q12" s="19">
        <v>8.4745762711864403E-2</v>
      </c>
      <c r="R12" s="19"/>
      <c r="S12" s="19">
        <v>5.3333333333333302E-2</v>
      </c>
      <c r="T12" s="19">
        <v>4.6511627906976702E-2</v>
      </c>
      <c r="U12" s="19">
        <v>8.3333333333333301E-2</v>
      </c>
      <c r="V12" s="19">
        <v>5.2631578947368397E-2</v>
      </c>
      <c r="W12" s="19">
        <v>9.0909090909090898E-2</v>
      </c>
      <c r="X12" s="19">
        <v>0</v>
      </c>
      <c r="Y12" s="19"/>
      <c r="Z12" s="19">
        <v>7.1428571428571397E-2</v>
      </c>
      <c r="AA12" s="19">
        <v>2.8169014084507001E-2</v>
      </c>
      <c r="AB12" s="19"/>
      <c r="AC12" s="19">
        <v>1.94174757281553E-2</v>
      </c>
      <c r="AD12" s="19">
        <v>7.5187969924811998E-2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3.2000000000000001E-2</v>
      </c>
      <c r="E8" s="13">
        <v>2.34375E-2</v>
      </c>
      <c r="F8" s="13"/>
      <c r="G8" s="13">
        <v>0</v>
      </c>
      <c r="H8" s="13">
        <v>0.04</v>
      </c>
      <c r="I8" s="13">
        <v>2.8571428571428598E-2</v>
      </c>
      <c r="J8" s="13">
        <v>0</v>
      </c>
      <c r="K8" s="13">
        <v>5.2631578947368397E-2</v>
      </c>
      <c r="L8" s="13">
        <v>2.1505376344085999E-2</v>
      </c>
      <c r="M8" s="13"/>
      <c r="N8" s="13">
        <v>2.80373831775701E-2</v>
      </c>
      <c r="O8" s="13">
        <v>1.63934426229508E-2</v>
      </c>
      <c r="P8" s="13">
        <v>0</v>
      </c>
      <c r="Q8" s="13">
        <v>5.0847457627118599E-2</v>
      </c>
      <c r="R8" s="13"/>
      <c r="S8" s="13">
        <v>2.66666666666667E-2</v>
      </c>
      <c r="T8" s="13">
        <v>2.32558139534884E-2</v>
      </c>
      <c r="U8" s="13">
        <v>0</v>
      </c>
      <c r="V8" s="13">
        <v>3.5087719298245598E-2</v>
      </c>
      <c r="W8" s="13">
        <v>4.5454545454545497E-2</v>
      </c>
      <c r="X8" s="13">
        <v>6.25E-2</v>
      </c>
      <c r="Y8" s="13"/>
      <c r="Z8" s="13">
        <v>3.2967032967033003E-2</v>
      </c>
      <c r="AA8" s="13">
        <v>1.4084507042253501E-2</v>
      </c>
      <c r="AB8" s="13"/>
      <c r="AC8" s="13">
        <v>1.94174757281553E-2</v>
      </c>
      <c r="AD8" s="13">
        <v>3.00751879699248E-2</v>
      </c>
    </row>
    <row r="9" spans="2:30" x14ac:dyDescent="0.3">
      <c r="B9" s="14" t="s">
        <v>212</v>
      </c>
      <c r="C9" s="13">
        <v>0.28458498023715401</v>
      </c>
      <c r="D9" s="13">
        <v>0.28799999999999998</v>
      </c>
      <c r="E9" s="13">
        <v>0.28125</v>
      </c>
      <c r="F9" s="13"/>
      <c r="G9" s="13">
        <v>0.25</v>
      </c>
      <c r="H9" s="13">
        <v>0.56000000000000005</v>
      </c>
      <c r="I9" s="13">
        <v>0.28571428571428598</v>
      </c>
      <c r="J9" s="13">
        <v>0.230769230769231</v>
      </c>
      <c r="K9" s="13">
        <v>0.19298245614035101</v>
      </c>
      <c r="L9" s="13">
        <v>0.29032258064516098</v>
      </c>
      <c r="M9" s="13"/>
      <c r="N9" s="13">
        <v>0.33644859813084099</v>
      </c>
      <c r="O9" s="13">
        <v>0.32786885245901598</v>
      </c>
      <c r="P9" s="13">
        <v>0.19230769230769201</v>
      </c>
      <c r="Q9" s="13">
        <v>0.186440677966102</v>
      </c>
      <c r="R9" s="13"/>
      <c r="S9" s="13">
        <v>0.32</v>
      </c>
      <c r="T9" s="13">
        <v>0.27906976744186002</v>
      </c>
      <c r="U9" s="13">
        <v>0.29166666666666702</v>
      </c>
      <c r="V9" s="13">
        <v>0.29824561403508798</v>
      </c>
      <c r="W9" s="13">
        <v>0.18181818181818199</v>
      </c>
      <c r="X9" s="13">
        <v>0.3125</v>
      </c>
      <c r="Y9" s="13"/>
      <c r="Z9" s="13">
        <v>0.28021978021978</v>
      </c>
      <c r="AA9" s="13">
        <v>0.29577464788732399</v>
      </c>
      <c r="AB9" s="13"/>
      <c r="AC9" s="13">
        <v>0.32038834951456302</v>
      </c>
      <c r="AD9" s="13">
        <v>0.255639097744361</v>
      </c>
    </row>
    <row r="10" spans="2:30" x14ac:dyDescent="0.3">
      <c r="B10" s="14" t="s">
        <v>213</v>
      </c>
      <c r="C10" s="13">
        <v>0.44268774703557301</v>
      </c>
      <c r="D10" s="13">
        <v>0.46400000000000002</v>
      </c>
      <c r="E10" s="13">
        <v>0.421875</v>
      </c>
      <c r="F10" s="13"/>
      <c r="G10" s="13">
        <v>0.25</v>
      </c>
      <c r="H10" s="13">
        <v>0.2</v>
      </c>
      <c r="I10" s="13">
        <v>0.45714285714285702</v>
      </c>
      <c r="J10" s="13">
        <v>0.487179487179487</v>
      </c>
      <c r="K10" s="13">
        <v>0.45614035087719301</v>
      </c>
      <c r="L10" s="13">
        <v>0.483870967741935</v>
      </c>
      <c r="M10" s="13"/>
      <c r="N10" s="13">
        <v>0.43925233644859801</v>
      </c>
      <c r="O10" s="13">
        <v>0.42622950819672101</v>
      </c>
      <c r="P10" s="13">
        <v>0.46153846153846201</v>
      </c>
      <c r="Q10" s="13">
        <v>0.45762711864406802</v>
      </c>
      <c r="R10" s="13"/>
      <c r="S10" s="13">
        <v>0.46666666666666701</v>
      </c>
      <c r="T10" s="13">
        <v>0.53488372093023295</v>
      </c>
      <c r="U10" s="13">
        <v>0.45833333333333298</v>
      </c>
      <c r="V10" s="13">
        <v>0.35087719298245601</v>
      </c>
      <c r="W10" s="13">
        <v>0.40909090909090901</v>
      </c>
      <c r="X10" s="13">
        <v>0.3125</v>
      </c>
      <c r="Y10" s="13"/>
      <c r="Z10" s="13">
        <v>0.42307692307692302</v>
      </c>
      <c r="AA10" s="13">
        <v>0.49295774647887303</v>
      </c>
      <c r="AB10" s="13"/>
      <c r="AC10" s="13">
        <v>0.36893203883495101</v>
      </c>
      <c r="AD10" s="13">
        <v>0.51879699248120303</v>
      </c>
    </row>
    <row r="11" spans="2:30" x14ac:dyDescent="0.3">
      <c r="B11" s="14" t="s">
        <v>214</v>
      </c>
      <c r="C11" s="13">
        <v>0.154150197628458</v>
      </c>
      <c r="D11" s="13">
        <v>0.16800000000000001</v>
      </c>
      <c r="E11" s="13">
        <v>0.140625</v>
      </c>
      <c r="F11" s="13"/>
      <c r="G11" s="13">
        <v>0.25</v>
      </c>
      <c r="H11" s="13">
        <v>0.12</v>
      </c>
      <c r="I11" s="13">
        <v>0.17142857142857101</v>
      </c>
      <c r="J11" s="13">
        <v>0.20512820512820501</v>
      </c>
      <c r="K11" s="13">
        <v>0.175438596491228</v>
      </c>
      <c r="L11" s="13">
        <v>0.118279569892473</v>
      </c>
      <c r="M11" s="13"/>
      <c r="N11" s="13">
        <v>0.14018691588785001</v>
      </c>
      <c r="O11" s="13">
        <v>0.13114754098360701</v>
      </c>
      <c r="P11" s="13">
        <v>0.230769230769231</v>
      </c>
      <c r="Q11" s="13">
        <v>0.169491525423729</v>
      </c>
      <c r="R11" s="13"/>
      <c r="S11" s="13">
        <v>0.146666666666667</v>
      </c>
      <c r="T11" s="13">
        <v>6.9767441860465101E-2</v>
      </c>
      <c r="U11" s="13">
        <v>0.125</v>
      </c>
      <c r="V11" s="13">
        <v>0.21052631578947401</v>
      </c>
      <c r="W11" s="13">
        <v>0.22727272727272699</v>
      </c>
      <c r="X11" s="13">
        <v>0.125</v>
      </c>
      <c r="Y11" s="13"/>
      <c r="Z11" s="13">
        <v>0.14835164835164799</v>
      </c>
      <c r="AA11" s="13">
        <v>0.169014084507042</v>
      </c>
      <c r="AB11" s="13"/>
      <c r="AC11" s="13">
        <v>0.17475728155339801</v>
      </c>
      <c r="AD11" s="13">
        <v>0.150375939849624</v>
      </c>
    </row>
    <row r="12" spans="2:30" x14ac:dyDescent="0.3">
      <c r="B12" s="14" t="s">
        <v>56</v>
      </c>
      <c r="C12" s="19">
        <v>9.0909090909090898E-2</v>
      </c>
      <c r="D12" s="19">
        <v>4.8000000000000001E-2</v>
      </c>
      <c r="E12" s="19">
        <v>0.1328125</v>
      </c>
      <c r="F12" s="19"/>
      <c r="G12" s="19">
        <v>0.25</v>
      </c>
      <c r="H12" s="19">
        <v>0.08</v>
      </c>
      <c r="I12" s="19">
        <v>5.7142857142857099E-2</v>
      </c>
      <c r="J12" s="19">
        <v>7.69230769230769E-2</v>
      </c>
      <c r="K12" s="19">
        <v>0.12280701754386</v>
      </c>
      <c r="L12" s="19">
        <v>8.6021505376344107E-2</v>
      </c>
      <c r="M12" s="19"/>
      <c r="N12" s="19">
        <v>5.60747663551402E-2</v>
      </c>
      <c r="O12" s="19">
        <v>9.8360655737704902E-2</v>
      </c>
      <c r="P12" s="19">
        <v>0.115384615384615</v>
      </c>
      <c r="Q12" s="19">
        <v>0.13559322033898299</v>
      </c>
      <c r="R12" s="19"/>
      <c r="S12" s="19">
        <v>0.04</v>
      </c>
      <c r="T12" s="19">
        <v>9.3023255813953501E-2</v>
      </c>
      <c r="U12" s="19">
        <v>0.125</v>
      </c>
      <c r="V12" s="19">
        <v>0.105263157894737</v>
      </c>
      <c r="W12" s="19">
        <v>0.13636363636363599</v>
      </c>
      <c r="X12" s="19">
        <v>0.1875</v>
      </c>
      <c r="Y12" s="19"/>
      <c r="Z12" s="19">
        <v>0.115384615384615</v>
      </c>
      <c r="AA12" s="19">
        <v>2.8169014084507001E-2</v>
      </c>
      <c r="AB12" s="19"/>
      <c r="AC12" s="19">
        <v>0.116504854368932</v>
      </c>
      <c r="AD12" s="19">
        <v>4.5112781954887202E-2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0.04</v>
      </c>
      <c r="E8" s="13">
        <v>1.5625E-2</v>
      </c>
      <c r="F8" s="13"/>
      <c r="G8" s="13">
        <v>0</v>
      </c>
      <c r="H8" s="13">
        <v>0</v>
      </c>
      <c r="I8" s="13">
        <v>0</v>
      </c>
      <c r="J8" s="13">
        <v>0</v>
      </c>
      <c r="K8" s="13">
        <v>7.0175438596491196E-2</v>
      </c>
      <c r="L8" s="13">
        <v>3.2258064516128997E-2</v>
      </c>
      <c r="M8" s="13"/>
      <c r="N8" s="13">
        <v>9.3457943925233603E-3</v>
      </c>
      <c r="O8" s="13">
        <v>3.2786885245901599E-2</v>
      </c>
      <c r="P8" s="13">
        <v>0</v>
      </c>
      <c r="Q8" s="13">
        <v>6.7796610169491497E-2</v>
      </c>
      <c r="R8" s="13"/>
      <c r="S8" s="13">
        <v>0</v>
      </c>
      <c r="T8" s="13">
        <v>4.6511627906976702E-2</v>
      </c>
      <c r="U8" s="13">
        <v>0</v>
      </c>
      <c r="V8" s="13">
        <v>7.0175438596491196E-2</v>
      </c>
      <c r="W8" s="13">
        <v>0</v>
      </c>
      <c r="X8" s="13">
        <v>6.25E-2</v>
      </c>
      <c r="Y8" s="13"/>
      <c r="Z8" s="13">
        <v>3.2967032967033003E-2</v>
      </c>
      <c r="AA8" s="13">
        <v>1.4084507042253501E-2</v>
      </c>
      <c r="AB8" s="13"/>
      <c r="AC8" s="13">
        <v>2.9126213592233E-2</v>
      </c>
      <c r="AD8" s="13">
        <v>2.2556390977443601E-2</v>
      </c>
    </row>
    <row r="9" spans="2:30" x14ac:dyDescent="0.3">
      <c r="B9" s="14" t="s">
        <v>212</v>
      </c>
      <c r="C9" s="13">
        <v>0.438735177865613</v>
      </c>
      <c r="D9" s="13">
        <v>0.45600000000000002</v>
      </c>
      <c r="E9" s="13">
        <v>0.421875</v>
      </c>
      <c r="F9" s="13"/>
      <c r="G9" s="13">
        <v>0.25</v>
      </c>
      <c r="H9" s="13">
        <v>0.56000000000000005</v>
      </c>
      <c r="I9" s="13">
        <v>0.4</v>
      </c>
      <c r="J9" s="13">
        <v>0.46153846153846201</v>
      </c>
      <c r="K9" s="13">
        <v>0.43859649122806998</v>
      </c>
      <c r="L9" s="13">
        <v>0.41935483870967699</v>
      </c>
      <c r="M9" s="13"/>
      <c r="N9" s="13">
        <v>0.51401869158878499</v>
      </c>
      <c r="O9" s="13">
        <v>0.42622950819672101</v>
      </c>
      <c r="P9" s="13">
        <v>0.38461538461538503</v>
      </c>
      <c r="Q9" s="13">
        <v>0.338983050847458</v>
      </c>
      <c r="R9" s="13"/>
      <c r="S9" s="13">
        <v>0.44</v>
      </c>
      <c r="T9" s="13">
        <v>0.65116279069767402</v>
      </c>
      <c r="U9" s="13">
        <v>0.45833333333333298</v>
      </c>
      <c r="V9" s="13">
        <v>0.38596491228070201</v>
      </c>
      <c r="W9" s="13">
        <v>0.31818181818181801</v>
      </c>
      <c r="X9" s="13">
        <v>0.375</v>
      </c>
      <c r="Y9" s="13"/>
      <c r="Z9" s="13">
        <v>0.46703296703296698</v>
      </c>
      <c r="AA9" s="13">
        <v>0.36619718309859201</v>
      </c>
      <c r="AB9" s="13"/>
      <c r="AC9" s="13">
        <v>0.466019417475728</v>
      </c>
      <c r="AD9" s="13">
        <v>0.42857142857142899</v>
      </c>
    </row>
    <row r="10" spans="2:30" x14ac:dyDescent="0.3">
      <c r="B10" s="14" t="s">
        <v>213</v>
      </c>
      <c r="C10" s="13">
        <v>0.38735177865612602</v>
      </c>
      <c r="D10" s="13">
        <v>0.376</v>
      </c>
      <c r="E10" s="13">
        <v>0.3984375</v>
      </c>
      <c r="F10" s="13"/>
      <c r="G10" s="13">
        <v>0.5</v>
      </c>
      <c r="H10" s="13">
        <v>0.2</v>
      </c>
      <c r="I10" s="13">
        <v>0.42857142857142899</v>
      </c>
      <c r="J10" s="13">
        <v>0.38461538461538503</v>
      </c>
      <c r="K10" s="13">
        <v>0.36842105263157898</v>
      </c>
      <c r="L10" s="13">
        <v>0.43010752688171999</v>
      </c>
      <c r="M10" s="13"/>
      <c r="N10" s="13">
        <v>0.38317757009345799</v>
      </c>
      <c r="O10" s="13">
        <v>0.36065573770491799</v>
      </c>
      <c r="P10" s="13">
        <v>0.46153846153846201</v>
      </c>
      <c r="Q10" s="13">
        <v>0.38983050847457601</v>
      </c>
      <c r="R10" s="13"/>
      <c r="S10" s="13">
        <v>0.413333333333333</v>
      </c>
      <c r="T10" s="13">
        <v>0.27906976744186002</v>
      </c>
      <c r="U10" s="13">
        <v>0.45833333333333298</v>
      </c>
      <c r="V10" s="13">
        <v>0.33333333333333298</v>
      </c>
      <c r="W10" s="13">
        <v>0.5</v>
      </c>
      <c r="X10" s="13">
        <v>0.25</v>
      </c>
      <c r="Y10" s="13"/>
      <c r="Z10" s="13">
        <v>0.35164835164835201</v>
      </c>
      <c r="AA10" s="13">
        <v>0.47887323943662002</v>
      </c>
      <c r="AB10" s="13"/>
      <c r="AC10" s="13">
        <v>0.38834951456310701</v>
      </c>
      <c r="AD10" s="13">
        <v>0.406015037593985</v>
      </c>
    </row>
    <row r="11" spans="2:30" x14ac:dyDescent="0.3">
      <c r="B11" s="14" t="s">
        <v>214</v>
      </c>
      <c r="C11" s="13">
        <v>7.9051383399209502E-2</v>
      </c>
      <c r="D11" s="13">
        <v>0.08</v>
      </c>
      <c r="E11" s="13">
        <v>7.8125E-2</v>
      </c>
      <c r="F11" s="13"/>
      <c r="G11" s="13">
        <v>0.25</v>
      </c>
      <c r="H11" s="13">
        <v>0.12</v>
      </c>
      <c r="I11" s="13">
        <v>0.114285714285714</v>
      </c>
      <c r="J11" s="13">
        <v>0.102564102564103</v>
      </c>
      <c r="K11" s="13">
        <v>7.0175438596491196E-2</v>
      </c>
      <c r="L11" s="13">
        <v>4.3010752688171998E-2</v>
      </c>
      <c r="M11" s="13"/>
      <c r="N11" s="13">
        <v>6.5420560747663503E-2</v>
      </c>
      <c r="O11" s="13">
        <v>4.91803278688525E-2</v>
      </c>
      <c r="P11" s="13">
        <v>0.15384615384615399</v>
      </c>
      <c r="Q11" s="13">
        <v>0.101694915254237</v>
      </c>
      <c r="R11" s="13"/>
      <c r="S11" s="13">
        <v>9.3333333333333296E-2</v>
      </c>
      <c r="T11" s="13">
        <v>0</v>
      </c>
      <c r="U11" s="13">
        <v>4.1666666666666699E-2</v>
      </c>
      <c r="V11" s="13">
        <v>0.12280701754386</v>
      </c>
      <c r="W11" s="13">
        <v>9.0909090909090898E-2</v>
      </c>
      <c r="X11" s="13">
        <v>0.125</v>
      </c>
      <c r="Y11" s="13"/>
      <c r="Z11" s="13">
        <v>9.3406593406593394E-2</v>
      </c>
      <c r="AA11" s="13">
        <v>4.2253521126760597E-2</v>
      </c>
      <c r="AB11" s="13"/>
      <c r="AC11" s="13">
        <v>8.7378640776699004E-2</v>
      </c>
      <c r="AD11" s="13">
        <v>7.5187969924811998E-2</v>
      </c>
    </row>
    <row r="12" spans="2:30" x14ac:dyDescent="0.3">
      <c r="B12" s="14" t="s">
        <v>56</v>
      </c>
      <c r="C12" s="19">
        <v>6.7193675889328106E-2</v>
      </c>
      <c r="D12" s="19">
        <v>4.8000000000000001E-2</v>
      </c>
      <c r="E12" s="19">
        <v>8.59375E-2</v>
      </c>
      <c r="F12" s="19"/>
      <c r="G12" s="19">
        <v>0</v>
      </c>
      <c r="H12" s="19">
        <v>0.12</v>
      </c>
      <c r="I12" s="19">
        <v>5.7142857142857099E-2</v>
      </c>
      <c r="J12" s="19">
        <v>5.1282051282051301E-2</v>
      </c>
      <c r="K12" s="19">
        <v>5.2631578947368397E-2</v>
      </c>
      <c r="L12" s="19">
        <v>7.5268817204301106E-2</v>
      </c>
      <c r="M12" s="19"/>
      <c r="N12" s="19">
        <v>2.80373831775701E-2</v>
      </c>
      <c r="O12" s="19">
        <v>0.13114754098360701</v>
      </c>
      <c r="P12" s="19">
        <v>0</v>
      </c>
      <c r="Q12" s="19">
        <v>0.101694915254237</v>
      </c>
      <c r="R12" s="19"/>
      <c r="S12" s="19">
        <v>5.3333333333333302E-2</v>
      </c>
      <c r="T12" s="19">
        <v>2.32558139534884E-2</v>
      </c>
      <c r="U12" s="19">
        <v>4.1666666666666699E-2</v>
      </c>
      <c r="V12" s="19">
        <v>8.7719298245614002E-2</v>
      </c>
      <c r="W12" s="19">
        <v>9.0909090909090898E-2</v>
      </c>
      <c r="X12" s="19">
        <v>0.1875</v>
      </c>
      <c r="Y12" s="19"/>
      <c r="Z12" s="19">
        <v>5.4945054945054903E-2</v>
      </c>
      <c r="AA12" s="19">
        <v>9.85915492957746E-2</v>
      </c>
      <c r="AB12" s="19"/>
      <c r="AC12" s="19">
        <v>2.9126213592233E-2</v>
      </c>
      <c r="AD12" s="19">
        <v>6.7669172932330796E-2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2.7667984189723299E-2</v>
      </c>
      <c r="D8" s="13">
        <v>3.2000000000000001E-2</v>
      </c>
      <c r="E8" s="13">
        <v>2.34375E-2</v>
      </c>
      <c r="F8" s="13"/>
      <c r="G8" s="13">
        <v>0</v>
      </c>
      <c r="H8" s="13">
        <v>0.08</v>
      </c>
      <c r="I8" s="13">
        <v>5.7142857142857099E-2</v>
      </c>
      <c r="J8" s="13">
        <v>0</v>
      </c>
      <c r="K8" s="13">
        <v>5.2631578947368397E-2</v>
      </c>
      <c r="L8" s="13">
        <v>0</v>
      </c>
      <c r="M8" s="13"/>
      <c r="N8" s="13">
        <v>3.7383177570093497E-2</v>
      </c>
      <c r="O8" s="13">
        <v>0</v>
      </c>
      <c r="P8" s="13">
        <v>0</v>
      </c>
      <c r="Q8" s="13">
        <v>5.0847457627118599E-2</v>
      </c>
      <c r="R8" s="13"/>
      <c r="S8" s="13">
        <v>5.3333333333333302E-2</v>
      </c>
      <c r="T8" s="13">
        <v>6.9767441860465101E-2</v>
      </c>
      <c r="U8" s="13">
        <v>0</v>
      </c>
      <c r="V8" s="13">
        <v>0</v>
      </c>
      <c r="W8" s="13">
        <v>0</v>
      </c>
      <c r="X8" s="13">
        <v>0</v>
      </c>
      <c r="Y8" s="13"/>
      <c r="Z8" s="13">
        <v>3.8461538461538498E-2</v>
      </c>
      <c r="AA8" s="13">
        <v>0</v>
      </c>
      <c r="AB8" s="13"/>
      <c r="AC8" s="13">
        <v>1.94174757281553E-2</v>
      </c>
      <c r="AD8" s="13">
        <v>2.2556390977443601E-2</v>
      </c>
    </row>
    <row r="9" spans="2:30" x14ac:dyDescent="0.3">
      <c r="B9" s="14" t="s">
        <v>212</v>
      </c>
      <c r="C9" s="13">
        <v>0.27667984189723299</v>
      </c>
      <c r="D9" s="13">
        <v>0.30399999999999999</v>
      </c>
      <c r="E9" s="13">
        <v>0.25</v>
      </c>
      <c r="F9" s="13"/>
      <c r="G9" s="13">
        <v>0.25</v>
      </c>
      <c r="H9" s="13">
        <v>0.56000000000000005</v>
      </c>
      <c r="I9" s="13">
        <v>0.4</v>
      </c>
      <c r="J9" s="13">
        <v>0.15384615384615399</v>
      </c>
      <c r="K9" s="13">
        <v>0.21052631578947401</v>
      </c>
      <c r="L9" s="13">
        <v>0.247311827956989</v>
      </c>
      <c r="M9" s="13"/>
      <c r="N9" s="13">
        <v>0.30841121495327101</v>
      </c>
      <c r="O9" s="13">
        <v>0.31147540983606598</v>
      </c>
      <c r="P9" s="13">
        <v>0.230769230769231</v>
      </c>
      <c r="Q9" s="13">
        <v>0.20338983050847501</v>
      </c>
      <c r="R9" s="13"/>
      <c r="S9" s="13">
        <v>0.266666666666667</v>
      </c>
      <c r="T9" s="13">
        <v>0.46511627906976699</v>
      </c>
      <c r="U9" s="13">
        <v>0.16666666666666699</v>
      </c>
      <c r="V9" s="13">
        <v>0.24561403508771901</v>
      </c>
      <c r="W9" s="13">
        <v>0.22727272727272699</v>
      </c>
      <c r="X9" s="13">
        <v>0.3125</v>
      </c>
      <c r="Y9" s="13"/>
      <c r="Z9" s="13">
        <v>0.30219780219780201</v>
      </c>
      <c r="AA9" s="13">
        <v>0.21126760563380301</v>
      </c>
      <c r="AB9" s="13"/>
      <c r="AC9" s="13">
        <v>0.28155339805825202</v>
      </c>
      <c r="AD9" s="13">
        <v>0.278195488721804</v>
      </c>
    </row>
    <row r="10" spans="2:30" x14ac:dyDescent="0.3">
      <c r="B10" s="14" t="s">
        <v>213</v>
      </c>
      <c r="C10" s="13">
        <v>0.438735177865613</v>
      </c>
      <c r="D10" s="13">
        <v>0.432</v>
      </c>
      <c r="E10" s="13">
        <v>0.4453125</v>
      </c>
      <c r="F10" s="13"/>
      <c r="G10" s="13">
        <v>0.75</v>
      </c>
      <c r="H10" s="13">
        <v>0.2</v>
      </c>
      <c r="I10" s="13">
        <v>0.34285714285714303</v>
      </c>
      <c r="J10" s="13">
        <v>0.56410256410256399</v>
      </c>
      <c r="K10" s="13">
        <v>0.49122807017543901</v>
      </c>
      <c r="L10" s="13">
        <v>0.44086021505376299</v>
      </c>
      <c r="M10" s="13"/>
      <c r="N10" s="13">
        <v>0.44859813084112099</v>
      </c>
      <c r="O10" s="13">
        <v>0.409836065573771</v>
      </c>
      <c r="P10" s="13">
        <v>0.34615384615384598</v>
      </c>
      <c r="Q10" s="13">
        <v>0.49152542372881403</v>
      </c>
      <c r="R10" s="13"/>
      <c r="S10" s="13">
        <v>0.46666666666666701</v>
      </c>
      <c r="T10" s="13">
        <v>0.30232558139534899</v>
      </c>
      <c r="U10" s="13">
        <v>0.5</v>
      </c>
      <c r="V10" s="13">
        <v>0.47368421052631599</v>
      </c>
      <c r="W10" s="13">
        <v>0.5</v>
      </c>
      <c r="X10" s="13">
        <v>6.25E-2</v>
      </c>
      <c r="Y10" s="13"/>
      <c r="Z10" s="13">
        <v>0.40109890109890101</v>
      </c>
      <c r="AA10" s="13">
        <v>0.53521126760563398</v>
      </c>
      <c r="AB10" s="13"/>
      <c r="AC10" s="13">
        <v>0.44660194174757301</v>
      </c>
      <c r="AD10" s="13">
        <v>0.466165413533835</v>
      </c>
    </row>
    <row r="11" spans="2:30" x14ac:dyDescent="0.3">
      <c r="B11" s="14" t="s">
        <v>214</v>
      </c>
      <c r="C11" s="13">
        <v>0.15019762845849799</v>
      </c>
      <c r="D11" s="13">
        <v>0.152</v>
      </c>
      <c r="E11" s="13">
        <v>0.1484375</v>
      </c>
      <c r="F11" s="13"/>
      <c r="G11" s="13">
        <v>0</v>
      </c>
      <c r="H11" s="13">
        <v>0.08</v>
      </c>
      <c r="I11" s="13">
        <v>0.17142857142857101</v>
      </c>
      <c r="J11" s="13">
        <v>0.20512820512820501</v>
      </c>
      <c r="K11" s="13">
        <v>0.12280701754386</v>
      </c>
      <c r="L11" s="13">
        <v>0.16129032258064499</v>
      </c>
      <c r="M11" s="13"/>
      <c r="N11" s="13">
        <v>0.14018691588785001</v>
      </c>
      <c r="O11" s="13">
        <v>0.14754098360655701</v>
      </c>
      <c r="P11" s="13">
        <v>0.230769230769231</v>
      </c>
      <c r="Q11" s="13">
        <v>0.13559322033898299</v>
      </c>
      <c r="R11" s="13"/>
      <c r="S11" s="13">
        <v>0.133333333333333</v>
      </c>
      <c r="T11" s="13">
        <v>9.3023255813953501E-2</v>
      </c>
      <c r="U11" s="13">
        <v>0.16666666666666699</v>
      </c>
      <c r="V11" s="13">
        <v>0.19298245614035101</v>
      </c>
      <c r="W11" s="13">
        <v>0.18181818181818199</v>
      </c>
      <c r="X11" s="13">
        <v>0.3125</v>
      </c>
      <c r="Y11" s="13"/>
      <c r="Z11" s="13">
        <v>0.13736263736263701</v>
      </c>
      <c r="AA11" s="13">
        <v>0.183098591549296</v>
      </c>
      <c r="AB11" s="13"/>
      <c r="AC11" s="13">
        <v>0.17475728155339801</v>
      </c>
      <c r="AD11" s="13">
        <v>0.13533834586466201</v>
      </c>
    </row>
    <row r="12" spans="2:30" x14ac:dyDescent="0.3">
      <c r="B12" s="14" t="s">
        <v>56</v>
      </c>
      <c r="C12" s="19">
        <v>0.106719367588933</v>
      </c>
      <c r="D12" s="19">
        <v>0.08</v>
      </c>
      <c r="E12" s="19">
        <v>0.1328125</v>
      </c>
      <c r="F12" s="19"/>
      <c r="G12" s="19">
        <v>0</v>
      </c>
      <c r="H12" s="19">
        <v>0.08</v>
      </c>
      <c r="I12" s="19">
        <v>2.8571428571428598E-2</v>
      </c>
      <c r="J12" s="19">
        <v>7.69230769230769E-2</v>
      </c>
      <c r="K12" s="19">
        <v>0.12280701754386</v>
      </c>
      <c r="L12" s="19">
        <v>0.15053763440860199</v>
      </c>
      <c r="M12" s="19"/>
      <c r="N12" s="19">
        <v>6.5420560747663503E-2</v>
      </c>
      <c r="O12" s="19">
        <v>0.13114754098360701</v>
      </c>
      <c r="P12" s="19">
        <v>0.19230769230769201</v>
      </c>
      <c r="Q12" s="19">
        <v>0.11864406779661001</v>
      </c>
      <c r="R12" s="19"/>
      <c r="S12" s="19">
        <v>0.08</v>
      </c>
      <c r="T12" s="19">
        <v>6.9767441860465101E-2</v>
      </c>
      <c r="U12" s="19">
        <v>0.16666666666666699</v>
      </c>
      <c r="V12" s="19">
        <v>8.7719298245614002E-2</v>
      </c>
      <c r="W12" s="19">
        <v>9.0909090909090898E-2</v>
      </c>
      <c r="X12" s="19">
        <v>0.3125</v>
      </c>
      <c r="Y12" s="19"/>
      <c r="Z12" s="19">
        <v>0.120879120879121</v>
      </c>
      <c r="AA12" s="19">
        <v>7.0422535211267595E-2</v>
      </c>
      <c r="AB12" s="19"/>
      <c r="AC12" s="19">
        <v>7.7669902912621394E-2</v>
      </c>
      <c r="AD12" s="19">
        <v>9.7744360902255606E-2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2.3715415019762799E-2</v>
      </c>
      <c r="D8" s="13">
        <v>2.4E-2</v>
      </c>
      <c r="E8" s="13">
        <v>2.34375E-2</v>
      </c>
      <c r="F8" s="13"/>
      <c r="G8" s="13">
        <v>0</v>
      </c>
      <c r="H8" s="13">
        <v>0.08</v>
      </c>
      <c r="I8" s="13">
        <v>2.8571428571428598E-2</v>
      </c>
      <c r="J8" s="13">
        <v>0</v>
      </c>
      <c r="K8" s="13">
        <v>3.5087719298245598E-2</v>
      </c>
      <c r="L8" s="13">
        <v>1.0752688172042999E-2</v>
      </c>
      <c r="M8" s="13"/>
      <c r="N8" s="13">
        <v>3.7383177570093497E-2</v>
      </c>
      <c r="O8" s="13">
        <v>1.63934426229508E-2</v>
      </c>
      <c r="P8" s="13">
        <v>0</v>
      </c>
      <c r="Q8" s="13">
        <v>1.6949152542372899E-2</v>
      </c>
      <c r="R8" s="13"/>
      <c r="S8" s="13">
        <v>0.04</v>
      </c>
      <c r="T8" s="13">
        <v>2.32558139534884E-2</v>
      </c>
      <c r="U8" s="13">
        <v>0</v>
      </c>
      <c r="V8" s="13">
        <v>1.7543859649122799E-2</v>
      </c>
      <c r="W8" s="13">
        <v>0</v>
      </c>
      <c r="X8" s="13">
        <v>6.25E-2</v>
      </c>
      <c r="Y8" s="13"/>
      <c r="Z8" s="13">
        <v>2.74725274725275E-2</v>
      </c>
      <c r="AA8" s="13">
        <v>1.4084507042253501E-2</v>
      </c>
      <c r="AB8" s="13"/>
      <c r="AC8" s="13">
        <v>1.94174757281553E-2</v>
      </c>
      <c r="AD8" s="13">
        <v>3.00751879699248E-2</v>
      </c>
    </row>
    <row r="9" spans="2:30" x14ac:dyDescent="0.3">
      <c r="B9" s="14" t="s">
        <v>212</v>
      </c>
      <c r="C9" s="13">
        <v>0.15019762845849799</v>
      </c>
      <c r="D9" s="13">
        <v>0.13600000000000001</v>
      </c>
      <c r="E9" s="13">
        <v>0.1640625</v>
      </c>
      <c r="F9" s="13"/>
      <c r="G9" s="13">
        <v>0</v>
      </c>
      <c r="H9" s="13">
        <v>0.36</v>
      </c>
      <c r="I9" s="13">
        <v>0.25714285714285701</v>
      </c>
      <c r="J9" s="13">
        <v>0.20512820512820501</v>
      </c>
      <c r="K9" s="13">
        <v>5.2631578947368397E-2</v>
      </c>
      <c r="L9" s="13">
        <v>9.6774193548387094E-2</v>
      </c>
      <c r="M9" s="13"/>
      <c r="N9" s="13">
        <v>0.19626168224299101</v>
      </c>
      <c r="O9" s="13">
        <v>0.18032786885245899</v>
      </c>
      <c r="P9" s="13">
        <v>0.115384615384615</v>
      </c>
      <c r="Q9" s="13">
        <v>5.0847457627118599E-2</v>
      </c>
      <c r="R9" s="13"/>
      <c r="S9" s="13">
        <v>0.146666666666667</v>
      </c>
      <c r="T9" s="13">
        <v>0.25581395348837199</v>
      </c>
      <c r="U9" s="13">
        <v>8.3333333333333301E-2</v>
      </c>
      <c r="V9" s="13">
        <v>0.12280701754386</v>
      </c>
      <c r="W9" s="13">
        <v>9.0909090909090898E-2</v>
      </c>
      <c r="X9" s="13">
        <v>0.1875</v>
      </c>
      <c r="Y9" s="13"/>
      <c r="Z9" s="13">
        <v>0.15384615384615399</v>
      </c>
      <c r="AA9" s="13">
        <v>0.140845070422535</v>
      </c>
      <c r="AB9" s="13"/>
      <c r="AC9" s="13">
        <v>0.17475728155339801</v>
      </c>
      <c r="AD9" s="13">
        <v>0.13533834586466201</v>
      </c>
    </row>
    <row r="10" spans="2:30" x14ac:dyDescent="0.3">
      <c r="B10" s="14" t="s">
        <v>213</v>
      </c>
      <c r="C10" s="13">
        <v>0.39920948616600799</v>
      </c>
      <c r="D10" s="13">
        <v>0.38400000000000001</v>
      </c>
      <c r="E10" s="13">
        <v>0.4140625</v>
      </c>
      <c r="F10" s="13"/>
      <c r="G10" s="13">
        <v>0.25</v>
      </c>
      <c r="H10" s="13">
        <v>0.28000000000000003</v>
      </c>
      <c r="I10" s="13">
        <v>0.25714285714285701</v>
      </c>
      <c r="J10" s="13">
        <v>0.33333333333333298</v>
      </c>
      <c r="K10" s="13">
        <v>0.42105263157894701</v>
      </c>
      <c r="L10" s="13">
        <v>0.50537634408602194</v>
      </c>
      <c r="M10" s="13"/>
      <c r="N10" s="13">
        <v>0.401869158878505</v>
      </c>
      <c r="O10" s="13">
        <v>0.36065573770491799</v>
      </c>
      <c r="P10" s="13">
        <v>0.5</v>
      </c>
      <c r="Q10" s="13">
        <v>0.38983050847457601</v>
      </c>
      <c r="R10" s="13"/>
      <c r="S10" s="13">
        <v>0.30666666666666698</v>
      </c>
      <c r="T10" s="13">
        <v>0.46511627906976699</v>
      </c>
      <c r="U10" s="13">
        <v>0.54166666666666696</v>
      </c>
      <c r="V10" s="13">
        <v>0.45614035087719301</v>
      </c>
      <c r="W10" s="13">
        <v>0.31818181818181801</v>
      </c>
      <c r="X10" s="13">
        <v>0.3125</v>
      </c>
      <c r="Y10" s="13"/>
      <c r="Z10" s="13">
        <v>0.379120879120879</v>
      </c>
      <c r="AA10" s="13">
        <v>0.45070422535211302</v>
      </c>
      <c r="AB10" s="13"/>
      <c r="AC10" s="13">
        <v>0.34951456310679602</v>
      </c>
      <c r="AD10" s="13">
        <v>0.45864661654135302</v>
      </c>
    </row>
    <row r="11" spans="2:30" x14ac:dyDescent="0.3">
      <c r="B11" s="14" t="s">
        <v>214</v>
      </c>
      <c r="C11" s="13">
        <v>0.23715415019762801</v>
      </c>
      <c r="D11" s="13">
        <v>0.25600000000000001</v>
      </c>
      <c r="E11" s="13">
        <v>0.21875</v>
      </c>
      <c r="F11" s="13"/>
      <c r="G11" s="13">
        <v>0.25</v>
      </c>
      <c r="H11" s="13">
        <v>0.2</v>
      </c>
      <c r="I11" s="13">
        <v>0.34285714285714303</v>
      </c>
      <c r="J11" s="13">
        <v>0.28205128205128199</v>
      </c>
      <c r="K11" s="13">
        <v>0.22807017543859601</v>
      </c>
      <c r="L11" s="13">
        <v>0.19354838709677399</v>
      </c>
      <c r="M11" s="13"/>
      <c r="N11" s="13">
        <v>0.22429906542056099</v>
      </c>
      <c r="O11" s="13">
        <v>0.22950819672131101</v>
      </c>
      <c r="P11" s="13">
        <v>0.230769230769231</v>
      </c>
      <c r="Q11" s="13">
        <v>0.27118644067796599</v>
      </c>
      <c r="R11" s="13"/>
      <c r="S11" s="13">
        <v>0.30666666666666698</v>
      </c>
      <c r="T11" s="13">
        <v>9.3023255813953501E-2</v>
      </c>
      <c r="U11" s="13">
        <v>0.16666666666666699</v>
      </c>
      <c r="V11" s="13">
        <v>0.24561403508771901</v>
      </c>
      <c r="W11" s="13">
        <v>0.31818181818181801</v>
      </c>
      <c r="X11" s="13">
        <v>0.125</v>
      </c>
      <c r="Y11" s="13"/>
      <c r="Z11" s="13">
        <v>0.21978021978022</v>
      </c>
      <c r="AA11" s="13">
        <v>0.28169014084506999</v>
      </c>
      <c r="AB11" s="13"/>
      <c r="AC11" s="13">
        <v>0.233009708737864</v>
      </c>
      <c r="AD11" s="13">
        <v>0.233082706766917</v>
      </c>
    </row>
    <row r="12" spans="2:30" x14ac:dyDescent="0.3">
      <c r="B12" s="14" t="s">
        <v>56</v>
      </c>
      <c r="C12" s="19">
        <v>0.189723320158103</v>
      </c>
      <c r="D12" s="19">
        <v>0.2</v>
      </c>
      <c r="E12" s="19">
        <v>0.1796875</v>
      </c>
      <c r="F12" s="19"/>
      <c r="G12" s="19">
        <v>0.5</v>
      </c>
      <c r="H12" s="19">
        <v>0.08</v>
      </c>
      <c r="I12" s="19">
        <v>0.114285714285714</v>
      </c>
      <c r="J12" s="19">
        <v>0.17948717948717899</v>
      </c>
      <c r="K12" s="19">
        <v>0.26315789473684198</v>
      </c>
      <c r="L12" s="19">
        <v>0.19354838709677399</v>
      </c>
      <c r="M12" s="19"/>
      <c r="N12" s="19">
        <v>0.14018691588785001</v>
      </c>
      <c r="O12" s="19">
        <v>0.213114754098361</v>
      </c>
      <c r="P12" s="19">
        <v>0.15384615384615399</v>
      </c>
      <c r="Q12" s="19">
        <v>0.27118644067796599</v>
      </c>
      <c r="R12" s="19"/>
      <c r="S12" s="19">
        <v>0.2</v>
      </c>
      <c r="T12" s="19">
        <v>0.162790697674419</v>
      </c>
      <c r="U12" s="19">
        <v>0.20833333333333301</v>
      </c>
      <c r="V12" s="19">
        <v>0.157894736842105</v>
      </c>
      <c r="W12" s="19">
        <v>0.27272727272727298</v>
      </c>
      <c r="X12" s="19">
        <v>0.3125</v>
      </c>
      <c r="Y12" s="19"/>
      <c r="Z12" s="19">
        <v>0.21978021978022</v>
      </c>
      <c r="AA12" s="19">
        <v>0.11267605633802801</v>
      </c>
      <c r="AB12" s="19"/>
      <c r="AC12" s="19">
        <v>0.223300970873786</v>
      </c>
      <c r="AD12" s="19">
        <v>0.14285714285714299</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1.97628458498024E-2</v>
      </c>
      <c r="D8" s="13">
        <v>1.6E-2</v>
      </c>
      <c r="E8" s="13">
        <v>2.34375E-2</v>
      </c>
      <c r="F8" s="13"/>
      <c r="G8" s="13">
        <v>0</v>
      </c>
      <c r="H8" s="13">
        <v>0.04</v>
      </c>
      <c r="I8" s="13">
        <v>0</v>
      </c>
      <c r="J8" s="13">
        <v>0</v>
      </c>
      <c r="K8" s="13">
        <v>3.5087719298245598E-2</v>
      </c>
      <c r="L8" s="13">
        <v>2.1505376344085999E-2</v>
      </c>
      <c r="M8" s="13"/>
      <c r="N8" s="13">
        <v>2.80373831775701E-2</v>
      </c>
      <c r="O8" s="13">
        <v>0</v>
      </c>
      <c r="P8" s="13">
        <v>0</v>
      </c>
      <c r="Q8" s="13">
        <v>3.3898305084745797E-2</v>
      </c>
      <c r="R8" s="13"/>
      <c r="S8" s="13">
        <v>1.3333333333333299E-2</v>
      </c>
      <c r="T8" s="13">
        <v>2.32558139534884E-2</v>
      </c>
      <c r="U8" s="13">
        <v>0</v>
      </c>
      <c r="V8" s="13">
        <v>1.7543859649122799E-2</v>
      </c>
      <c r="W8" s="13">
        <v>4.5454545454545497E-2</v>
      </c>
      <c r="X8" s="13">
        <v>6.25E-2</v>
      </c>
      <c r="Y8" s="13"/>
      <c r="Z8" s="13">
        <v>2.1978021978022001E-2</v>
      </c>
      <c r="AA8" s="13">
        <v>1.4084507042253501E-2</v>
      </c>
      <c r="AB8" s="13"/>
      <c r="AC8" s="13">
        <v>0</v>
      </c>
      <c r="AD8" s="13">
        <v>3.7593984962405999E-2</v>
      </c>
    </row>
    <row r="9" spans="2:30" x14ac:dyDescent="0.3">
      <c r="B9" s="14" t="s">
        <v>212</v>
      </c>
      <c r="C9" s="13">
        <v>0.343873517786561</v>
      </c>
      <c r="D9" s="13">
        <v>0.36</v>
      </c>
      <c r="E9" s="13">
        <v>0.328125</v>
      </c>
      <c r="F9" s="13"/>
      <c r="G9" s="13">
        <v>0.75</v>
      </c>
      <c r="H9" s="13">
        <v>0.44</v>
      </c>
      <c r="I9" s="13">
        <v>0.28571428571428598</v>
      </c>
      <c r="J9" s="13">
        <v>0.38461538461538503</v>
      </c>
      <c r="K9" s="13">
        <v>0.28070175438596501</v>
      </c>
      <c r="L9" s="13">
        <v>0.34408602150537598</v>
      </c>
      <c r="M9" s="13"/>
      <c r="N9" s="13">
        <v>0.38317757009345799</v>
      </c>
      <c r="O9" s="13">
        <v>0.37704918032786899</v>
      </c>
      <c r="P9" s="13">
        <v>0.30769230769230799</v>
      </c>
      <c r="Q9" s="13">
        <v>0.25423728813559299</v>
      </c>
      <c r="R9" s="13"/>
      <c r="S9" s="13">
        <v>0.42666666666666703</v>
      </c>
      <c r="T9" s="13">
        <v>0.44186046511627902</v>
      </c>
      <c r="U9" s="13">
        <v>0.29166666666666702</v>
      </c>
      <c r="V9" s="13">
        <v>0.31578947368421101</v>
      </c>
      <c r="W9" s="13">
        <v>0.22727272727272699</v>
      </c>
      <c r="X9" s="13">
        <v>0.3125</v>
      </c>
      <c r="Y9" s="13"/>
      <c r="Z9" s="13">
        <v>0.36263736263736301</v>
      </c>
      <c r="AA9" s="13">
        <v>0.29577464788732399</v>
      </c>
      <c r="AB9" s="13"/>
      <c r="AC9" s="13">
        <v>0.37864077669902901</v>
      </c>
      <c r="AD9" s="13">
        <v>0.31578947368421101</v>
      </c>
    </row>
    <row r="10" spans="2:30" x14ac:dyDescent="0.3">
      <c r="B10" s="14" t="s">
        <v>213</v>
      </c>
      <c r="C10" s="13">
        <v>0.47826086956521702</v>
      </c>
      <c r="D10" s="13">
        <v>0.496</v>
      </c>
      <c r="E10" s="13">
        <v>0.4609375</v>
      </c>
      <c r="F10" s="13"/>
      <c r="G10" s="13">
        <v>0</v>
      </c>
      <c r="H10" s="13">
        <v>0.36</v>
      </c>
      <c r="I10" s="13">
        <v>0.51428571428571401</v>
      </c>
      <c r="J10" s="13">
        <v>0.43589743589743601</v>
      </c>
      <c r="K10" s="13">
        <v>0.50877192982456099</v>
      </c>
      <c r="L10" s="13">
        <v>0.51612903225806495</v>
      </c>
      <c r="M10" s="13"/>
      <c r="N10" s="13">
        <v>0.45794392523364502</v>
      </c>
      <c r="O10" s="13">
        <v>0.42622950819672101</v>
      </c>
      <c r="P10" s="13">
        <v>0.61538461538461497</v>
      </c>
      <c r="Q10" s="13">
        <v>0.50847457627118597</v>
      </c>
      <c r="R10" s="13"/>
      <c r="S10" s="13">
        <v>0.45333333333333298</v>
      </c>
      <c r="T10" s="13">
        <v>0.44186046511627902</v>
      </c>
      <c r="U10" s="13">
        <v>0.5</v>
      </c>
      <c r="V10" s="13">
        <v>0.45614035087719301</v>
      </c>
      <c r="W10" s="13">
        <v>0.54545454545454497</v>
      </c>
      <c r="X10" s="13">
        <v>0.375</v>
      </c>
      <c r="Y10" s="13"/>
      <c r="Z10" s="13">
        <v>0.46153846153846201</v>
      </c>
      <c r="AA10" s="13">
        <v>0.52112676056338003</v>
      </c>
      <c r="AB10" s="13"/>
      <c r="AC10" s="13">
        <v>0.475728155339806</v>
      </c>
      <c r="AD10" s="13">
        <v>0.488721804511278</v>
      </c>
    </row>
    <row r="11" spans="2:30" x14ac:dyDescent="0.3">
      <c r="B11" s="14" t="s">
        <v>214</v>
      </c>
      <c r="C11" s="13">
        <v>0.118577075098814</v>
      </c>
      <c r="D11" s="13">
        <v>8.7999999999999995E-2</v>
      </c>
      <c r="E11" s="13">
        <v>0.1484375</v>
      </c>
      <c r="F11" s="13"/>
      <c r="G11" s="13">
        <v>0.25</v>
      </c>
      <c r="H11" s="13">
        <v>0.12</v>
      </c>
      <c r="I11" s="13">
        <v>0.14285714285714299</v>
      </c>
      <c r="J11" s="13">
        <v>0.128205128205128</v>
      </c>
      <c r="K11" s="13">
        <v>0.140350877192982</v>
      </c>
      <c r="L11" s="13">
        <v>8.6021505376344107E-2</v>
      </c>
      <c r="M11" s="13"/>
      <c r="N11" s="13">
        <v>0.121495327102804</v>
      </c>
      <c r="O11" s="13">
        <v>9.8360655737704902E-2</v>
      </c>
      <c r="P11" s="13">
        <v>7.69230769230769E-2</v>
      </c>
      <c r="Q11" s="13">
        <v>0.152542372881356</v>
      </c>
      <c r="R11" s="13"/>
      <c r="S11" s="13">
        <v>0.08</v>
      </c>
      <c r="T11" s="13">
        <v>6.9767441860465101E-2</v>
      </c>
      <c r="U11" s="13">
        <v>0.20833333333333301</v>
      </c>
      <c r="V11" s="13">
        <v>0.140350877192982</v>
      </c>
      <c r="W11" s="13">
        <v>0.13636363636363599</v>
      </c>
      <c r="X11" s="13">
        <v>0.1875</v>
      </c>
      <c r="Y11" s="13"/>
      <c r="Z11" s="13">
        <v>0.115384615384615</v>
      </c>
      <c r="AA11" s="13">
        <v>0.12676056338028199</v>
      </c>
      <c r="AB11" s="13"/>
      <c r="AC11" s="13">
        <v>0.116504854368932</v>
      </c>
      <c r="AD11" s="13">
        <v>0.12781954887218</v>
      </c>
    </row>
    <row r="12" spans="2:30" x14ac:dyDescent="0.3">
      <c r="B12" s="14" t="s">
        <v>56</v>
      </c>
      <c r="C12" s="19">
        <v>3.9525691699604702E-2</v>
      </c>
      <c r="D12" s="19">
        <v>0.04</v>
      </c>
      <c r="E12" s="19">
        <v>3.90625E-2</v>
      </c>
      <c r="F12" s="19"/>
      <c r="G12" s="19">
        <v>0</v>
      </c>
      <c r="H12" s="19">
        <v>0.04</v>
      </c>
      <c r="I12" s="19">
        <v>5.7142857142857099E-2</v>
      </c>
      <c r="J12" s="19">
        <v>5.1282051282051301E-2</v>
      </c>
      <c r="K12" s="19">
        <v>3.5087719298245598E-2</v>
      </c>
      <c r="L12" s="19">
        <v>3.2258064516128997E-2</v>
      </c>
      <c r="M12" s="19"/>
      <c r="N12" s="19">
        <v>9.3457943925233603E-3</v>
      </c>
      <c r="O12" s="19">
        <v>9.8360655737704902E-2</v>
      </c>
      <c r="P12" s="19">
        <v>0</v>
      </c>
      <c r="Q12" s="19">
        <v>5.0847457627118599E-2</v>
      </c>
      <c r="R12" s="19"/>
      <c r="S12" s="19">
        <v>2.66666666666667E-2</v>
      </c>
      <c r="T12" s="19">
        <v>2.32558139534884E-2</v>
      </c>
      <c r="U12" s="19">
        <v>0</v>
      </c>
      <c r="V12" s="19">
        <v>7.0175438596491196E-2</v>
      </c>
      <c r="W12" s="19">
        <v>4.5454545454545497E-2</v>
      </c>
      <c r="X12" s="19">
        <v>6.25E-2</v>
      </c>
      <c r="Y12" s="19"/>
      <c r="Z12" s="19">
        <v>3.8461538461538498E-2</v>
      </c>
      <c r="AA12" s="19">
        <v>4.2253521126760597E-2</v>
      </c>
      <c r="AB12" s="19"/>
      <c r="AC12" s="19">
        <v>2.9126213592233E-2</v>
      </c>
      <c r="AD12" s="19">
        <v>3.00751879699248E-2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519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3.1620553359683799E-2</v>
      </c>
      <c r="D8" s="13">
        <v>3.2000000000000001E-2</v>
      </c>
      <c r="E8" s="13">
        <v>3.125E-2</v>
      </c>
      <c r="F8" s="13"/>
      <c r="G8" s="13">
        <v>0</v>
      </c>
      <c r="H8" s="13">
        <v>0.08</v>
      </c>
      <c r="I8" s="13">
        <v>5.7142857142857099E-2</v>
      </c>
      <c r="J8" s="13">
        <v>0</v>
      </c>
      <c r="K8" s="13">
        <v>5.2631578947368397E-2</v>
      </c>
      <c r="L8" s="13">
        <v>1.0752688172042999E-2</v>
      </c>
      <c r="M8" s="13"/>
      <c r="N8" s="13">
        <v>3.7383177570093497E-2</v>
      </c>
      <c r="O8" s="13">
        <v>1.63934426229508E-2</v>
      </c>
      <c r="P8" s="13">
        <v>3.8461538461538498E-2</v>
      </c>
      <c r="Q8" s="13">
        <v>3.3898305084745797E-2</v>
      </c>
      <c r="R8" s="13"/>
      <c r="S8" s="13">
        <v>0.04</v>
      </c>
      <c r="T8" s="13">
        <v>6.9767441860465101E-2</v>
      </c>
      <c r="U8" s="13">
        <v>0</v>
      </c>
      <c r="V8" s="13">
        <v>0</v>
      </c>
      <c r="W8" s="13">
        <v>0</v>
      </c>
      <c r="X8" s="13">
        <v>0.125</v>
      </c>
      <c r="Y8" s="13"/>
      <c r="Z8" s="13">
        <v>3.8461538461538498E-2</v>
      </c>
      <c r="AA8" s="13">
        <v>1.4084507042253501E-2</v>
      </c>
      <c r="AB8" s="13"/>
      <c r="AC8" s="13">
        <v>2.9126213592233E-2</v>
      </c>
      <c r="AD8" s="13">
        <v>3.00751879699248E-2</v>
      </c>
    </row>
    <row r="9" spans="2:30" x14ac:dyDescent="0.3">
      <c r="B9" s="14" t="s">
        <v>212</v>
      </c>
      <c r="C9" s="13">
        <v>0.26877470355731198</v>
      </c>
      <c r="D9" s="13">
        <v>0.248</v>
      </c>
      <c r="E9" s="13">
        <v>0.2890625</v>
      </c>
      <c r="F9" s="13"/>
      <c r="G9" s="13">
        <v>0.25</v>
      </c>
      <c r="H9" s="13">
        <v>0.36</v>
      </c>
      <c r="I9" s="13">
        <v>0.25714285714285701</v>
      </c>
      <c r="J9" s="13">
        <v>0.256410256410256</v>
      </c>
      <c r="K9" s="13">
        <v>0.35087719298245601</v>
      </c>
      <c r="L9" s="13">
        <v>0.204301075268817</v>
      </c>
      <c r="M9" s="13"/>
      <c r="N9" s="13">
        <v>0.30841121495327101</v>
      </c>
      <c r="O9" s="13">
        <v>0.34426229508196698</v>
      </c>
      <c r="P9" s="13">
        <v>0.230769230769231</v>
      </c>
      <c r="Q9" s="13">
        <v>0.13559322033898299</v>
      </c>
      <c r="R9" s="13"/>
      <c r="S9" s="13">
        <v>0.32</v>
      </c>
      <c r="T9" s="13">
        <v>0.27906976744186002</v>
      </c>
      <c r="U9" s="13">
        <v>0.29166666666666702</v>
      </c>
      <c r="V9" s="13">
        <v>0.22807017543859601</v>
      </c>
      <c r="W9" s="13">
        <v>0.18181818181818199</v>
      </c>
      <c r="X9" s="13">
        <v>0.3125</v>
      </c>
      <c r="Y9" s="13"/>
      <c r="Z9" s="13">
        <v>0.29120879120879101</v>
      </c>
      <c r="AA9" s="13">
        <v>0.21126760563380301</v>
      </c>
      <c r="AB9" s="13"/>
      <c r="AC9" s="13">
        <v>0.27184466019417503</v>
      </c>
      <c r="AD9" s="13">
        <v>0.27067669172932302</v>
      </c>
    </row>
    <row r="10" spans="2:30" x14ac:dyDescent="0.3">
      <c r="B10" s="14" t="s">
        <v>213</v>
      </c>
      <c r="C10" s="13">
        <v>0.39525691699604698</v>
      </c>
      <c r="D10" s="13">
        <v>0.42399999999999999</v>
      </c>
      <c r="E10" s="13">
        <v>0.3671875</v>
      </c>
      <c r="F10" s="13"/>
      <c r="G10" s="13">
        <v>0.25</v>
      </c>
      <c r="H10" s="13">
        <v>0.28000000000000003</v>
      </c>
      <c r="I10" s="13">
        <v>0.42857142857142899</v>
      </c>
      <c r="J10" s="13">
        <v>0.35897435897435898</v>
      </c>
      <c r="K10" s="13">
        <v>0.38596491228070201</v>
      </c>
      <c r="L10" s="13">
        <v>0.44086021505376299</v>
      </c>
      <c r="M10" s="13"/>
      <c r="N10" s="13">
        <v>0.39252336448598102</v>
      </c>
      <c r="O10" s="13">
        <v>0.34426229508196698</v>
      </c>
      <c r="P10" s="13">
        <v>0.38461538461538503</v>
      </c>
      <c r="Q10" s="13">
        <v>0.45762711864406802</v>
      </c>
      <c r="R10" s="13"/>
      <c r="S10" s="13">
        <v>0.36</v>
      </c>
      <c r="T10" s="13">
        <v>0.46511627906976699</v>
      </c>
      <c r="U10" s="13">
        <v>0.33333333333333298</v>
      </c>
      <c r="V10" s="13">
        <v>0.42105263157894701</v>
      </c>
      <c r="W10" s="13">
        <v>0.40909090909090901</v>
      </c>
      <c r="X10" s="13">
        <v>0.125</v>
      </c>
      <c r="Y10" s="13"/>
      <c r="Z10" s="13">
        <v>0.379120879120879</v>
      </c>
      <c r="AA10" s="13">
        <v>0.43661971830985902</v>
      </c>
      <c r="AB10" s="13"/>
      <c r="AC10" s="13">
        <v>0.35922330097087402</v>
      </c>
      <c r="AD10" s="13">
        <v>0.43609022556390997</v>
      </c>
    </row>
    <row r="11" spans="2:30" x14ac:dyDescent="0.3">
      <c r="B11" s="14" t="s">
        <v>214</v>
      </c>
      <c r="C11" s="13">
        <v>0.173913043478261</v>
      </c>
      <c r="D11" s="13">
        <v>0.192</v>
      </c>
      <c r="E11" s="13">
        <v>0.15625</v>
      </c>
      <c r="F11" s="13"/>
      <c r="G11" s="13">
        <v>0.5</v>
      </c>
      <c r="H11" s="13">
        <v>0.16</v>
      </c>
      <c r="I11" s="13">
        <v>0.17142857142857101</v>
      </c>
      <c r="J11" s="13">
        <v>0.17948717948717899</v>
      </c>
      <c r="K11" s="13">
        <v>0.140350877192982</v>
      </c>
      <c r="L11" s="13">
        <v>0.18279569892473099</v>
      </c>
      <c r="M11" s="13"/>
      <c r="N11" s="13">
        <v>0.177570093457944</v>
      </c>
      <c r="O11" s="13">
        <v>0.13114754098360701</v>
      </c>
      <c r="P11" s="13">
        <v>0.230769230769231</v>
      </c>
      <c r="Q11" s="13">
        <v>0.186440677966102</v>
      </c>
      <c r="R11" s="13"/>
      <c r="S11" s="13">
        <v>0.16</v>
      </c>
      <c r="T11" s="13">
        <v>9.3023255813953501E-2</v>
      </c>
      <c r="U11" s="13">
        <v>0.25</v>
      </c>
      <c r="V11" s="13">
        <v>0.21052631578947401</v>
      </c>
      <c r="W11" s="13">
        <v>0.22727272727272699</v>
      </c>
      <c r="X11" s="13">
        <v>0.1875</v>
      </c>
      <c r="Y11" s="13"/>
      <c r="Z11" s="13">
        <v>0.15384615384615399</v>
      </c>
      <c r="AA11" s="13">
        <v>0.22535211267605601</v>
      </c>
      <c r="AB11" s="13"/>
      <c r="AC11" s="13">
        <v>0.223300970873786</v>
      </c>
      <c r="AD11" s="13">
        <v>0.14285714285714299</v>
      </c>
    </row>
    <row r="12" spans="2:30" x14ac:dyDescent="0.3">
      <c r="B12" s="14" t="s">
        <v>56</v>
      </c>
      <c r="C12" s="19">
        <v>0.13043478260869601</v>
      </c>
      <c r="D12" s="19">
        <v>0.104</v>
      </c>
      <c r="E12" s="19">
        <v>0.15625</v>
      </c>
      <c r="F12" s="19"/>
      <c r="G12" s="19">
        <v>0</v>
      </c>
      <c r="H12" s="19">
        <v>0.12</v>
      </c>
      <c r="I12" s="19">
        <v>8.5714285714285701E-2</v>
      </c>
      <c r="J12" s="19">
        <v>0.20512820512820501</v>
      </c>
      <c r="K12" s="19">
        <v>7.0175438596491196E-2</v>
      </c>
      <c r="L12" s="19">
        <v>0.16129032258064499</v>
      </c>
      <c r="M12" s="19"/>
      <c r="N12" s="19">
        <v>8.4112149532710304E-2</v>
      </c>
      <c r="O12" s="19">
        <v>0.16393442622950799</v>
      </c>
      <c r="P12" s="19">
        <v>0.115384615384615</v>
      </c>
      <c r="Q12" s="19">
        <v>0.186440677966102</v>
      </c>
      <c r="R12" s="19"/>
      <c r="S12" s="19">
        <v>0.12</v>
      </c>
      <c r="T12" s="19">
        <v>9.3023255813953501E-2</v>
      </c>
      <c r="U12" s="19">
        <v>0.125</v>
      </c>
      <c r="V12" s="19">
        <v>0.140350877192982</v>
      </c>
      <c r="W12" s="19">
        <v>0.18181818181818199</v>
      </c>
      <c r="X12" s="19">
        <v>0.25</v>
      </c>
      <c r="Y12" s="19"/>
      <c r="Z12" s="19">
        <v>0.13736263736263701</v>
      </c>
      <c r="AA12" s="19">
        <v>0.11267605633802801</v>
      </c>
      <c r="AB12" s="19"/>
      <c r="AC12" s="19">
        <v>0.116504854368932</v>
      </c>
      <c r="AD12" s="19">
        <v>0.12030075187969901</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D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520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211</v>
      </c>
      <c r="C8" s="13">
        <v>3.9525691699604702E-2</v>
      </c>
      <c r="D8" s="13">
        <v>4.8000000000000001E-2</v>
      </c>
      <c r="E8" s="13">
        <v>3.125E-2</v>
      </c>
      <c r="F8" s="13"/>
      <c r="G8" s="13">
        <v>0</v>
      </c>
      <c r="H8" s="13">
        <v>0.08</v>
      </c>
      <c r="I8" s="13">
        <v>5.7142857142857099E-2</v>
      </c>
      <c r="J8" s="13">
        <v>0</v>
      </c>
      <c r="K8" s="13">
        <v>8.7719298245614002E-2</v>
      </c>
      <c r="L8" s="13">
        <v>1.0752688172042999E-2</v>
      </c>
      <c r="M8" s="13"/>
      <c r="N8" s="13">
        <v>5.60747663551402E-2</v>
      </c>
      <c r="O8" s="13">
        <v>3.2786885245901599E-2</v>
      </c>
      <c r="P8" s="13">
        <v>0</v>
      </c>
      <c r="Q8" s="13">
        <v>3.3898305084745797E-2</v>
      </c>
      <c r="R8" s="13"/>
      <c r="S8" s="13">
        <v>6.6666666666666693E-2</v>
      </c>
      <c r="T8" s="13">
        <v>2.32558139534884E-2</v>
      </c>
      <c r="U8" s="13">
        <v>0</v>
      </c>
      <c r="V8" s="13">
        <v>5.2631578947368397E-2</v>
      </c>
      <c r="W8" s="13">
        <v>4.5454545454545497E-2</v>
      </c>
      <c r="X8" s="13">
        <v>0</v>
      </c>
      <c r="Y8" s="13"/>
      <c r="Z8" s="13">
        <v>4.94505494505494E-2</v>
      </c>
      <c r="AA8" s="13">
        <v>1.4084507042253501E-2</v>
      </c>
      <c r="AB8" s="13"/>
      <c r="AC8" s="13">
        <v>9.7087378640776708E-3</v>
      </c>
      <c r="AD8" s="13">
        <v>6.01503759398496E-2</v>
      </c>
    </row>
    <row r="9" spans="2:30" x14ac:dyDescent="0.3">
      <c r="B9" s="14" t="s">
        <v>212</v>
      </c>
      <c r="C9" s="13">
        <v>0.28853754940711501</v>
      </c>
      <c r="D9" s="13">
        <v>0.28799999999999998</v>
      </c>
      <c r="E9" s="13">
        <v>0.2890625</v>
      </c>
      <c r="F9" s="13"/>
      <c r="G9" s="13">
        <v>0.25</v>
      </c>
      <c r="H9" s="13">
        <v>0.48</v>
      </c>
      <c r="I9" s="13">
        <v>0.28571428571428598</v>
      </c>
      <c r="J9" s="13">
        <v>0.256410256410256</v>
      </c>
      <c r="K9" s="13">
        <v>0.22807017543859601</v>
      </c>
      <c r="L9" s="13">
        <v>0.29032258064516098</v>
      </c>
      <c r="M9" s="13"/>
      <c r="N9" s="13">
        <v>0.33644859813084099</v>
      </c>
      <c r="O9" s="13">
        <v>0.29508196721311503</v>
      </c>
      <c r="P9" s="13">
        <v>0.19230769230769201</v>
      </c>
      <c r="Q9" s="13">
        <v>0.23728813559322001</v>
      </c>
      <c r="R9" s="13"/>
      <c r="S9" s="13">
        <v>0.33333333333333298</v>
      </c>
      <c r="T9" s="13">
        <v>0.372093023255814</v>
      </c>
      <c r="U9" s="13">
        <v>0.25</v>
      </c>
      <c r="V9" s="13">
        <v>0.22807017543859601</v>
      </c>
      <c r="W9" s="13">
        <v>0.18181818181818199</v>
      </c>
      <c r="X9" s="13">
        <v>0.3125</v>
      </c>
      <c r="Y9" s="13"/>
      <c r="Z9" s="13">
        <v>0.27472527472527503</v>
      </c>
      <c r="AA9" s="13">
        <v>0.323943661971831</v>
      </c>
      <c r="AB9" s="13"/>
      <c r="AC9" s="13">
        <v>0.27184466019417503</v>
      </c>
      <c r="AD9" s="13">
        <v>0.30827067669172897</v>
      </c>
    </row>
    <row r="10" spans="2:30" x14ac:dyDescent="0.3">
      <c r="B10" s="14" t="s">
        <v>213</v>
      </c>
      <c r="C10" s="13">
        <v>0.39525691699604698</v>
      </c>
      <c r="D10" s="13">
        <v>0.4</v>
      </c>
      <c r="E10" s="13">
        <v>0.390625</v>
      </c>
      <c r="F10" s="13"/>
      <c r="G10" s="13">
        <v>0.5</v>
      </c>
      <c r="H10" s="13">
        <v>0.28000000000000003</v>
      </c>
      <c r="I10" s="13">
        <v>0.34285714285714303</v>
      </c>
      <c r="J10" s="13">
        <v>0.41025641025641002</v>
      </c>
      <c r="K10" s="13">
        <v>0.36842105263157898</v>
      </c>
      <c r="L10" s="13">
        <v>0.45161290322580599</v>
      </c>
      <c r="M10" s="13"/>
      <c r="N10" s="13">
        <v>0.39252336448598102</v>
      </c>
      <c r="O10" s="13">
        <v>0.409836065573771</v>
      </c>
      <c r="P10" s="13">
        <v>0.38461538461538503</v>
      </c>
      <c r="Q10" s="13">
        <v>0.38983050847457601</v>
      </c>
      <c r="R10" s="13"/>
      <c r="S10" s="13">
        <v>0.4</v>
      </c>
      <c r="T10" s="13">
        <v>0.39534883720930197</v>
      </c>
      <c r="U10" s="13">
        <v>0.41666666666666702</v>
      </c>
      <c r="V10" s="13">
        <v>0.38596491228070201</v>
      </c>
      <c r="W10" s="13">
        <v>0.45454545454545497</v>
      </c>
      <c r="X10" s="13">
        <v>0.25</v>
      </c>
      <c r="Y10" s="13"/>
      <c r="Z10" s="13">
        <v>0.35714285714285698</v>
      </c>
      <c r="AA10" s="13">
        <v>0.49295774647887303</v>
      </c>
      <c r="AB10" s="13"/>
      <c r="AC10" s="13">
        <v>0.36893203883495101</v>
      </c>
      <c r="AD10" s="13">
        <v>0.43609022556390997</v>
      </c>
    </row>
    <row r="11" spans="2:30" x14ac:dyDescent="0.3">
      <c r="B11" s="14" t="s">
        <v>214</v>
      </c>
      <c r="C11" s="13">
        <v>0.114624505928854</v>
      </c>
      <c r="D11" s="13">
        <v>0.128</v>
      </c>
      <c r="E11" s="13">
        <v>0.1015625</v>
      </c>
      <c r="F11" s="13"/>
      <c r="G11" s="13">
        <v>0.25</v>
      </c>
      <c r="H11" s="13">
        <v>0.04</v>
      </c>
      <c r="I11" s="13">
        <v>0.114285714285714</v>
      </c>
      <c r="J11" s="13">
        <v>0.128205128205128</v>
      </c>
      <c r="K11" s="13">
        <v>0.140350877192982</v>
      </c>
      <c r="L11" s="13">
        <v>0.10752688172043</v>
      </c>
      <c r="M11" s="13"/>
      <c r="N11" s="13">
        <v>9.34579439252336E-2</v>
      </c>
      <c r="O11" s="13">
        <v>8.1967213114754106E-2</v>
      </c>
      <c r="P11" s="13">
        <v>0.30769230769230799</v>
      </c>
      <c r="Q11" s="13">
        <v>0.101694915254237</v>
      </c>
      <c r="R11" s="13"/>
      <c r="S11" s="13">
        <v>0.12</v>
      </c>
      <c r="T11" s="13">
        <v>0</v>
      </c>
      <c r="U11" s="13">
        <v>0.20833333333333301</v>
      </c>
      <c r="V11" s="13">
        <v>0.175438596491228</v>
      </c>
      <c r="W11" s="13">
        <v>0.13636363636363599</v>
      </c>
      <c r="X11" s="13">
        <v>0.125</v>
      </c>
      <c r="Y11" s="13"/>
      <c r="Z11" s="13">
        <v>0.120879120879121</v>
      </c>
      <c r="AA11" s="13">
        <v>9.85915492957746E-2</v>
      </c>
      <c r="AB11" s="13"/>
      <c r="AC11" s="13">
        <v>0.14563106796116501</v>
      </c>
      <c r="AD11" s="13">
        <v>0.105263157894737</v>
      </c>
    </row>
    <row r="12" spans="2:30" x14ac:dyDescent="0.3">
      <c r="B12" s="14" t="s">
        <v>56</v>
      </c>
      <c r="C12" s="19">
        <v>0.16205533596837901</v>
      </c>
      <c r="D12" s="19">
        <v>0.13600000000000001</v>
      </c>
      <c r="E12" s="19">
        <v>0.1875</v>
      </c>
      <c r="F12" s="19"/>
      <c r="G12" s="19">
        <v>0</v>
      </c>
      <c r="H12" s="19">
        <v>0.12</v>
      </c>
      <c r="I12" s="19">
        <v>0.2</v>
      </c>
      <c r="J12" s="19">
        <v>0.20512820512820501</v>
      </c>
      <c r="K12" s="19">
        <v>0.175438596491228</v>
      </c>
      <c r="L12" s="19">
        <v>0.13978494623655899</v>
      </c>
      <c r="M12" s="19"/>
      <c r="N12" s="19">
        <v>0.121495327102804</v>
      </c>
      <c r="O12" s="19">
        <v>0.18032786885245899</v>
      </c>
      <c r="P12" s="19">
        <v>0.115384615384615</v>
      </c>
      <c r="Q12" s="19">
        <v>0.23728813559322001</v>
      </c>
      <c r="R12" s="19"/>
      <c r="S12" s="19">
        <v>0.08</v>
      </c>
      <c r="T12" s="19">
        <v>0.209302325581395</v>
      </c>
      <c r="U12" s="19">
        <v>0.125</v>
      </c>
      <c r="V12" s="19">
        <v>0.157894736842105</v>
      </c>
      <c r="W12" s="19">
        <v>0.18181818181818199</v>
      </c>
      <c r="X12" s="19">
        <v>0.3125</v>
      </c>
      <c r="Y12" s="19"/>
      <c r="Z12" s="19">
        <v>0.19780219780219799</v>
      </c>
      <c r="AA12" s="19">
        <v>7.0422535211267595E-2</v>
      </c>
      <c r="AB12" s="19"/>
      <c r="AC12" s="19">
        <v>0.20388349514563101</v>
      </c>
      <c r="AD12" s="19">
        <v>9.0225563909774403E-2</v>
      </c>
    </row>
    <row r="13" spans="2:30" x14ac:dyDescent="0.3">
      <c r="B13" s="15"/>
    </row>
    <row r="14" spans="2:30" x14ac:dyDescent="0.3">
      <c r="B14" t="s">
        <v>50</v>
      </c>
    </row>
    <row r="15" spans="2:30" x14ac:dyDescent="0.3">
      <c r="B15" t="s">
        <v>51</v>
      </c>
    </row>
    <row r="17" spans="2:2" x14ac:dyDescent="0.3">
      <c r="B17"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8" t="s">
        <v>378</v>
      </c>
      <c r="E2" s="25"/>
      <c r="F2" s="25"/>
    </row>
    <row r="6" spans="2:6" ht="49.95" customHeight="1" x14ac:dyDescent="0.3">
      <c r="B6" s="16" t="s">
        <v>14</v>
      </c>
      <c r="C6" s="16" t="s">
        <v>521</v>
      </c>
      <c r="D6" s="16" t="s">
        <v>522</v>
      </c>
      <c r="E6" s="16" t="s">
        <v>523</v>
      </c>
    </row>
    <row r="7" spans="2:6" x14ac:dyDescent="0.3">
      <c r="B7" s="14" t="s">
        <v>160</v>
      </c>
      <c r="C7" s="13">
        <v>9.0909090909090898E-2</v>
      </c>
      <c r="D7" s="13">
        <v>0.126482213438735</v>
      </c>
      <c r="E7" s="13">
        <v>1.97628458498024E-2</v>
      </c>
    </row>
    <row r="8" spans="2:6" x14ac:dyDescent="0.3">
      <c r="B8" s="14" t="s">
        <v>161</v>
      </c>
      <c r="C8" s="13">
        <v>0.39920948616600799</v>
      </c>
      <c r="D8" s="13">
        <v>0.38735177865612602</v>
      </c>
      <c r="E8" s="13">
        <v>0.21343873517786599</v>
      </c>
    </row>
    <row r="9" spans="2:6" x14ac:dyDescent="0.3">
      <c r="B9" s="14" t="s">
        <v>162</v>
      </c>
      <c r="C9" s="13">
        <v>0.30434782608695699</v>
      </c>
      <c r="D9" s="13">
        <v>0.24110671936758901</v>
      </c>
      <c r="E9" s="13">
        <v>0.375494071146245</v>
      </c>
    </row>
    <row r="10" spans="2:6" x14ac:dyDescent="0.3">
      <c r="B10" s="14" t="s">
        <v>163</v>
      </c>
      <c r="C10" s="13">
        <v>7.5098814229248995E-2</v>
      </c>
      <c r="D10" s="13">
        <v>0.126482213438735</v>
      </c>
      <c r="E10" s="13">
        <v>0.26086956521739102</v>
      </c>
    </row>
    <row r="11" spans="2:6" x14ac:dyDescent="0.3">
      <c r="B11" s="14" t="s">
        <v>164</v>
      </c>
      <c r="C11" s="13">
        <v>3.5573122529644299E-2</v>
      </c>
      <c r="D11" s="13">
        <v>2.7667984189723299E-2</v>
      </c>
      <c r="E11" s="13">
        <v>6.7193675889328106E-2</v>
      </c>
    </row>
    <row r="12" spans="2:6" x14ac:dyDescent="0.3">
      <c r="B12" s="14" t="s">
        <v>56</v>
      </c>
      <c r="C12" s="13">
        <v>9.4861660079051405E-2</v>
      </c>
      <c r="D12" s="13">
        <v>9.0909090909090898E-2</v>
      </c>
      <c r="E12" s="13">
        <v>6.3241106719367599E-2</v>
      </c>
    </row>
    <row r="13" spans="2:6" x14ac:dyDescent="0.3">
      <c r="B13" s="22" t="s">
        <v>165</v>
      </c>
      <c r="C13" s="20">
        <v>0.49011857707509898</v>
      </c>
      <c r="D13" s="20">
        <v>0.51383399209486202</v>
      </c>
      <c r="E13" s="20">
        <v>0.233201581027668</v>
      </c>
    </row>
    <row r="14" spans="2:6" x14ac:dyDescent="0.3">
      <c r="B14" s="22" t="s">
        <v>166</v>
      </c>
      <c r="C14" s="20">
        <v>0.110671936758893</v>
      </c>
      <c r="D14" s="20">
        <v>0.154150197628458</v>
      </c>
      <c r="E14" s="20">
        <v>0.32806324110671897</v>
      </c>
    </row>
    <row r="15" spans="2:6" x14ac:dyDescent="0.3">
      <c r="B15" s="22" t="s">
        <v>167</v>
      </c>
      <c r="C15" s="21">
        <v>0.37944664031620601</v>
      </c>
      <c r="D15" s="21">
        <v>0.35968379446640297</v>
      </c>
      <c r="E15" s="21">
        <v>-9.4861660079051405E-2</v>
      </c>
    </row>
    <row r="16" spans="2:6" x14ac:dyDescent="0.3">
      <c r="B16" s="15"/>
      <c r="C16" s="15"/>
      <c r="D16" s="15"/>
      <c r="E16" s="15"/>
    </row>
    <row r="17" spans="2:2" x14ac:dyDescent="0.3">
      <c r="B17" t="s">
        <v>50</v>
      </c>
    </row>
    <row r="18" spans="2:2" x14ac:dyDescent="0.3">
      <c r="B18" t="s">
        <v>51</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524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1.97628458498024E-2</v>
      </c>
      <c r="D8" s="13">
        <v>2.4E-2</v>
      </c>
      <c r="E8" s="13">
        <v>1.5625E-2</v>
      </c>
      <c r="F8" s="13"/>
      <c r="G8" s="13">
        <v>0</v>
      </c>
      <c r="H8" s="13">
        <v>0.04</v>
      </c>
      <c r="I8" s="13">
        <v>5.7142857142857099E-2</v>
      </c>
      <c r="J8" s="13">
        <v>0</v>
      </c>
      <c r="K8" s="13">
        <v>0</v>
      </c>
      <c r="L8" s="13">
        <v>2.1505376344085999E-2</v>
      </c>
      <c r="M8" s="13"/>
      <c r="N8" s="13">
        <v>1.86915887850467E-2</v>
      </c>
      <c r="O8" s="13">
        <v>0</v>
      </c>
      <c r="P8" s="13">
        <v>0</v>
      </c>
      <c r="Q8" s="13">
        <v>5.0847457627118599E-2</v>
      </c>
      <c r="R8" s="13"/>
      <c r="S8" s="13">
        <v>0.04</v>
      </c>
      <c r="T8" s="13">
        <v>0</v>
      </c>
      <c r="U8" s="13">
        <v>0</v>
      </c>
      <c r="V8" s="13">
        <v>1.7543859649122799E-2</v>
      </c>
      <c r="W8" s="13">
        <v>4.5454545454545497E-2</v>
      </c>
      <c r="X8" s="13">
        <v>0</v>
      </c>
      <c r="Y8" s="13"/>
      <c r="Z8" s="13">
        <v>2.74725274725275E-2</v>
      </c>
      <c r="AA8" s="13">
        <v>0</v>
      </c>
      <c r="AB8" s="13"/>
      <c r="AC8" s="13">
        <v>9.7087378640776708E-3</v>
      </c>
      <c r="AD8" s="13">
        <v>2.2556390977443601E-2</v>
      </c>
    </row>
    <row r="9" spans="2:30" x14ac:dyDescent="0.3">
      <c r="B9" s="14" t="s">
        <v>161</v>
      </c>
      <c r="C9" s="13">
        <v>0.21343873517786599</v>
      </c>
      <c r="D9" s="13">
        <v>0.248</v>
      </c>
      <c r="E9" s="13">
        <v>0.1796875</v>
      </c>
      <c r="F9" s="13"/>
      <c r="G9" s="13">
        <v>0.25</v>
      </c>
      <c r="H9" s="13">
        <v>0.24</v>
      </c>
      <c r="I9" s="13">
        <v>0.17142857142857101</v>
      </c>
      <c r="J9" s="13">
        <v>0.128205128205128</v>
      </c>
      <c r="K9" s="13">
        <v>0.24561403508771901</v>
      </c>
      <c r="L9" s="13">
        <v>0.236559139784946</v>
      </c>
      <c r="M9" s="13"/>
      <c r="N9" s="13">
        <v>0.13084112149532701</v>
      </c>
      <c r="O9" s="13">
        <v>0.29508196721311503</v>
      </c>
      <c r="P9" s="13">
        <v>0.5</v>
      </c>
      <c r="Q9" s="13">
        <v>0.152542372881356</v>
      </c>
      <c r="R9" s="13"/>
      <c r="S9" s="13">
        <v>0.2</v>
      </c>
      <c r="T9" s="13">
        <v>0.232558139534884</v>
      </c>
      <c r="U9" s="13">
        <v>0.16666666666666699</v>
      </c>
      <c r="V9" s="13">
        <v>0.26315789473684198</v>
      </c>
      <c r="W9" s="13">
        <v>9.0909090909090898E-2</v>
      </c>
      <c r="X9" s="13">
        <v>0.1875</v>
      </c>
      <c r="Y9" s="13"/>
      <c r="Z9" s="13">
        <v>0.214285714285714</v>
      </c>
      <c r="AA9" s="13">
        <v>0.21126760563380301</v>
      </c>
      <c r="AB9" s="13"/>
      <c r="AC9" s="13">
        <v>0.26213592233009703</v>
      </c>
      <c r="AD9" s="13">
        <v>0.19548872180451099</v>
      </c>
    </row>
    <row r="10" spans="2:30" x14ac:dyDescent="0.3">
      <c r="B10" s="14" t="s">
        <v>162</v>
      </c>
      <c r="C10" s="13">
        <v>0.375494071146245</v>
      </c>
      <c r="D10" s="13">
        <v>0.29599999999999999</v>
      </c>
      <c r="E10" s="13">
        <v>0.453125</v>
      </c>
      <c r="F10" s="13"/>
      <c r="G10" s="13">
        <v>0</v>
      </c>
      <c r="H10" s="13">
        <v>0.24</v>
      </c>
      <c r="I10" s="13">
        <v>0.45714285714285702</v>
      </c>
      <c r="J10" s="13">
        <v>0.43589743589743601</v>
      </c>
      <c r="K10" s="13">
        <v>0.29824561403508798</v>
      </c>
      <c r="L10" s="13">
        <v>0.41935483870967699</v>
      </c>
      <c r="M10" s="13"/>
      <c r="N10" s="13">
        <v>0.38317757009345799</v>
      </c>
      <c r="O10" s="13">
        <v>0.32786885245901598</v>
      </c>
      <c r="P10" s="13">
        <v>0.230769230769231</v>
      </c>
      <c r="Q10" s="13">
        <v>0.47457627118644102</v>
      </c>
      <c r="R10" s="13"/>
      <c r="S10" s="13">
        <v>0.32</v>
      </c>
      <c r="T10" s="13">
        <v>0.39534883720930197</v>
      </c>
      <c r="U10" s="13">
        <v>0.45833333333333298</v>
      </c>
      <c r="V10" s="13">
        <v>0.36842105263157898</v>
      </c>
      <c r="W10" s="13">
        <v>0.54545454545454497</v>
      </c>
      <c r="X10" s="13">
        <v>0.25</v>
      </c>
      <c r="Y10" s="13"/>
      <c r="Z10" s="13">
        <v>0.379120879120879</v>
      </c>
      <c r="AA10" s="13">
        <v>0.36619718309859201</v>
      </c>
      <c r="AB10" s="13"/>
      <c r="AC10" s="13">
        <v>0.40776699029126201</v>
      </c>
      <c r="AD10" s="13">
        <v>0.383458646616541</v>
      </c>
    </row>
    <row r="11" spans="2:30" x14ac:dyDescent="0.3">
      <c r="B11" s="14" t="s">
        <v>163</v>
      </c>
      <c r="C11" s="13">
        <v>0.26086956521739102</v>
      </c>
      <c r="D11" s="13">
        <v>0.312</v>
      </c>
      <c r="E11" s="13">
        <v>0.2109375</v>
      </c>
      <c r="F11" s="13"/>
      <c r="G11" s="13">
        <v>0.75</v>
      </c>
      <c r="H11" s="13">
        <v>0.32</v>
      </c>
      <c r="I11" s="13">
        <v>0.22857142857142901</v>
      </c>
      <c r="J11" s="13">
        <v>0.230769230769231</v>
      </c>
      <c r="K11" s="13">
        <v>0.31578947368421101</v>
      </c>
      <c r="L11" s="13">
        <v>0.21505376344086</v>
      </c>
      <c r="M11" s="13"/>
      <c r="N11" s="13">
        <v>0.355140186915888</v>
      </c>
      <c r="O11" s="13">
        <v>0.18032786885245899</v>
      </c>
      <c r="P11" s="13">
        <v>0.19230769230769201</v>
      </c>
      <c r="Q11" s="13">
        <v>0.20338983050847501</v>
      </c>
      <c r="R11" s="13"/>
      <c r="S11" s="13">
        <v>0.32</v>
      </c>
      <c r="T11" s="13">
        <v>0.30232558139534899</v>
      </c>
      <c r="U11" s="13">
        <v>0.25</v>
      </c>
      <c r="V11" s="13">
        <v>0.157894736842105</v>
      </c>
      <c r="W11" s="13">
        <v>0.22727272727272699</v>
      </c>
      <c r="X11" s="13">
        <v>0.3125</v>
      </c>
      <c r="Y11" s="13"/>
      <c r="Z11" s="13">
        <v>0.23626373626373601</v>
      </c>
      <c r="AA11" s="13">
        <v>0.323943661971831</v>
      </c>
      <c r="AB11" s="13"/>
      <c r="AC11" s="13">
        <v>0.223300970873786</v>
      </c>
      <c r="AD11" s="13">
        <v>0.27067669172932302</v>
      </c>
    </row>
    <row r="12" spans="2:30" x14ac:dyDescent="0.3">
      <c r="B12" s="14" t="s">
        <v>164</v>
      </c>
      <c r="C12" s="13">
        <v>6.7193675889328106E-2</v>
      </c>
      <c r="D12" s="13">
        <v>9.6000000000000002E-2</v>
      </c>
      <c r="E12" s="13">
        <v>3.90625E-2</v>
      </c>
      <c r="F12" s="13"/>
      <c r="G12" s="13">
        <v>0</v>
      </c>
      <c r="H12" s="13">
        <v>0.08</v>
      </c>
      <c r="I12" s="13">
        <v>5.7142857142857099E-2</v>
      </c>
      <c r="J12" s="13">
        <v>0.102564102564103</v>
      </c>
      <c r="K12" s="13">
        <v>0.105263157894737</v>
      </c>
      <c r="L12" s="13">
        <v>3.2258064516128997E-2</v>
      </c>
      <c r="M12" s="13"/>
      <c r="N12" s="13">
        <v>9.34579439252336E-2</v>
      </c>
      <c r="O12" s="13">
        <v>6.5573770491803296E-2</v>
      </c>
      <c r="P12" s="13">
        <v>0</v>
      </c>
      <c r="Q12" s="13">
        <v>5.0847457627118599E-2</v>
      </c>
      <c r="R12" s="13"/>
      <c r="S12" s="13">
        <v>0.08</v>
      </c>
      <c r="T12" s="13">
        <v>4.6511627906976702E-2</v>
      </c>
      <c r="U12" s="13">
        <v>0</v>
      </c>
      <c r="V12" s="13">
        <v>0.12280701754386</v>
      </c>
      <c r="W12" s="13">
        <v>4.5454545454545497E-2</v>
      </c>
      <c r="X12" s="13">
        <v>6.25E-2</v>
      </c>
      <c r="Y12" s="13"/>
      <c r="Z12" s="13">
        <v>6.5934065934065894E-2</v>
      </c>
      <c r="AA12" s="13">
        <v>7.0422535211267595E-2</v>
      </c>
      <c r="AB12" s="13"/>
      <c r="AC12" s="13">
        <v>5.8252427184466E-2</v>
      </c>
      <c r="AD12" s="13">
        <v>8.2706766917293201E-2</v>
      </c>
    </row>
    <row r="13" spans="2:30" x14ac:dyDescent="0.3">
      <c r="B13" s="14" t="s">
        <v>56</v>
      </c>
      <c r="C13" s="13">
        <v>6.3241106719367599E-2</v>
      </c>
      <c r="D13" s="13">
        <v>2.4E-2</v>
      </c>
      <c r="E13" s="13">
        <v>0.1015625</v>
      </c>
      <c r="F13" s="13"/>
      <c r="G13" s="13">
        <v>0</v>
      </c>
      <c r="H13" s="13">
        <v>0.08</v>
      </c>
      <c r="I13" s="13">
        <v>2.8571428571428598E-2</v>
      </c>
      <c r="J13" s="13">
        <v>0.102564102564103</v>
      </c>
      <c r="K13" s="13">
        <v>3.5087719298245598E-2</v>
      </c>
      <c r="L13" s="13">
        <v>7.5268817204301106E-2</v>
      </c>
      <c r="M13" s="13"/>
      <c r="N13" s="13">
        <v>1.86915887850467E-2</v>
      </c>
      <c r="O13" s="13">
        <v>0.13114754098360701</v>
      </c>
      <c r="P13" s="13">
        <v>7.69230769230769E-2</v>
      </c>
      <c r="Q13" s="13">
        <v>6.7796610169491497E-2</v>
      </c>
      <c r="R13" s="13"/>
      <c r="S13" s="13">
        <v>0.04</v>
      </c>
      <c r="T13" s="13">
        <v>2.32558139534884E-2</v>
      </c>
      <c r="U13" s="13">
        <v>0.125</v>
      </c>
      <c r="V13" s="13">
        <v>7.0175438596491196E-2</v>
      </c>
      <c r="W13" s="13">
        <v>4.5454545454545497E-2</v>
      </c>
      <c r="X13" s="13">
        <v>0.1875</v>
      </c>
      <c r="Y13" s="13"/>
      <c r="Z13" s="13">
        <v>7.69230769230769E-2</v>
      </c>
      <c r="AA13" s="13">
        <v>2.8169014084507001E-2</v>
      </c>
      <c r="AB13" s="13"/>
      <c r="AC13" s="13">
        <v>3.8834951456310697E-2</v>
      </c>
      <c r="AD13" s="13">
        <v>4.5112781954887202E-2</v>
      </c>
    </row>
    <row r="14" spans="2:30" x14ac:dyDescent="0.3">
      <c r="B14" s="14" t="s">
        <v>165</v>
      </c>
      <c r="C14" s="20">
        <v>0.233201581027668</v>
      </c>
      <c r="D14" s="20">
        <v>0.27200000000000002</v>
      </c>
      <c r="E14" s="20">
        <v>0.1953125</v>
      </c>
      <c r="F14" s="20"/>
      <c r="G14" s="20">
        <v>0.25</v>
      </c>
      <c r="H14" s="20">
        <v>0.28000000000000003</v>
      </c>
      <c r="I14" s="20">
        <v>0.22857142857142901</v>
      </c>
      <c r="J14" s="20">
        <v>0.128205128205128</v>
      </c>
      <c r="K14" s="20">
        <v>0.24561403508771901</v>
      </c>
      <c r="L14" s="20">
        <v>0.25806451612903197</v>
      </c>
      <c r="M14" s="20"/>
      <c r="N14" s="20">
        <v>0.14953271028037399</v>
      </c>
      <c r="O14" s="20">
        <v>0.29508196721311503</v>
      </c>
      <c r="P14" s="20">
        <v>0.5</v>
      </c>
      <c r="Q14" s="20">
        <v>0.20338983050847501</v>
      </c>
      <c r="R14" s="20"/>
      <c r="S14" s="20">
        <v>0.24</v>
      </c>
      <c r="T14" s="20">
        <v>0.232558139534884</v>
      </c>
      <c r="U14" s="20">
        <v>0.16666666666666699</v>
      </c>
      <c r="V14" s="20">
        <v>0.28070175438596501</v>
      </c>
      <c r="W14" s="20">
        <v>0.13636363636363599</v>
      </c>
      <c r="X14" s="20">
        <v>0.1875</v>
      </c>
      <c r="Y14" s="20"/>
      <c r="Z14" s="20">
        <v>0.24175824175824201</v>
      </c>
      <c r="AA14" s="20">
        <v>0.21126760563380301</v>
      </c>
      <c r="AB14" s="20"/>
      <c r="AC14" s="20">
        <v>0.27184466019417503</v>
      </c>
      <c r="AD14" s="20">
        <v>0.21804511278195499</v>
      </c>
    </row>
    <row r="15" spans="2:30" x14ac:dyDescent="0.3">
      <c r="B15" s="14" t="s">
        <v>166</v>
      </c>
      <c r="C15" s="20">
        <v>0.32806324110671897</v>
      </c>
      <c r="D15" s="20">
        <v>0.40799999999999997</v>
      </c>
      <c r="E15" s="20">
        <v>0.25</v>
      </c>
      <c r="F15" s="20"/>
      <c r="G15" s="20">
        <v>0.75</v>
      </c>
      <c r="H15" s="20">
        <v>0.4</v>
      </c>
      <c r="I15" s="20">
        <v>0.28571428571428598</v>
      </c>
      <c r="J15" s="20">
        <v>0.33333333333333298</v>
      </c>
      <c r="K15" s="20">
        <v>0.42105263157894701</v>
      </c>
      <c r="L15" s="20">
        <v>0.247311827956989</v>
      </c>
      <c r="M15" s="20"/>
      <c r="N15" s="20">
        <v>0.44859813084112099</v>
      </c>
      <c r="O15" s="20">
        <v>0.24590163934426201</v>
      </c>
      <c r="P15" s="20">
        <v>0.19230769230769201</v>
      </c>
      <c r="Q15" s="20">
        <v>0.25423728813559299</v>
      </c>
      <c r="R15" s="20"/>
      <c r="S15" s="20">
        <v>0.4</v>
      </c>
      <c r="T15" s="20">
        <v>0.34883720930232598</v>
      </c>
      <c r="U15" s="20">
        <v>0.25</v>
      </c>
      <c r="V15" s="20">
        <v>0.28070175438596501</v>
      </c>
      <c r="W15" s="20">
        <v>0.27272727272727298</v>
      </c>
      <c r="X15" s="20">
        <v>0.375</v>
      </c>
      <c r="Y15" s="20"/>
      <c r="Z15" s="20">
        <v>0.30219780219780201</v>
      </c>
      <c r="AA15" s="20">
        <v>0.39436619718309901</v>
      </c>
      <c r="AB15" s="20"/>
      <c r="AC15" s="20">
        <v>0.28155339805825202</v>
      </c>
      <c r="AD15" s="20">
        <v>0.35338345864661702</v>
      </c>
    </row>
    <row r="16" spans="2:30" x14ac:dyDescent="0.3">
      <c r="B16" s="14" t="s">
        <v>167</v>
      </c>
      <c r="C16" s="21">
        <v>-9.4861660079051405E-2</v>
      </c>
      <c r="D16" s="21">
        <v>-0.13600000000000001</v>
      </c>
      <c r="E16" s="21">
        <v>-5.46875E-2</v>
      </c>
      <c r="F16" s="21"/>
      <c r="G16" s="21">
        <v>-0.5</v>
      </c>
      <c r="H16" s="21">
        <v>-0.12</v>
      </c>
      <c r="I16" s="21">
        <v>-5.7142857142857099E-2</v>
      </c>
      <c r="J16" s="21">
        <v>-0.20512820512820501</v>
      </c>
      <c r="K16" s="21">
        <v>-0.175438596491228</v>
      </c>
      <c r="L16" s="21">
        <v>1.0752688172042999E-2</v>
      </c>
      <c r="M16" s="21"/>
      <c r="N16" s="21">
        <v>-0.29906542056074797</v>
      </c>
      <c r="O16" s="21">
        <v>4.91803278688525E-2</v>
      </c>
      <c r="P16" s="21">
        <v>0.30769230769230799</v>
      </c>
      <c r="Q16" s="21">
        <v>-5.0847457627118599E-2</v>
      </c>
      <c r="R16" s="21"/>
      <c r="S16" s="21">
        <v>-0.16</v>
      </c>
      <c r="T16" s="21">
        <v>-0.116279069767442</v>
      </c>
      <c r="U16" s="21">
        <v>-8.3333333333333301E-2</v>
      </c>
      <c r="V16" s="21">
        <v>0</v>
      </c>
      <c r="W16" s="21">
        <v>-0.13636363636363599</v>
      </c>
      <c r="X16" s="21">
        <v>-0.1875</v>
      </c>
      <c r="Y16" s="21"/>
      <c r="Z16" s="21">
        <v>-6.0439560439560398E-2</v>
      </c>
      <c r="AA16" s="21">
        <v>-0.183098591549296</v>
      </c>
      <c r="AB16" s="21"/>
      <c r="AC16" s="21">
        <v>-9.7087378640776708E-3</v>
      </c>
      <c r="AD16" s="21">
        <v>-0.13533834586466201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525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0.126482213438735</v>
      </c>
      <c r="D8" s="13">
        <v>0.12</v>
      </c>
      <c r="E8" s="13">
        <v>0.1328125</v>
      </c>
      <c r="F8" s="13"/>
      <c r="G8" s="13">
        <v>0.25</v>
      </c>
      <c r="H8" s="13">
        <v>0.16</v>
      </c>
      <c r="I8" s="13">
        <v>8.5714285714285701E-2</v>
      </c>
      <c r="J8" s="13">
        <v>0.17948717948717899</v>
      </c>
      <c r="K8" s="13">
        <v>0.12280701754386</v>
      </c>
      <c r="L8" s="13">
        <v>0.10752688172043</v>
      </c>
      <c r="M8" s="13"/>
      <c r="N8" s="13">
        <v>0.11214953271028</v>
      </c>
      <c r="O8" s="13">
        <v>0.114754098360656</v>
      </c>
      <c r="P8" s="13">
        <v>0.19230769230769201</v>
      </c>
      <c r="Q8" s="13">
        <v>0.13559322033898299</v>
      </c>
      <c r="R8" s="13"/>
      <c r="S8" s="13">
        <v>0.10666666666666701</v>
      </c>
      <c r="T8" s="13">
        <v>0.116279069767442</v>
      </c>
      <c r="U8" s="13">
        <v>8.3333333333333301E-2</v>
      </c>
      <c r="V8" s="13">
        <v>0.22807017543859601</v>
      </c>
      <c r="W8" s="13">
        <v>9.0909090909090898E-2</v>
      </c>
      <c r="X8" s="13">
        <v>0</v>
      </c>
      <c r="Y8" s="13"/>
      <c r="Z8" s="13">
        <v>0.13186813186813201</v>
      </c>
      <c r="AA8" s="13">
        <v>0.11267605633802801</v>
      </c>
      <c r="AB8" s="13"/>
      <c r="AC8" s="13">
        <v>0.12621359223301001</v>
      </c>
      <c r="AD8" s="13">
        <v>0.12030075187969901</v>
      </c>
    </row>
    <row r="9" spans="2:30" x14ac:dyDescent="0.3">
      <c r="B9" s="14" t="s">
        <v>161</v>
      </c>
      <c r="C9" s="13">
        <v>0.38735177865612602</v>
      </c>
      <c r="D9" s="13">
        <v>0.44800000000000001</v>
      </c>
      <c r="E9" s="13">
        <v>0.328125</v>
      </c>
      <c r="F9" s="13"/>
      <c r="G9" s="13">
        <v>0.75</v>
      </c>
      <c r="H9" s="13">
        <v>0.28000000000000003</v>
      </c>
      <c r="I9" s="13">
        <v>0.48571428571428599</v>
      </c>
      <c r="J9" s="13">
        <v>0.30769230769230799</v>
      </c>
      <c r="K9" s="13">
        <v>0.42105263157894701</v>
      </c>
      <c r="L9" s="13">
        <v>0.37634408602150499</v>
      </c>
      <c r="M9" s="13"/>
      <c r="N9" s="13">
        <v>0.34579439252336402</v>
      </c>
      <c r="O9" s="13">
        <v>0.34426229508196698</v>
      </c>
      <c r="P9" s="13">
        <v>0.57692307692307698</v>
      </c>
      <c r="Q9" s="13">
        <v>0.42372881355932202</v>
      </c>
      <c r="R9" s="13"/>
      <c r="S9" s="13">
        <v>0.37333333333333302</v>
      </c>
      <c r="T9" s="13">
        <v>0.418604651162791</v>
      </c>
      <c r="U9" s="13">
        <v>0.375</v>
      </c>
      <c r="V9" s="13">
        <v>0.33333333333333298</v>
      </c>
      <c r="W9" s="13">
        <v>0.45454545454545497</v>
      </c>
      <c r="X9" s="13">
        <v>0.3125</v>
      </c>
      <c r="Y9" s="13"/>
      <c r="Z9" s="13">
        <v>0.40109890109890101</v>
      </c>
      <c r="AA9" s="13">
        <v>0.352112676056338</v>
      </c>
      <c r="AB9" s="13"/>
      <c r="AC9" s="13">
        <v>0.456310679611651</v>
      </c>
      <c r="AD9" s="13">
        <v>0.34586466165413499</v>
      </c>
    </row>
    <row r="10" spans="2:30" x14ac:dyDescent="0.3">
      <c r="B10" s="14" t="s">
        <v>162</v>
      </c>
      <c r="C10" s="13">
        <v>0.24110671936758901</v>
      </c>
      <c r="D10" s="13">
        <v>0.216</v>
      </c>
      <c r="E10" s="13">
        <v>0.265625</v>
      </c>
      <c r="F10" s="13"/>
      <c r="G10" s="13">
        <v>0</v>
      </c>
      <c r="H10" s="13">
        <v>0.16</v>
      </c>
      <c r="I10" s="13">
        <v>0.22857142857142901</v>
      </c>
      <c r="J10" s="13">
        <v>0.230769230769231</v>
      </c>
      <c r="K10" s="13">
        <v>0.24561403508771901</v>
      </c>
      <c r="L10" s="13">
        <v>0.27956989247311798</v>
      </c>
      <c r="M10" s="13"/>
      <c r="N10" s="13">
        <v>0.242990654205607</v>
      </c>
      <c r="O10" s="13">
        <v>0.31147540983606598</v>
      </c>
      <c r="P10" s="13">
        <v>0.15384615384615399</v>
      </c>
      <c r="Q10" s="13">
        <v>0.20338983050847501</v>
      </c>
      <c r="R10" s="13"/>
      <c r="S10" s="13">
        <v>0.25333333333333302</v>
      </c>
      <c r="T10" s="13">
        <v>0.186046511627907</v>
      </c>
      <c r="U10" s="13">
        <v>0.20833333333333301</v>
      </c>
      <c r="V10" s="13">
        <v>0.22807017543859601</v>
      </c>
      <c r="W10" s="13">
        <v>0.36363636363636398</v>
      </c>
      <c r="X10" s="13">
        <v>0.3125</v>
      </c>
      <c r="Y10" s="13"/>
      <c r="Z10" s="13">
        <v>0.23626373626373601</v>
      </c>
      <c r="AA10" s="13">
        <v>0.25352112676056299</v>
      </c>
      <c r="AB10" s="13"/>
      <c r="AC10" s="13">
        <v>0.20388349514563101</v>
      </c>
      <c r="AD10" s="13">
        <v>0.278195488721804</v>
      </c>
    </row>
    <row r="11" spans="2:30" x14ac:dyDescent="0.3">
      <c r="B11" s="14" t="s">
        <v>163</v>
      </c>
      <c r="C11" s="13">
        <v>0.126482213438735</v>
      </c>
      <c r="D11" s="13">
        <v>0.14399999999999999</v>
      </c>
      <c r="E11" s="13">
        <v>0.109375</v>
      </c>
      <c r="F11" s="13"/>
      <c r="G11" s="13">
        <v>0</v>
      </c>
      <c r="H11" s="13">
        <v>0.16</v>
      </c>
      <c r="I11" s="13">
        <v>0.14285714285714299</v>
      </c>
      <c r="J11" s="13">
        <v>0.128205128205128</v>
      </c>
      <c r="K11" s="13">
        <v>0.140350877192982</v>
      </c>
      <c r="L11" s="13">
        <v>0.10752688172043</v>
      </c>
      <c r="M11" s="13"/>
      <c r="N11" s="13">
        <v>0.20560747663551401</v>
      </c>
      <c r="O11" s="13">
        <v>8.1967213114754106E-2</v>
      </c>
      <c r="P11" s="13">
        <v>3.8461538461538498E-2</v>
      </c>
      <c r="Q11" s="13">
        <v>6.7796610169491497E-2</v>
      </c>
      <c r="R11" s="13"/>
      <c r="S11" s="13">
        <v>0.18666666666666701</v>
      </c>
      <c r="T11" s="13">
        <v>0.162790697674419</v>
      </c>
      <c r="U11" s="13">
        <v>0.20833333333333301</v>
      </c>
      <c r="V11" s="13">
        <v>5.2631578947368397E-2</v>
      </c>
      <c r="W11" s="13">
        <v>0</v>
      </c>
      <c r="X11" s="13">
        <v>0.125</v>
      </c>
      <c r="Y11" s="13"/>
      <c r="Z11" s="13">
        <v>0.104395604395604</v>
      </c>
      <c r="AA11" s="13">
        <v>0.183098591549296</v>
      </c>
      <c r="AB11" s="13"/>
      <c r="AC11" s="13">
        <v>9.7087378640776698E-2</v>
      </c>
      <c r="AD11" s="13">
        <v>0.16541353383458601</v>
      </c>
    </row>
    <row r="12" spans="2:30" x14ac:dyDescent="0.3">
      <c r="B12" s="14" t="s">
        <v>164</v>
      </c>
      <c r="C12" s="13">
        <v>2.7667984189723299E-2</v>
      </c>
      <c r="D12" s="13">
        <v>3.2000000000000001E-2</v>
      </c>
      <c r="E12" s="13">
        <v>2.34375E-2</v>
      </c>
      <c r="F12" s="13"/>
      <c r="G12" s="13">
        <v>0</v>
      </c>
      <c r="H12" s="13">
        <v>0.08</v>
      </c>
      <c r="I12" s="13">
        <v>2.8571428571428598E-2</v>
      </c>
      <c r="J12" s="13">
        <v>5.1282051282051301E-2</v>
      </c>
      <c r="K12" s="13">
        <v>3.5087719298245598E-2</v>
      </c>
      <c r="L12" s="13">
        <v>0</v>
      </c>
      <c r="M12" s="13"/>
      <c r="N12" s="13">
        <v>2.80373831775701E-2</v>
      </c>
      <c r="O12" s="13">
        <v>3.2786885245901599E-2</v>
      </c>
      <c r="P12" s="13">
        <v>0</v>
      </c>
      <c r="Q12" s="13">
        <v>3.3898305084745797E-2</v>
      </c>
      <c r="R12" s="13"/>
      <c r="S12" s="13">
        <v>1.3333333333333299E-2</v>
      </c>
      <c r="T12" s="13">
        <v>0</v>
      </c>
      <c r="U12" s="13">
        <v>0</v>
      </c>
      <c r="V12" s="13">
        <v>8.7719298245614002E-2</v>
      </c>
      <c r="W12" s="13">
        <v>0</v>
      </c>
      <c r="X12" s="13">
        <v>6.25E-2</v>
      </c>
      <c r="Y12" s="13"/>
      <c r="Z12" s="13">
        <v>2.74725274725275E-2</v>
      </c>
      <c r="AA12" s="13">
        <v>2.8169014084507001E-2</v>
      </c>
      <c r="AB12" s="13"/>
      <c r="AC12" s="13">
        <v>2.9126213592233E-2</v>
      </c>
      <c r="AD12" s="13">
        <v>2.2556390977443601E-2</v>
      </c>
    </row>
    <row r="13" spans="2:30" x14ac:dyDescent="0.3">
      <c r="B13" s="14" t="s">
        <v>56</v>
      </c>
      <c r="C13" s="13">
        <v>9.0909090909090898E-2</v>
      </c>
      <c r="D13" s="13">
        <v>0.04</v>
      </c>
      <c r="E13" s="13">
        <v>0.140625</v>
      </c>
      <c r="F13" s="13"/>
      <c r="G13" s="13">
        <v>0</v>
      </c>
      <c r="H13" s="13">
        <v>0.16</v>
      </c>
      <c r="I13" s="13">
        <v>2.8571428571428598E-2</v>
      </c>
      <c r="J13" s="13">
        <v>0.102564102564103</v>
      </c>
      <c r="K13" s="13">
        <v>3.5087719298245598E-2</v>
      </c>
      <c r="L13" s="13">
        <v>0.12903225806451599</v>
      </c>
      <c r="M13" s="13"/>
      <c r="N13" s="13">
        <v>6.5420560747663503E-2</v>
      </c>
      <c r="O13" s="13">
        <v>0.114754098360656</v>
      </c>
      <c r="P13" s="13">
        <v>3.8461538461538498E-2</v>
      </c>
      <c r="Q13" s="13">
        <v>0.13559322033898299</v>
      </c>
      <c r="R13" s="13"/>
      <c r="S13" s="13">
        <v>6.6666666666666693E-2</v>
      </c>
      <c r="T13" s="13">
        <v>0.116279069767442</v>
      </c>
      <c r="U13" s="13">
        <v>0.125</v>
      </c>
      <c r="V13" s="13">
        <v>7.0175438596491196E-2</v>
      </c>
      <c r="W13" s="13">
        <v>9.0909090909090898E-2</v>
      </c>
      <c r="X13" s="13">
        <v>0.1875</v>
      </c>
      <c r="Y13" s="13"/>
      <c r="Z13" s="13">
        <v>9.8901098901098897E-2</v>
      </c>
      <c r="AA13" s="13">
        <v>7.0422535211267595E-2</v>
      </c>
      <c r="AB13" s="13"/>
      <c r="AC13" s="13">
        <v>8.7378640776699004E-2</v>
      </c>
      <c r="AD13" s="13">
        <v>6.7669172932330796E-2</v>
      </c>
    </row>
    <row r="14" spans="2:30" x14ac:dyDescent="0.3">
      <c r="B14" s="14" t="s">
        <v>165</v>
      </c>
      <c r="C14" s="20">
        <v>0.51383399209486202</v>
      </c>
      <c r="D14" s="20">
        <v>0.56799999999999995</v>
      </c>
      <c r="E14" s="20">
        <v>0.4609375</v>
      </c>
      <c r="F14" s="20"/>
      <c r="G14" s="20">
        <v>1</v>
      </c>
      <c r="H14" s="20">
        <v>0.44</v>
      </c>
      <c r="I14" s="20">
        <v>0.57142857142857095</v>
      </c>
      <c r="J14" s="20">
        <v>0.487179487179487</v>
      </c>
      <c r="K14" s="20">
        <v>0.54385964912280704</v>
      </c>
      <c r="L14" s="20">
        <v>0.483870967741935</v>
      </c>
      <c r="M14" s="20"/>
      <c r="N14" s="20">
        <v>0.45794392523364502</v>
      </c>
      <c r="O14" s="20">
        <v>0.45901639344262302</v>
      </c>
      <c r="P14" s="20">
        <v>0.76923076923076905</v>
      </c>
      <c r="Q14" s="20">
        <v>0.55932203389830504</v>
      </c>
      <c r="R14" s="20"/>
      <c r="S14" s="20">
        <v>0.48</v>
      </c>
      <c r="T14" s="20">
        <v>0.53488372093023295</v>
      </c>
      <c r="U14" s="20">
        <v>0.45833333333333298</v>
      </c>
      <c r="V14" s="20">
        <v>0.56140350877193002</v>
      </c>
      <c r="W14" s="20">
        <v>0.54545454545454497</v>
      </c>
      <c r="X14" s="20">
        <v>0.3125</v>
      </c>
      <c r="Y14" s="20"/>
      <c r="Z14" s="20">
        <v>0.53296703296703296</v>
      </c>
      <c r="AA14" s="20">
        <v>0.46478873239436602</v>
      </c>
      <c r="AB14" s="20"/>
      <c r="AC14" s="20">
        <v>0.58252427184466005</v>
      </c>
      <c r="AD14" s="20">
        <v>0.466165413533835</v>
      </c>
    </row>
    <row r="15" spans="2:30" x14ac:dyDescent="0.3">
      <c r="B15" s="14" t="s">
        <v>166</v>
      </c>
      <c r="C15" s="20">
        <v>0.154150197628458</v>
      </c>
      <c r="D15" s="20">
        <v>0.17599999999999999</v>
      </c>
      <c r="E15" s="20">
        <v>0.1328125</v>
      </c>
      <c r="F15" s="20"/>
      <c r="G15" s="20">
        <v>0</v>
      </c>
      <c r="H15" s="20">
        <v>0.24</v>
      </c>
      <c r="I15" s="20">
        <v>0.17142857142857101</v>
      </c>
      <c r="J15" s="20">
        <v>0.17948717948717899</v>
      </c>
      <c r="K15" s="20">
        <v>0.175438596491228</v>
      </c>
      <c r="L15" s="20">
        <v>0.10752688172043</v>
      </c>
      <c r="M15" s="20"/>
      <c r="N15" s="20">
        <v>0.233644859813084</v>
      </c>
      <c r="O15" s="20">
        <v>0.114754098360656</v>
      </c>
      <c r="P15" s="20">
        <v>3.8461538461538498E-2</v>
      </c>
      <c r="Q15" s="20">
        <v>0.101694915254237</v>
      </c>
      <c r="R15" s="20"/>
      <c r="S15" s="20">
        <v>0.2</v>
      </c>
      <c r="T15" s="20">
        <v>0.162790697674419</v>
      </c>
      <c r="U15" s="20">
        <v>0.20833333333333301</v>
      </c>
      <c r="V15" s="20">
        <v>0.140350877192982</v>
      </c>
      <c r="W15" s="20">
        <v>0</v>
      </c>
      <c r="X15" s="20">
        <v>0.1875</v>
      </c>
      <c r="Y15" s="20"/>
      <c r="Z15" s="20">
        <v>0.13186813186813201</v>
      </c>
      <c r="AA15" s="20">
        <v>0.21126760563380301</v>
      </c>
      <c r="AB15" s="20"/>
      <c r="AC15" s="20">
        <v>0.12621359223301001</v>
      </c>
      <c r="AD15" s="20">
        <v>0.18796992481203001</v>
      </c>
    </row>
    <row r="16" spans="2:30" x14ac:dyDescent="0.3">
      <c r="B16" s="14" t="s">
        <v>167</v>
      </c>
      <c r="C16" s="21">
        <v>0.35968379446640297</v>
      </c>
      <c r="D16" s="21">
        <v>0.39200000000000002</v>
      </c>
      <c r="E16" s="21">
        <v>0.328125</v>
      </c>
      <c r="F16" s="21"/>
      <c r="G16" s="21">
        <v>1</v>
      </c>
      <c r="H16" s="21">
        <v>0.2</v>
      </c>
      <c r="I16" s="21">
        <v>0.4</v>
      </c>
      <c r="J16" s="21">
        <v>0.30769230769230799</v>
      </c>
      <c r="K16" s="21">
        <v>0.36842105263157898</v>
      </c>
      <c r="L16" s="21">
        <v>0.37634408602150499</v>
      </c>
      <c r="M16" s="21"/>
      <c r="N16" s="21">
        <v>0.22429906542056099</v>
      </c>
      <c r="O16" s="21">
        <v>0.34426229508196698</v>
      </c>
      <c r="P16" s="21">
        <v>0.73076923076923095</v>
      </c>
      <c r="Q16" s="21">
        <v>0.45762711864406802</v>
      </c>
      <c r="R16" s="21"/>
      <c r="S16" s="21">
        <v>0.28000000000000003</v>
      </c>
      <c r="T16" s="21">
        <v>0.372093023255814</v>
      </c>
      <c r="U16" s="21">
        <v>0.25</v>
      </c>
      <c r="V16" s="21">
        <v>0.42105263157894701</v>
      </c>
      <c r="W16" s="21">
        <v>0.54545454545454497</v>
      </c>
      <c r="X16" s="21">
        <v>0.125</v>
      </c>
      <c r="Y16" s="21"/>
      <c r="Z16" s="21">
        <v>0.40109890109890101</v>
      </c>
      <c r="AA16" s="21">
        <v>0.25352112676056299</v>
      </c>
      <c r="AB16" s="21"/>
      <c r="AC16" s="21">
        <v>0.45631067961165001</v>
      </c>
      <c r="AD16" s="21">
        <v>0.278195488721804</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526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9.0909090909090898E-2</v>
      </c>
      <c r="D8" s="13">
        <v>8.7999999999999995E-2</v>
      </c>
      <c r="E8" s="13">
        <v>9.375E-2</v>
      </c>
      <c r="F8" s="13"/>
      <c r="G8" s="13">
        <v>0</v>
      </c>
      <c r="H8" s="13">
        <v>0.12</v>
      </c>
      <c r="I8" s="13">
        <v>8.5714285714285701E-2</v>
      </c>
      <c r="J8" s="13">
        <v>5.1282051282051301E-2</v>
      </c>
      <c r="K8" s="13">
        <v>8.7719298245614002E-2</v>
      </c>
      <c r="L8" s="13">
        <v>0.10752688172043</v>
      </c>
      <c r="M8" s="13"/>
      <c r="N8" s="13">
        <v>8.4112149532710304E-2</v>
      </c>
      <c r="O8" s="13">
        <v>4.91803278688525E-2</v>
      </c>
      <c r="P8" s="13">
        <v>0.115384615384615</v>
      </c>
      <c r="Q8" s="13">
        <v>0.13559322033898299</v>
      </c>
      <c r="R8" s="13"/>
      <c r="S8" s="13">
        <v>9.3333333333333296E-2</v>
      </c>
      <c r="T8" s="13">
        <v>6.9767441860465101E-2</v>
      </c>
      <c r="U8" s="13">
        <v>8.3333333333333301E-2</v>
      </c>
      <c r="V8" s="13">
        <v>0.12280701754386</v>
      </c>
      <c r="W8" s="13">
        <v>9.0909090909090898E-2</v>
      </c>
      <c r="X8" s="13">
        <v>6.25E-2</v>
      </c>
      <c r="Y8" s="13"/>
      <c r="Z8" s="13">
        <v>7.69230769230769E-2</v>
      </c>
      <c r="AA8" s="13">
        <v>0.12676056338028199</v>
      </c>
      <c r="AB8" s="13"/>
      <c r="AC8" s="13">
        <v>9.7087378640776698E-2</v>
      </c>
      <c r="AD8" s="13">
        <v>8.2706766917293201E-2</v>
      </c>
    </row>
    <row r="9" spans="2:30" x14ac:dyDescent="0.3">
      <c r="B9" s="14" t="s">
        <v>161</v>
      </c>
      <c r="C9" s="13">
        <v>0.39920948616600799</v>
      </c>
      <c r="D9" s="13">
        <v>0.42399999999999999</v>
      </c>
      <c r="E9" s="13">
        <v>0.375</v>
      </c>
      <c r="F9" s="13"/>
      <c r="G9" s="13">
        <v>0.5</v>
      </c>
      <c r="H9" s="13">
        <v>0.32</v>
      </c>
      <c r="I9" s="13">
        <v>0.34285714285714303</v>
      </c>
      <c r="J9" s="13">
        <v>0.230769230769231</v>
      </c>
      <c r="K9" s="13">
        <v>0.49122807017543901</v>
      </c>
      <c r="L9" s="13">
        <v>0.45161290322580599</v>
      </c>
      <c r="M9" s="13"/>
      <c r="N9" s="13">
        <v>0.355140186915888</v>
      </c>
      <c r="O9" s="13">
        <v>0.45901639344262302</v>
      </c>
      <c r="P9" s="13">
        <v>0.5</v>
      </c>
      <c r="Q9" s="13">
        <v>0.37288135593220301</v>
      </c>
      <c r="R9" s="13"/>
      <c r="S9" s="13">
        <v>0.42666666666666703</v>
      </c>
      <c r="T9" s="13">
        <v>0.39534883720930197</v>
      </c>
      <c r="U9" s="13">
        <v>0.375</v>
      </c>
      <c r="V9" s="13">
        <v>0.36842105263157898</v>
      </c>
      <c r="W9" s="13">
        <v>0.27272727272727298</v>
      </c>
      <c r="X9" s="13">
        <v>0.5</v>
      </c>
      <c r="Y9" s="13"/>
      <c r="Z9" s="13">
        <v>0.39560439560439598</v>
      </c>
      <c r="AA9" s="13">
        <v>0.40845070422535201</v>
      </c>
      <c r="AB9" s="13"/>
      <c r="AC9" s="13">
        <v>0.42718446601941701</v>
      </c>
      <c r="AD9" s="13">
        <v>0.39849624060150401</v>
      </c>
    </row>
    <row r="10" spans="2:30" x14ac:dyDescent="0.3">
      <c r="B10" s="14" t="s">
        <v>162</v>
      </c>
      <c r="C10" s="13">
        <v>0.30434782608695699</v>
      </c>
      <c r="D10" s="13">
        <v>0.29599999999999999</v>
      </c>
      <c r="E10" s="13">
        <v>0.3125</v>
      </c>
      <c r="F10" s="13"/>
      <c r="G10" s="13">
        <v>0.25</v>
      </c>
      <c r="H10" s="13">
        <v>0.32</v>
      </c>
      <c r="I10" s="13">
        <v>0.34285714285714303</v>
      </c>
      <c r="J10" s="13">
        <v>0.38461538461538503</v>
      </c>
      <c r="K10" s="13">
        <v>0.28070175438596501</v>
      </c>
      <c r="L10" s="13">
        <v>0.26881720430107497</v>
      </c>
      <c r="M10" s="13"/>
      <c r="N10" s="13">
        <v>0.38317757009345799</v>
      </c>
      <c r="O10" s="13">
        <v>0.26229508196721302</v>
      </c>
      <c r="P10" s="13">
        <v>0.230769230769231</v>
      </c>
      <c r="Q10" s="13">
        <v>0.23728813559322001</v>
      </c>
      <c r="R10" s="13"/>
      <c r="S10" s="13">
        <v>0.21333333333333299</v>
      </c>
      <c r="T10" s="13">
        <v>0.34883720930232598</v>
      </c>
      <c r="U10" s="13">
        <v>0.33333333333333298</v>
      </c>
      <c r="V10" s="13">
        <v>0.29824561403508798</v>
      </c>
      <c r="W10" s="13">
        <v>0.54545454545454497</v>
      </c>
      <c r="X10" s="13">
        <v>0.25</v>
      </c>
      <c r="Y10" s="13"/>
      <c r="Z10" s="13">
        <v>0.31868131868131899</v>
      </c>
      <c r="AA10" s="13">
        <v>0.26760563380281699</v>
      </c>
      <c r="AB10" s="13"/>
      <c r="AC10" s="13">
        <v>0.28155339805825202</v>
      </c>
      <c r="AD10" s="13">
        <v>0.33082706766917302</v>
      </c>
    </row>
    <row r="11" spans="2:30" x14ac:dyDescent="0.3">
      <c r="B11" s="14" t="s">
        <v>163</v>
      </c>
      <c r="C11" s="13">
        <v>7.5098814229248995E-2</v>
      </c>
      <c r="D11" s="13">
        <v>8.7999999999999995E-2</v>
      </c>
      <c r="E11" s="13">
        <v>6.25E-2</v>
      </c>
      <c r="F11" s="13"/>
      <c r="G11" s="13">
        <v>0.25</v>
      </c>
      <c r="H11" s="13">
        <v>0.08</v>
      </c>
      <c r="I11" s="13">
        <v>0.14285714285714299</v>
      </c>
      <c r="J11" s="13">
        <v>0.128205128205128</v>
      </c>
      <c r="K11" s="13">
        <v>1.7543859649122799E-2</v>
      </c>
      <c r="L11" s="13">
        <v>5.3763440860215103E-2</v>
      </c>
      <c r="M11" s="13"/>
      <c r="N11" s="13">
        <v>9.34579439252336E-2</v>
      </c>
      <c r="O11" s="13">
        <v>6.5573770491803296E-2</v>
      </c>
      <c r="P11" s="13">
        <v>3.8461538461538498E-2</v>
      </c>
      <c r="Q11" s="13">
        <v>6.7796610169491497E-2</v>
      </c>
      <c r="R11" s="13"/>
      <c r="S11" s="13">
        <v>0.146666666666667</v>
      </c>
      <c r="T11" s="13">
        <v>4.6511627906976702E-2</v>
      </c>
      <c r="U11" s="13">
        <v>8.3333333333333301E-2</v>
      </c>
      <c r="V11" s="13">
        <v>5.2631578947368397E-2</v>
      </c>
      <c r="W11" s="13">
        <v>0</v>
      </c>
      <c r="X11" s="13">
        <v>0</v>
      </c>
      <c r="Y11" s="13"/>
      <c r="Z11" s="13">
        <v>6.0439560439560398E-2</v>
      </c>
      <c r="AA11" s="13">
        <v>0.11267605633802801</v>
      </c>
      <c r="AB11" s="13"/>
      <c r="AC11" s="13">
        <v>5.8252427184466E-2</v>
      </c>
      <c r="AD11" s="13">
        <v>9.0225563909774403E-2</v>
      </c>
    </row>
    <row r="12" spans="2:30" x14ac:dyDescent="0.3">
      <c r="B12" s="14" t="s">
        <v>164</v>
      </c>
      <c r="C12" s="13">
        <v>3.5573122529644299E-2</v>
      </c>
      <c r="D12" s="13">
        <v>5.6000000000000001E-2</v>
      </c>
      <c r="E12" s="13">
        <v>1.5625E-2</v>
      </c>
      <c r="F12" s="13"/>
      <c r="G12" s="13">
        <v>0</v>
      </c>
      <c r="H12" s="13">
        <v>0.08</v>
      </c>
      <c r="I12" s="13">
        <v>2.8571428571428598E-2</v>
      </c>
      <c r="J12" s="13">
        <v>5.1282051282051301E-2</v>
      </c>
      <c r="K12" s="13">
        <v>7.0175438596491196E-2</v>
      </c>
      <c r="L12" s="13">
        <v>0</v>
      </c>
      <c r="M12" s="13"/>
      <c r="N12" s="13">
        <v>2.80373831775701E-2</v>
      </c>
      <c r="O12" s="13">
        <v>3.2786885245901599E-2</v>
      </c>
      <c r="P12" s="13">
        <v>7.69230769230769E-2</v>
      </c>
      <c r="Q12" s="13">
        <v>3.3898305084745797E-2</v>
      </c>
      <c r="R12" s="13"/>
      <c r="S12" s="13">
        <v>5.3333333333333302E-2</v>
      </c>
      <c r="T12" s="13">
        <v>4.6511627906976702E-2</v>
      </c>
      <c r="U12" s="13">
        <v>0</v>
      </c>
      <c r="V12" s="13">
        <v>5.2631578947368397E-2</v>
      </c>
      <c r="W12" s="13">
        <v>0</v>
      </c>
      <c r="X12" s="13">
        <v>0</v>
      </c>
      <c r="Y12" s="13"/>
      <c r="Z12" s="13">
        <v>4.3956043956044001E-2</v>
      </c>
      <c r="AA12" s="13">
        <v>1.4084507042253501E-2</v>
      </c>
      <c r="AB12" s="13"/>
      <c r="AC12" s="13">
        <v>2.9126213592233E-2</v>
      </c>
      <c r="AD12" s="13">
        <v>4.5112781954887202E-2</v>
      </c>
    </row>
    <row r="13" spans="2:30" x14ac:dyDescent="0.3">
      <c r="B13" s="14" t="s">
        <v>56</v>
      </c>
      <c r="C13" s="13">
        <v>9.4861660079051405E-2</v>
      </c>
      <c r="D13" s="13">
        <v>4.8000000000000001E-2</v>
      </c>
      <c r="E13" s="13">
        <v>0.140625</v>
      </c>
      <c r="F13" s="13"/>
      <c r="G13" s="13">
        <v>0</v>
      </c>
      <c r="H13" s="13">
        <v>0.08</v>
      </c>
      <c r="I13" s="13">
        <v>5.7142857142857099E-2</v>
      </c>
      <c r="J13" s="13">
        <v>0.15384615384615399</v>
      </c>
      <c r="K13" s="13">
        <v>5.2631578947368397E-2</v>
      </c>
      <c r="L13" s="13">
        <v>0.118279569892473</v>
      </c>
      <c r="M13" s="13"/>
      <c r="N13" s="13">
        <v>5.60747663551402E-2</v>
      </c>
      <c r="O13" s="13">
        <v>0.13114754098360701</v>
      </c>
      <c r="P13" s="13">
        <v>3.8461538461538498E-2</v>
      </c>
      <c r="Q13" s="13">
        <v>0.152542372881356</v>
      </c>
      <c r="R13" s="13"/>
      <c r="S13" s="13">
        <v>6.6666666666666693E-2</v>
      </c>
      <c r="T13" s="13">
        <v>9.3023255813953501E-2</v>
      </c>
      <c r="U13" s="13">
        <v>0.125</v>
      </c>
      <c r="V13" s="13">
        <v>0.105263157894737</v>
      </c>
      <c r="W13" s="13">
        <v>9.0909090909090898E-2</v>
      </c>
      <c r="X13" s="13">
        <v>0.1875</v>
      </c>
      <c r="Y13" s="13"/>
      <c r="Z13" s="13">
        <v>0.104395604395604</v>
      </c>
      <c r="AA13" s="13">
        <v>7.0422535211267595E-2</v>
      </c>
      <c r="AB13" s="13"/>
      <c r="AC13" s="13">
        <v>0.106796116504854</v>
      </c>
      <c r="AD13" s="13">
        <v>5.2631578947368397E-2</v>
      </c>
    </row>
    <row r="14" spans="2:30" x14ac:dyDescent="0.3">
      <c r="B14" s="14" t="s">
        <v>165</v>
      </c>
      <c r="C14" s="20">
        <v>0.49011857707509898</v>
      </c>
      <c r="D14" s="20">
        <v>0.51200000000000001</v>
      </c>
      <c r="E14" s="20">
        <v>0.46875</v>
      </c>
      <c r="F14" s="20"/>
      <c r="G14" s="20">
        <v>0.5</v>
      </c>
      <c r="H14" s="20">
        <v>0.44</v>
      </c>
      <c r="I14" s="20">
        <v>0.42857142857142899</v>
      </c>
      <c r="J14" s="20">
        <v>0.28205128205128199</v>
      </c>
      <c r="K14" s="20">
        <v>0.57894736842105299</v>
      </c>
      <c r="L14" s="20">
        <v>0.55913978494623695</v>
      </c>
      <c r="M14" s="20"/>
      <c r="N14" s="20">
        <v>0.43925233644859801</v>
      </c>
      <c r="O14" s="20">
        <v>0.50819672131147497</v>
      </c>
      <c r="P14" s="20">
        <v>0.61538461538461497</v>
      </c>
      <c r="Q14" s="20">
        <v>0.50847457627118597</v>
      </c>
      <c r="R14" s="20"/>
      <c r="S14" s="20">
        <v>0.52</v>
      </c>
      <c r="T14" s="20">
        <v>0.46511627906976699</v>
      </c>
      <c r="U14" s="20">
        <v>0.45833333333333298</v>
      </c>
      <c r="V14" s="20">
        <v>0.49122807017543901</v>
      </c>
      <c r="W14" s="20">
        <v>0.36363636363636398</v>
      </c>
      <c r="X14" s="20">
        <v>0.5625</v>
      </c>
      <c r="Y14" s="20"/>
      <c r="Z14" s="20">
        <v>0.47252747252747301</v>
      </c>
      <c r="AA14" s="20">
        <v>0.53521126760563398</v>
      </c>
      <c r="AB14" s="20"/>
      <c r="AC14" s="20">
        <v>0.52427184466019405</v>
      </c>
      <c r="AD14" s="20">
        <v>0.48120300751879702</v>
      </c>
    </row>
    <row r="15" spans="2:30" x14ac:dyDescent="0.3">
      <c r="B15" s="14" t="s">
        <v>166</v>
      </c>
      <c r="C15" s="20">
        <v>0.110671936758893</v>
      </c>
      <c r="D15" s="20">
        <v>0.14399999999999999</v>
      </c>
      <c r="E15" s="20">
        <v>7.8125E-2</v>
      </c>
      <c r="F15" s="20"/>
      <c r="G15" s="20">
        <v>0.25</v>
      </c>
      <c r="H15" s="20">
        <v>0.16</v>
      </c>
      <c r="I15" s="20">
        <v>0.17142857142857101</v>
      </c>
      <c r="J15" s="20">
        <v>0.17948717948717899</v>
      </c>
      <c r="K15" s="20">
        <v>8.7719298245614002E-2</v>
      </c>
      <c r="L15" s="20">
        <v>5.3763440860215103E-2</v>
      </c>
      <c r="M15" s="20"/>
      <c r="N15" s="20">
        <v>0.121495327102804</v>
      </c>
      <c r="O15" s="20">
        <v>9.8360655737704902E-2</v>
      </c>
      <c r="P15" s="20">
        <v>0.115384615384615</v>
      </c>
      <c r="Q15" s="20">
        <v>0.101694915254237</v>
      </c>
      <c r="R15" s="20"/>
      <c r="S15" s="20">
        <v>0.2</v>
      </c>
      <c r="T15" s="20">
        <v>9.3023255813953501E-2</v>
      </c>
      <c r="U15" s="20">
        <v>8.3333333333333301E-2</v>
      </c>
      <c r="V15" s="20">
        <v>0.105263157894737</v>
      </c>
      <c r="W15" s="20">
        <v>0</v>
      </c>
      <c r="X15" s="20">
        <v>0</v>
      </c>
      <c r="Y15" s="20"/>
      <c r="Z15" s="20">
        <v>0.104395604395604</v>
      </c>
      <c r="AA15" s="20">
        <v>0.12676056338028199</v>
      </c>
      <c r="AB15" s="20"/>
      <c r="AC15" s="20">
        <v>8.7378640776699004E-2</v>
      </c>
      <c r="AD15" s="20">
        <v>0.13533834586466201</v>
      </c>
    </row>
    <row r="16" spans="2:30" x14ac:dyDescent="0.3">
      <c r="B16" s="14" t="s">
        <v>167</v>
      </c>
      <c r="C16" s="21">
        <v>0.37944664031620601</v>
      </c>
      <c r="D16" s="21">
        <v>0.36799999999999999</v>
      </c>
      <c r="E16" s="21">
        <v>0.390625</v>
      </c>
      <c r="F16" s="21"/>
      <c r="G16" s="21">
        <v>0.25</v>
      </c>
      <c r="H16" s="21">
        <v>0.28000000000000003</v>
      </c>
      <c r="I16" s="21">
        <v>0.25714285714285701</v>
      </c>
      <c r="J16" s="21">
        <v>0.102564102564103</v>
      </c>
      <c r="K16" s="21">
        <v>0.49122807017543901</v>
      </c>
      <c r="L16" s="21">
        <v>0.50537634408602194</v>
      </c>
      <c r="M16" s="21"/>
      <c r="N16" s="21">
        <v>0.31775700934579398</v>
      </c>
      <c r="O16" s="21">
        <v>0.409836065573771</v>
      </c>
      <c r="P16" s="21">
        <v>0.5</v>
      </c>
      <c r="Q16" s="21">
        <v>0.40677966101694901</v>
      </c>
      <c r="R16" s="21"/>
      <c r="S16" s="21">
        <v>0.32</v>
      </c>
      <c r="T16" s="21">
        <v>0.372093023255814</v>
      </c>
      <c r="U16" s="21">
        <v>0.375</v>
      </c>
      <c r="V16" s="21">
        <v>0.38596491228070201</v>
      </c>
      <c r="W16" s="21">
        <v>0.36363636363636398</v>
      </c>
      <c r="X16" s="21">
        <v>0.5625</v>
      </c>
      <c r="Y16" s="21"/>
      <c r="Z16" s="21">
        <v>0.36813186813186799</v>
      </c>
      <c r="AA16" s="21">
        <v>0.40845070422535201</v>
      </c>
      <c r="AB16" s="21"/>
      <c r="AC16" s="21">
        <v>0.43689320388349501</v>
      </c>
      <c r="AD16" s="21">
        <v>0.34586466165413499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8" t="s">
        <v>378</v>
      </c>
      <c r="E2" s="25"/>
      <c r="F2" s="25"/>
    </row>
    <row r="6" spans="2:6" ht="49.95" customHeight="1" x14ac:dyDescent="0.3">
      <c r="B6" s="16" t="s">
        <v>14</v>
      </c>
      <c r="C6" s="16" t="s">
        <v>527</v>
      </c>
      <c r="D6" s="16" t="s">
        <v>528</v>
      </c>
      <c r="E6" s="16" t="s">
        <v>529</v>
      </c>
    </row>
    <row r="7" spans="2:6" x14ac:dyDescent="0.3">
      <c r="B7" s="14" t="s">
        <v>160</v>
      </c>
      <c r="C7" s="13">
        <v>0.26086956521739102</v>
      </c>
      <c r="D7" s="13">
        <v>0.30830039525691699</v>
      </c>
      <c r="E7" s="13">
        <v>4.3478260869565202E-2</v>
      </c>
    </row>
    <row r="8" spans="2:6" x14ac:dyDescent="0.3">
      <c r="B8" s="14" t="s">
        <v>161</v>
      </c>
      <c r="C8" s="13">
        <v>0.438735177865613</v>
      </c>
      <c r="D8" s="13">
        <v>0.36758893280632399</v>
      </c>
      <c r="E8" s="13">
        <v>7.5098814229248995E-2</v>
      </c>
    </row>
    <row r="9" spans="2:6" x14ac:dyDescent="0.3">
      <c r="B9" s="14" t="s">
        <v>162</v>
      </c>
      <c r="C9" s="13">
        <v>0.138339920948617</v>
      </c>
      <c r="D9" s="13">
        <v>0.13043478260869601</v>
      </c>
      <c r="E9" s="13">
        <v>0.138339920948617</v>
      </c>
    </row>
    <row r="10" spans="2:6" x14ac:dyDescent="0.3">
      <c r="B10" s="14" t="s">
        <v>163</v>
      </c>
      <c r="C10" s="13">
        <v>0.110671936758893</v>
      </c>
      <c r="D10" s="13">
        <v>0.102766798418972</v>
      </c>
      <c r="E10" s="13">
        <v>0.20948616600790501</v>
      </c>
    </row>
    <row r="11" spans="2:6" x14ac:dyDescent="0.3">
      <c r="B11" s="14" t="s">
        <v>164</v>
      </c>
      <c r="C11" s="13">
        <v>1.58102766798419E-2</v>
      </c>
      <c r="D11" s="13">
        <v>5.5335968379446598E-2</v>
      </c>
      <c r="E11" s="13">
        <v>0.50592885375494101</v>
      </c>
    </row>
    <row r="12" spans="2:6" x14ac:dyDescent="0.3">
      <c r="B12" s="14" t="s">
        <v>56</v>
      </c>
      <c r="C12" s="13">
        <v>3.5573122529644299E-2</v>
      </c>
      <c r="D12" s="13">
        <v>3.5573122529644299E-2</v>
      </c>
      <c r="E12" s="13">
        <v>2.7667984189723299E-2</v>
      </c>
    </row>
    <row r="13" spans="2:6" x14ac:dyDescent="0.3">
      <c r="B13" s="22" t="s">
        <v>165</v>
      </c>
      <c r="C13" s="20">
        <v>0.69960474308300402</v>
      </c>
      <c r="D13" s="20">
        <v>0.67588932806324098</v>
      </c>
      <c r="E13" s="20">
        <v>0.118577075098814</v>
      </c>
    </row>
    <row r="14" spans="2:6" x14ac:dyDescent="0.3">
      <c r="B14" s="22" t="s">
        <v>166</v>
      </c>
      <c r="C14" s="20">
        <v>0.126482213438735</v>
      </c>
      <c r="D14" s="20">
        <v>0.158102766798419</v>
      </c>
      <c r="E14" s="20">
        <v>0.71541501976284605</v>
      </c>
    </row>
    <row r="15" spans="2:6" x14ac:dyDescent="0.3">
      <c r="B15" s="22" t="s">
        <v>167</v>
      </c>
      <c r="C15" s="21">
        <v>0.57312252964426902</v>
      </c>
      <c r="D15" s="21">
        <v>0.51778656126482203</v>
      </c>
      <c r="E15" s="21">
        <v>-0.59683794466403195</v>
      </c>
    </row>
    <row r="16" spans="2:6" x14ac:dyDescent="0.3">
      <c r="B16" s="15"/>
      <c r="C16" s="15"/>
      <c r="D16" s="15"/>
      <c r="E16" s="15"/>
    </row>
    <row r="17" spans="2:2" x14ac:dyDescent="0.3">
      <c r="B17" t="s">
        <v>50</v>
      </c>
    </row>
    <row r="18" spans="2:2" x14ac:dyDescent="0.3">
      <c r="B18" t="s">
        <v>51</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530</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0.30830039525691699</v>
      </c>
      <c r="D8" s="13">
        <v>0.36</v>
      </c>
      <c r="E8" s="13">
        <v>0.2578125</v>
      </c>
      <c r="F8" s="13"/>
      <c r="G8" s="13">
        <v>0</v>
      </c>
      <c r="H8" s="13">
        <v>0.16</v>
      </c>
      <c r="I8" s="13">
        <v>0.314285714285714</v>
      </c>
      <c r="J8" s="13">
        <v>0.35897435897435898</v>
      </c>
      <c r="K8" s="13">
        <v>0.22807017543859601</v>
      </c>
      <c r="L8" s="13">
        <v>0.38709677419354799</v>
      </c>
      <c r="M8" s="13"/>
      <c r="N8" s="13">
        <v>0.20560747663551401</v>
      </c>
      <c r="O8" s="13">
        <v>0.34426229508196698</v>
      </c>
      <c r="P8" s="13">
        <v>0.230769230769231</v>
      </c>
      <c r="Q8" s="13">
        <v>0.49152542372881403</v>
      </c>
      <c r="R8" s="13"/>
      <c r="S8" s="13">
        <v>0.28000000000000003</v>
      </c>
      <c r="T8" s="13">
        <v>0.232558139534884</v>
      </c>
      <c r="U8" s="13">
        <v>0.125</v>
      </c>
      <c r="V8" s="13">
        <v>0.47368421052631599</v>
      </c>
      <c r="W8" s="13">
        <v>0.27272727272727298</v>
      </c>
      <c r="X8" s="13">
        <v>0.3125</v>
      </c>
      <c r="Y8" s="13"/>
      <c r="Z8" s="13">
        <v>0.26373626373626402</v>
      </c>
      <c r="AA8" s="13">
        <v>0.42253521126760601</v>
      </c>
      <c r="AB8" s="13"/>
      <c r="AC8" s="13">
        <v>0.25242718446601897</v>
      </c>
      <c r="AD8" s="13">
        <v>0.34586466165413499</v>
      </c>
    </row>
    <row r="9" spans="2:30" x14ac:dyDescent="0.3">
      <c r="B9" s="14" t="s">
        <v>161</v>
      </c>
      <c r="C9" s="13">
        <v>0.36758893280632399</v>
      </c>
      <c r="D9" s="13">
        <v>0.33600000000000002</v>
      </c>
      <c r="E9" s="13">
        <v>0.3984375</v>
      </c>
      <c r="F9" s="13"/>
      <c r="G9" s="13">
        <v>1</v>
      </c>
      <c r="H9" s="13">
        <v>0.32</v>
      </c>
      <c r="I9" s="13">
        <v>0.371428571428571</v>
      </c>
      <c r="J9" s="13">
        <v>0.28205128205128199</v>
      </c>
      <c r="K9" s="13">
        <v>0.31578947368421101</v>
      </c>
      <c r="L9" s="13">
        <v>0.41935483870967699</v>
      </c>
      <c r="M9" s="13"/>
      <c r="N9" s="13">
        <v>0.39252336448598102</v>
      </c>
      <c r="O9" s="13">
        <v>0.39344262295082</v>
      </c>
      <c r="P9" s="13">
        <v>0.42307692307692302</v>
      </c>
      <c r="Q9" s="13">
        <v>0.27118644067796599</v>
      </c>
      <c r="R9" s="13"/>
      <c r="S9" s="13">
        <v>0.42666666666666703</v>
      </c>
      <c r="T9" s="13">
        <v>0.44186046511627902</v>
      </c>
      <c r="U9" s="13">
        <v>0.375</v>
      </c>
      <c r="V9" s="13">
        <v>0.29824561403508798</v>
      </c>
      <c r="W9" s="13">
        <v>0.27272727272727298</v>
      </c>
      <c r="X9" s="13">
        <v>0.375</v>
      </c>
      <c r="Y9" s="13"/>
      <c r="Z9" s="13">
        <v>0.379120879120879</v>
      </c>
      <c r="AA9" s="13">
        <v>0.338028169014085</v>
      </c>
      <c r="AB9" s="13"/>
      <c r="AC9" s="13">
        <v>0.39805825242718401</v>
      </c>
      <c r="AD9" s="13">
        <v>0.34586466165413499</v>
      </c>
    </row>
    <row r="10" spans="2:30" x14ac:dyDescent="0.3">
      <c r="B10" s="14" t="s">
        <v>162</v>
      </c>
      <c r="C10" s="13">
        <v>0.13043478260869601</v>
      </c>
      <c r="D10" s="13">
        <v>0.104</v>
      </c>
      <c r="E10" s="13">
        <v>0.15625</v>
      </c>
      <c r="F10" s="13"/>
      <c r="G10" s="13">
        <v>0</v>
      </c>
      <c r="H10" s="13">
        <v>0.16</v>
      </c>
      <c r="I10" s="13">
        <v>0.2</v>
      </c>
      <c r="J10" s="13">
        <v>0.15384615384615399</v>
      </c>
      <c r="K10" s="13">
        <v>0.157894736842105</v>
      </c>
      <c r="L10" s="13">
        <v>7.5268817204301106E-2</v>
      </c>
      <c r="M10" s="13"/>
      <c r="N10" s="13">
        <v>0.14953271028037399</v>
      </c>
      <c r="O10" s="13">
        <v>0.13114754098360701</v>
      </c>
      <c r="P10" s="13">
        <v>0.115384615384615</v>
      </c>
      <c r="Q10" s="13">
        <v>0.101694915254237</v>
      </c>
      <c r="R10" s="13"/>
      <c r="S10" s="13">
        <v>0.10666666666666701</v>
      </c>
      <c r="T10" s="13">
        <v>0.116279069767442</v>
      </c>
      <c r="U10" s="13">
        <v>0.20833333333333301</v>
      </c>
      <c r="V10" s="13">
        <v>0.105263157894737</v>
      </c>
      <c r="W10" s="13">
        <v>0.22727272727272699</v>
      </c>
      <c r="X10" s="13">
        <v>0.125</v>
      </c>
      <c r="Y10" s="13"/>
      <c r="Z10" s="13">
        <v>0.15384615384615399</v>
      </c>
      <c r="AA10" s="13">
        <v>7.0422535211267595E-2</v>
      </c>
      <c r="AB10" s="13"/>
      <c r="AC10" s="13">
        <v>0.13592233009708701</v>
      </c>
      <c r="AD10" s="13">
        <v>0.14285714285714299</v>
      </c>
    </row>
    <row r="11" spans="2:30" x14ac:dyDescent="0.3">
      <c r="B11" s="14" t="s">
        <v>163</v>
      </c>
      <c r="C11" s="13">
        <v>0.102766798418972</v>
      </c>
      <c r="D11" s="13">
        <v>0.128</v>
      </c>
      <c r="E11" s="13">
        <v>7.8125E-2</v>
      </c>
      <c r="F11" s="13"/>
      <c r="G11" s="13">
        <v>0</v>
      </c>
      <c r="H11" s="13">
        <v>0.2</v>
      </c>
      <c r="I11" s="13">
        <v>8.5714285714285701E-2</v>
      </c>
      <c r="J11" s="13">
        <v>0.102564102564103</v>
      </c>
      <c r="K11" s="13">
        <v>0.140350877192982</v>
      </c>
      <c r="L11" s="13">
        <v>6.4516129032258104E-2</v>
      </c>
      <c r="M11" s="13"/>
      <c r="N11" s="13">
        <v>0.15887850467289699</v>
      </c>
      <c r="O11" s="13">
        <v>6.5573770491803296E-2</v>
      </c>
      <c r="P11" s="13">
        <v>0.115384615384615</v>
      </c>
      <c r="Q11" s="13">
        <v>3.3898305084745797E-2</v>
      </c>
      <c r="R11" s="13"/>
      <c r="S11" s="13">
        <v>0.10666666666666701</v>
      </c>
      <c r="T11" s="13">
        <v>0.116279069767442</v>
      </c>
      <c r="U11" s="13">
        <v>0.16666666666666699</v>
      </c>
      <c r="V11" s="13">
        <v>1.7543859649122799E-2</v>
      </c>
      <c r="W11" s="13">
        <v>0.18181818181818199</v>
      </c>
      <c r="X11" s="13">
        <v>6.25E-2</v>
      </c>
      <c r="Y11" s="13"/>
      <c r="Z11" s="13">
        <v>9.8901098901098897E-2</v>
      </c>
      <c r="AA11" s="13">
        <v>0.11267605633802801</v>
      </c>
      <c r="AB11" s="13"/>
      <c r="AC11" s="13">
        <v>0.12621359223301001</v>
      </c>
      <c r="AD11" s="13">
        <v>9.7744360902255606E-2</v>
      </c>
    </row>
    <row r="12" spans="2:30" x14ac:dyDescent="0.3">
      <c r="B12" s="14" t="s">
        <v>164</v>
      </c>
      <c r="C12" s="13">
        <v>5.5335968379446598E-2</v>
      </c>
      <c r="D12" s="13">
        <v>4.8000000000000001E-2</v>
      </c>
      <c r="E12" s="13">
        <v>6.25E-2</v>
      </c>
      <c r="F12" s="13"/>
      <c r="G12" s="13">
        <v>0</v>
      </c>
      <c r="H12" s="13">
        <v>0.04</v>
      </c>
      <c r="I12" s="13">
        <v>0</v>
      </c>
      <c r="J12" s="13">
        <v>7.69230769230769E-2</v>
      </c>
      <c r="K12" s="13">
        <v>0.105263157894737</v>
      </c>
      <c r="L12" s="13">
        <v>4.3010752688171998E-2</v>
      </c>
      <c r="M12" s="13"/>
      <c r="N12" s="13">
        <v>6.5420560747663503E-2</v>
      </c>
      <c r="O12" s="13">
        <v>3.2786885245901599E-2</v>
      </c>
      <c r="P12" s="13">
        <v>7.69230769230769E-2</v>
      </c>
      <c r="Q12" s="13">
        <v>5.0847457627118599E-2</v>
      </c>
      <c r="R12" s="13"/>
      <c r="S12" s="13">
        <v>0.04</v>
      </c>
      <c r="T12" s="13">
        <v>6.9767441860465101E-2</v>
      </c>
      <c r="U12" s="13">
        <v>4.1666666666666699E-2</v>
      </c>
      <c r="V12" s="13">
        <v>0.105263157894737</v>
      </c>
      <c r="W12" s="13">
        <v>0</v>
      </c>
      <c r="X12" s="13">
        <v>0</v>
      </c>
      <c r="Y12" s="13"/>
      <c r="Z12" s="13">
        <v>6.5934065934065894E-2</v>
      </c>
      <c r="AA12" s="13">
        <v>2.8169014084507001E-2</v>
      </c>
      <c r="AB12" s="13"/>
      <c r="AC12" s="13">
        <v>4.85436893203883E-2</v>
      </c>
      <c r="AD12" s="13">
        <v>5.2631578947368397E-2</v>
      </c>
    </row>
    <row r="13" spans="2:30" x14ac:dyDescent="0.3">
      <c r="B13" s="14" t="s">
        <v>56</v>
      </c>
      <c r="C13" s="13">
        <v>3.5573122529644299E-2</v>
      </c>
      <c r="D13" s="13">
        <v>2.4E-2</v>
      </c>
      <c r="E13" s="13">
        <v>4.6875E-2</v>
      </c>
      <c r="F13" s="13"/>
      <c r="G13" s="13">
        <v>0</v>
      </c>
      <c r="H13" s="13">
        <v>0.12</v>
      </c>
      <c r="I13" s="13">
        <v>2.8571428571428598E-2</v>
      </c>
      <c r="J13" s="13">
        <v>2.5641025641025599E-2</v>
      </c>
      <c r="K13" s="13">
        <v>5.2631578947368397E-2</v>
      </c>
      <c r="L13" s="13">
        <v>1.0752688172042999E-2</v>
      </c>
      <c r="M13" s="13"/>
      <c r="N13" s="13">
        <v>2.80373831775701E-2</v>
      </c>
      <c r="O13" s="13">
        <v>3.2786885245901599E-2</v>
      </c>
      <c r="P13" s="13">
        <v>3.8461538461538498E-2</v>
      </c>
      <c r="Q13" s="13">
        <v>5.0847457627118599E-2</v>
      </c>
      <c r="R13" s="13"/>
      <c r="S13" s="13">
        <v>0.04</v>
      </c>
      <c r="T13" s="13">
        <v>2.32558139534884E-2</v>
      </c>
      <c r="U13" s="13">
        <v>8.3333333333333301E-2</v>
      </c>
      <c r="V13" s="13">
        <v>0</v>
      </c>
      <c r="W13" s="13">
        <v>4.5454545454545497E-2</v>
      </c>
      <c r="X13" s="13">
        <v>0.125</v>
      </c>
      <c r="Y13" s="13"/>
      <c r="Z13" s="13">
        <v>3.8461538461538498E-2</v>
      </c>
      <c r="AA13" s="13">
        <v>2.8169014084507001E-2</v>
      </c>
      <c r="AB13" s="13"/>
      <c r="AC13" s="13">
        <v>3.8834951456310697E-2</v>
      </c>
      <c r="AD13" s="13">
        <v>1.50375939849624E-2</v>
      </c>
    </row>
    <row r="14" spans="2:30" x14ac:dyDescent="0.3">
      <c r="B14" s="14" t="s">
        <v>165</v>
      </c>
      <c r="C14" s="20">
        <v>0.67588932806324098</v>
      </c>
      <c r="D14" s="20">
        <v>0.69599999999999995</v>
      </c>
      <c r="E14" s="20">
        <v>0.65625</v>
      </c>
      <c r="F14" s="20"/>
      <c r="G14" s="20">
        <v>1</v>
      </c>
      <c r="H14" s="20">
        <v>0.48</v>
      </c>
      <c r="I14" s="20">
        <v>0.68571428571428605</v>
      </c>
      <c r="J14" s="20">
        <v>0.64102564102564097</v>
      </c>
      <c r="K14" s="20">
        <v>0.54385964912280704</v>
      </c>
      <c r="L14" s="20">
        <v>0.80645161290322598</v>
      </c>
      <c r="M14" s="20"/>
      <c r="N14" s="20">
        <v>0.59813084112149495</v>
      </c>
      <c r="O14" s="20">
        <v>0.73770491803278704</v>
      </c>
      <c r="P14" s="20">
        <v>0.65384615384615397</v>
      </c>
      <c r="Q14" s="20">
        <v>0.76271186440677996</v>
      </c>
      <c r="R14" s="20"/>
      <c r="S14" s="20">
        <v>0.706666666666667</v>
      </c>
      <c r="T14" s="20">
        <v>0.67441860465116299</v>
      </c>
      <c r="U14" s="20">
        <v>0.5</v>
      </c>
      <c r="V14" s="20">
        <v>0.77192982456140302</v>
      </c>
      <c r="W14" s="20">
        <v>0.54545454545454497</v>
      </c>
      <c r="X14" s="20">
        <v>0.6875</v>
      </c>
      <c r="Y14" s="20"/>
      <c r="Z14" s="20">
        <v>0.64285714285714302</v>
      </c>
      <c r="AA14" s="20">
        <v>0.76056338028169002</v>
      </c>
      <c r="AB14" s="20"/>
      <c r="AC14" s="20">
        <v>0.65048543689320404</v>
      </c>
      <c r="AD14" s="20">
        <v>0.69172932330827097</v>
      </c>
    </row>
    <row r="15" spans="2:30" x14ac:dyDescent="0.3">
      <c r="B15" s="14" t="s">
        <v>166</v>
      </c>
      <c r="C15" s="20">
        <v>0.158102766798419</v>
      </c>
      <c r="D15" s="20">
        <v>0.17599999999999999</v>
      </c>
      <c r="E15" s="20">
        <v>0.140625</v>
      </c>
      <c r="F15" s="20"/>
      <c r="G15" s="20">
        <v>0</v>
      </c>
      <c r="H15" s="20">
        <v>0.24</v>
      </c>
      <c r="I15" s="20">
        <v>8.5714285714285701E-2</v>
      </c>
      <c r="J15" s="20">
        <v>0.17948717948717899</v>
      </c>
      <c r="K15" s="20">
        <v>0.24561403508771901</v>
      </c>
      <c r="L15" s="20">
        <v>0.10752688172043</v>
      </c>
      <c r="M15" s="20"/>
      <c r="N15" s="20">
        <v>0.22429906542056099</v>
      </c>
      <c r="O15" s="20">
        <v>9.8360655737704902E-2</v>
      </c>
      <c r="P15" s="20">
        <v>0.19230769230769201</v>
      </c>
      <c r="Q15" s="20">
        <v>8.4745762711864403E-2</v>
      </c>
      <c r="R15" s="20"/>
      <c r="S15" s="20">
        <v>0.146666666666667</v>
      </c>
      <c r="T15" s="20">
        <v>0.186046511627907</v>
      </c>
      <c r="U15" s="20">
        <v>0.20833333333333301</v>
      </c>
      <c r="V15" s="20">
        <v>0.12280701754386</v>
      </c>
      <c r="W15" s="20">
        <v>0.18181818181818199</v>
      </c>
      <c r="X15" s="20">
        <v>6.25E-2</v>
      </c>
      <c r="Y15" s="20"/>
      <c r="Z15" s="20">
        <v>0.164835164835165</v>
      </c>
      <c r="AA15" s="20">
        <v>0.140845070422535</v>
      </c>
      <c r="AB15" s="20"/>
      <c r="AC15" s="20">
        <v>0.17475728155339801</v>
      </c>
      <c r="AD15" s="20">
        <v>0.150375939849624</v>
      </c>
    </row>
    <row r="16" spans="2:30" x14ac:dyDescent="0.3">
      <c r="B16" s="14" t="s">
        <v>167</v>
      </c>
      <c r="C16" s="21">
        <v>0.51778656126482203</v>
      </c>
      <c r="D16" s="21">
        <v>0.52</v>
      </c>
      <c r="E16" s="21">
        <v>0.515625</v>
      </c>
      <c r="F16" s="21"/>
      <c r="G16" s="21">
        <v>1</v>
      </c>
      <c r="H16" s="21">
        <v>0.24</v>
      </c>
      <c r="I16" s="21">
        <v>0.6</v>
      </c>
      <c r="J16" s="21">
        <v>0.46153846153846101</v>
      </c>
      <c r="K16" s="21">
        <v>0.29824561403508798</v>
      </c>
      <c r="L16" s="21">
        <v>0.69892473118279597</v>
      </c>
      <c r="M16" s="21"/>
      <c r="N16" s="21">
        <v>0.37383177570093501</v>
      </c>
      <c r="O16" s="21">
        <v>0.63934426229508201</v>
      </c>
      <c r="P16" s="21">
        <v>0.46153846153846201</v>
      </c>
      <c r="Q16" s="21">
        <v>0.677966101694915</v>
      </c>
      <c r="R16" s="21"/>
      <c r="S16" s="21">
        <v>0.56000000000000005</v>
      </c>
      <c r="T16" s="21">
        <v>0.48837209302325602</v>
      </c>
      <c r="U16" s="21">
        <v>0.29166666666666702</v>
      </c>
      <c r="V16" s="21">
        <v>0.64912280701754399</v>
      </c>
      <c r="W16" s="21">
        <v>0.36363636363636398</v>
      </c>
      <c r="X16" s="21">
        <v>0.625</v>
      </c>
      <c r="Y16" s="21"/>
      <c r="Z16" s="21">
        <v>0.47802197802197799</v>
      </c>
      <c r="AA16" s="21">
        <v>0.61971830985915499</v>
      </c>
      <c r="AB16" s="21"/>
      <c r="AC16" s="21">
        <v>0.475728155339806</v>
      </c>
      <c r="AD16" s="21">
        <v>0.54135338345864703</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531</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0.26086956521739102</v>
      </c>
      <c r="D8" s="13">
        <v>0.26400000000000001</v>
      </c>
      <c r="E8" s="13">
        <v>0.2578125</v>
      </c>
      <c r="F8" s="13"/>
      <c r="G8" s="13">
        <v>0</v>
      </c>
      <c r="H8" s="13">
        <v>0.2</v>
      </c>
      <c r="I8" s="13">
        <v>0.34285714285714303</v>
      </c>
      <c r="J8" s="13">
        <v>0.20512820512820501</v>
      </c>
      <c r="K8" s="13">
        <v>0.21052631578947401</v>
      </c>
      <c r="L8" s="13">
        <v>0.31182795698924698</v>
      </c>
      <c r="M8" s="13"/>
      <c r="N8" s="13">
        <v>0.19626168224299101</v>
      </c>
      <c r="O8" s="13">
        <v>0.34426229508196698</v>
      </c>
      <c r="P8" s="13">
        <v>0.38461538461538503</v>
      </c>
      <c r="Q8" s="13">
        <v>0.23728813559322001</v>
      </c>
      <c r="R8" s="13"/>
      <c r="S8" s="13">
        <v>0.266666666666667</v>
      </c>
      <c r="T8" s="13">
        <v>0.186046511627907</v>
      </c>
      <c r="U8" s="13">
        <v>0.20833333333333301</v>
      </c>
      <c r="V8" s="13">
        <v>0.42105263157894701</v>
      </c>
      <c r="W8" s="13">
        <v>9.0909090909090898E-2</v>
      </c>
      <c r="X8" s="13">
        <v>0.25</v>
      </c>
      <c r="Y8" s="13"/>
      <c r="Z8" s="13">
        <v>0.25824175824175799</v>
      </c>
      <c r="AA8" s="13">
        <v>0.26760563380281699</v>
      </c>
      <c r="AB8" s="13"/>
      <c r="AC8" s="13">
        <v>0.27184466019417503</v>
      </c>
      <c r="AD8" s="13">
        <v>0.255639097744361</v>
      </c>
    </row>
    <row r="9" spans="2:30" x14ac:dyDescent="0.3">
      <c r="B9" s="14" t="s">
        <v>161</v>
      </c>
      <c r="C9" s="13">
        <v>0.438735177865613</v>
      </c>
      <c r="D9" s="13">
        <v>0.44</v>
      </c>
      <c r="E9" s="13">
        <v>0.4375</v>
      </c>
      <c r="F9" s="13"/>
      <c r="G9" s="13">
        <v>0.5</v>
      </c>
      <c r="H9" s="13">
        <v>0.36</v>
      </c>
      <c r="I9" s="13">
        <v>0.371428571428571</v>
      </c>
      <c r="J9" s="13">
        <v>0.46153846153846201</v>
      </c>
      <c r="K9" s="13">
        <v>0.50877192982456099</v>
      </c>
      <c r="L9" s="13">
        <v>0.43010752688171999</v>
      </c>
      <c r="M9" s="13"/>
      <c r="N9" s="13">
        <v>0.47663551401869197</v>
      </c>
      <c r="O9" s="13">
        <v>0.36065573770491799</v>
      </c>
      <c r="P9" s="13">
        <v>0.34615384615384598</v>
      </c>
      <c r="Q9" s="13">
        <v>0.49152542372881403</v>
      </c>
      <c r="R9" s="13"/>
      <c r="S9" s="13">
        <v>0.42666666666666703</v>
      </c>
      <c r="T9" s="13">
        <v>0.51162790697674398</v>
      </c>
      <c r="U9" s="13">
        <v>0.45833333333333298</v>
      </c>
      <c r="V9" s="13">
        <v>0.31578947368421101</v>
      </c>
      <c r="W9" s="13">
        <v>0.40909090909090901</v>
      </c>
      <c r="X9" s="13">
        <v>0.5</v>
      </c>
      <c r="Y9" s="13"/>
      <c r="Z9" s="13">
        <v>0.42857142857142899</v>
      </c>
      <c r="AA9" s="13">
        <v>0.46478873239436602</v>
      </c>
      <c r="AB9" s="13"/>
      <c r="AC9" s="13">
        <v>0.41747572815534001</v>
      </c>
      <c r="AD9" s="13">
        <v>0.47368421052631599</v>
      </c>
    </row>
    <row r="10" spans="2:30" x14ac:dyDescent="0.3">
      <c r="B10" s="14" t="s">
        <v>162</v>
      </c>
      <c r="C10" s="13">
        <v>0.138339920948617</v>
      </c>
      <c r="D10" s="13">
        <v>0.152</v>
      </c>
      <c r="E10" s="13">
        <v>0.125</v>
      </c>
      <c r="F10" s="13"/>
      <c r="G10" s="13">
        <v>0.25</v>
      </c>
      <c r="H10" s="13">
        <v>0.12</v>
      </c>
      <c r="I10" s="13">
        <v>0.17142857142857101</v>
      </c>
      <c r="J10" s="13">
        <v>0.20512820512820501</v>
      </c>
      <c r="K10" s="13">
        <v>8.7719298245614002E-2</v>
      </c>
      <c r="L10" s="13">
        <v>0.12903225806451599</v>
      </c>
      <c r="M10" s="13"/>
      <c r="N10" s="13">
        <v>0.13084112149532701</v>
      </c>
      <c r="O10" s="13">
        <v>0.14754098360655701</v>
      </c>
      <c r="P10" s="13">
        <v>0.19230769230769201</v>
      </c>
      <c r="Q10" s="13">
        <v>0.11864406779661001</v>
      </c>
      <c r="R10" s="13"/>
      <c r="S10" s="13">
        <v>0.133333333333333</v>
      </c>
      <c r="T10" s="13">
        <v>6.9767441860465101E-2</v>
      </c>
      <c r="U10" s="13">
        <v>0.16666666666666699</v>
      </c>
      <c r="V10" s="13">
        <v>0.12280701754386</v>
      </c>
      <c r="W10" s="13">
        <v>0.36363636363636398</v>
      </c>
      <c r="X10" s="13">
        <v>0.125</v>
      </c>
      <c r="Y10" s="13"/>
      <c r="Z10" s="13">
        <v>0.13736263736263701</v>
      </c>
      <c r="AA10" s="13">
        <v>0.140845070422535</v>
      </c>
      <c r="AB10" s="13"/>
      <c r="AC10" s="13">
        <v>0.16504854368932001</v>
      </c>
      <c r="AD10" s="13">
        <v>0.112781954887218</v>
      </c>
    </row>
    <row r="11" spans="2:30" x14ac:dyDescent="0.3">
      <c r="B11" s="14" t="s">
        <v>163</v>
      </c>
      <c r="C11" s="13">
        <v>0.110671936758893</v>
      </c>
      <c r="D11" s="13">
        <v>0.104</v>
      </c>
      <c r="E11" s="13">
        <v>0.1171875</v>
      </c>
      <c r="F11" s="13"/>
      <c r="G11" s="13">
        <v>0.25</v>
      </c>
      <c r="H11" s="13">
        <v>0.24</v>
      </c>
      <c r="I11" s="13">
        <v>0.114285714285714</v>
      </c>
      <c r="J11" s="13">
        <v>7.69230769230769E-2</v>
      </c>
      <c r="K11" s="13">
        <v>0.105263157894737</v>
      </c>
      <c r="L11" s="13">
        <v>8.6021505376344107E-2</v>
      </c>
      <c r="M11" s="13"/>
      <c r="N11" s="13">
        <v>0.14018691588785001</v>
      </c>
      <c r="O11" s="13">
        <v>9.8360655737704902E-2</v>
      </c>
      <c r="P11" s="13">
        <v>3.8461538461538498E-2</v>
      </c>
      <c r="Q11" s="13">
        <v>0.101694915254237</v>
      </c>
      <c r="R11" s="13"/>
      <c r="S11" s="13">
        <v>0.12</v>
      </c>
      <c r="T11" s="13">
        <v>0.186046511627907</v>
      </c>
      <c r="U11" s="13">
        <v>0.125</v>
      </c>
      <c r="V11" s="13">
        <v>7.0175438596491196E-2</v>
      </c>
      <c r="W11" s="13">
        <v>9.0909090909090898E-2</v>
      </c>
      <c r="X11" s="13">
        <v>6.25E-2</v>
      </c>
      <c r="Y11" s="13"/>
      <c r="Z11" s="13">
        <v>0.115384615384615</v>
      </c>
      <c r="AA11" s="13">
        <v>9.85915492957746E-2</v>
      </c>
      <c r="AB11" s="13"/>
      <c r="AC11" s="13">
        <v>0.106796116504854</v>
      </c>
      <c r="AD11" s="13">
        <v>0.112781954887218</v>
      </c>
    </row>
    <row r="12" spans="2:30" x14ac:dyDescent="0.3">
      <c r="B12" s="14" t="s">
        <v>164</v>
      </c>
      <c r="C12" s="13">
        <v>1.58102766798419E-2</v>
      </c>
      <c r="D12" s="13">
        <v>1.6E-2</v>
      </c>
      <c r="E12" s="13">
        <v>1.5625E-2</v>
      </c>
      <c r="F12" s="13"/>
      <c r="G12" s="13">
        <v>0</v>
      </c>
      <c r="H12" s="13">
        <v>0</v>
      </c>
      <c r="I12" s="13">
        <v>0</v>
      </c>
      <c r="J12" s="13">
        <v>2.5641025641025599E-2</v>
      </c>
      <c r="K12" s="13">
        <v>3.5087719298245598E-2</v>
      </c>
      <c r="L12" s="13">
        <v>1.0752688172042999E-2</v>
      </c>
      <c r="M12" s="13"/>
      <c r="N12" s="13">
        <v>1.86915887850467E-2</v>
      </c>
      <c r="O12" s="13">
        <v>0</v>
      </c>
      <c r="P12" s="13">
        <v>3.8461538461538498E-2</v>
      </c>
      <c r="Q12" s="13">
        <v>1.6949152542372899E-2</v>
      </c>
      <c r="R12" s="13"/>
      <c r="S12" s="13">
        <v>1.3333333333333299E-2</v>
      </c>
      <c r="T12" s="13">
        <v>0</v>
      </c>
      <c r="U12" s="13">
        <v>4.1666666666666699E-2</v>
      </c>
      <c r="V12" s="13">
        <v>3.5087719298245598E-2</v>
      </c>
      <c r="W12" s="13">
        <v>0</v>
      </c>
      <c r="X12" s="13">
        <v>0</v>
      </c>
      <c r="Y12" s="13"/>
      <c r="Z12" s="13">
        <v>2.1978021978022001E-2</v>
      </c>
      <c r="AA12" s="13">
        <v>0</v>
      </c>
      <c r="AB12" s="13"/>
      <c r="AC12" s="13">
        <v>9.7087378640776708E-3</v>
      </c>
      <c r="AD12" s="13">
        <v>2.2556390977443601E-2</v>
      </c>
    </row>
    <row r="13" spans="2:30" x14ac:dyDescent="0.3">
      <c r="B13" s="14" t="s">
        <v>56</v>
      </c>
      <c r="C13" s="13">
        <v>3.5573122529644299E-2</v>
      </c>
      <c r="D13" s="13">
        <v>2.4E-2</v>
      </c>
      <c r="E13" s="13">
        <v>4.6875E-2</v>
      </c>
      <c r="F13" s="13"/>
      <c r="G13" s="13">
        <v>0</v>
      </c>
      <c r="H13" s="13">
        <v>0.08</v>
      </c>
      <c r="I13" s="13">
        <v>0</v>
      </c>
      <c r="J13" s="13">
        <v>2.5641025641025599E-2</v>
      </c>
      <c r="K13" s="13">
        <v>5.2631578947368397E-2</v>
      </c>
      <c r="L13" s="13">
        <v>3.2258064516128997E-2</v>
      </c>
      <c r="M13" s="13"/>
      <c r="N13" s="13">
        <v>3.7383177570093497E-2</v>
      </c>
      <c r="O13" s="13">
        <v>4.91803278688525E-2</v>
      </c>
      <c r="P13" s="13">
        <v>0</v>
      </c>
      <c r="Q13" s="13">
        <v>3.3898305084745797E-2</v>
      </c>
      <c r="R13" s="13"/>
      <c r="S13" s="13">
        <v>0.04</v>
      </c>
      <c r="T13" s="13">
        <v>4.6511627906976702E-2</v>
      </c>
      <c r="U13" s="13">
        <v>0</v>
      </c>
      <c r="V13" s="13">
        <v>3.5087719298245598E-2</v>
      </c>
      <c r="W13" s="13">
        <v>4.5454545454545497E-2</v>
      </c>
      <c r="X13" s="13">
        <v>6.25E-2</v>
      </c>
      <c r="Y13" s="13"/>
      <c r="Z13" s="13">
        <v>3.8461538461538498E-2</v>
      </c>
      <c r="AA13" s="13">
        <v>2.8169014084507001E-2</v>
      </c>
      <c r="AB13" s="13"/>
      <c r="AC13" s="13">
        <v>2.9126213592233E-2</v>
      </c>
      <c r="AD13" s="13">
        <v>2.2556390977443601E-2</v>
      </c>
    </row>
    <row r="14" spans="2:30" x14ac:dyDescent="0.3">
      <c r="B14" s="14" t="s">
        <v>165</v>
      </c>
      <c r="C14" s="20">
        <v>0.69960474308300402</v>
      </c>
      <c r="D14" s="20">
        <v>0.70399999999999996</v>
      </c>
      <c r="E14" s="20">
        <v>0.6953125</v>
      </c>
      <c r="F14" s="20"/>
      <c r="G14" s="20">
        <v>0.5</v>
      </c>
      <c r="H14" s="20">
        <v>0.56000000000000005</v>
      </c>
      <c r="I14" s="20">
        <v>0.71428571428571397</v>
      </c>
      <c r="J14" s="20">
        <v>0.66666666666666696</v>
      </c>
      <c r="K14" s="20">
        <v>0.71929824561403499</v>
      </c>
      <c r="L14" s="20">
        <v>0.74193548387096797</v>
      </c>
      <c r="M14" s="20"/>
      <c r="N14" s="20">
        <v>0.67289719626168198</v>
      </c>
      <c r="O14" s="20">
        <v>0.70491803278688503</v>
      </c>
      <c r="P14" s="20">
        <v>0.73076923076923095</v>
      </c>
      <c r="Q14" s="20">
        <v>0.72881355932203395</v>
      </c>
      <c r="R14" s="20"/>
      <c r="S14" s="20">
        <v>0.69333333333333302</v>
      </c>
      <c r="T14" s="20">
        <v>0.69767441860465096</v>
      </c>
      <c r="U14" s="20">
        <v>0.66666666666666696</v>
      </c>
      <c r="V14" s="20">
        <v>0.73684210526315796</v>
      </c>
      <c r="W14" s="20">
        <v>0.5</v>
      </c>
      <c r="X14" s="20">
        <v>0.75</v>
      </c>
      <c r="Y14" s="20"/>
      <c r="Z14" s="20">
        <v>0.68681318681318704</v>
      </c>
      <c r="AA14" s="20">
        <v>0.73239436619718301</v>
      </c>
      <c r="AB14" s="20"/>
      <c r="AC14" s="20">
        <v>0.68932038834951403</v>
      </c>
      <c r="AD14" s="20">
        <v>0.72932330827067704</v>
      </c>
    </row>
    <row r="15" spans="2:30" x14ac:dyDescent="0.3">
      <c r="B15" s="14" t="s">
        <v>166</v>
      </c>
      <c r="C15" s="20">
        <v>0.126482213438735</v>
      </c>
      <c r="D15" s="20">
        <v>0.12</v>
      </c>
      <c r="E15" s="20">
        <v>0.1328125</v>
      </c>
      <c r="F15" s="20"/>
      <c r="G15" s="20">
        <v>0.25</v>
      </c>
      <c r="H15" s="20">
        <v>0.24</v>
      </c>
      <c r="I15" s="20">
        <v>0.114285714285714</v>
      </c>
      <c r="J15" s="20">
        <v>0.102564102564103</v>
      </c>
      <c r="K15" s="20">
        <v>0.140350877192982</v>
      </c>
      <c r="L15" s="20">
        <v>9.6774193548387094E-2</v>
      </c>
      <c r="M15" s="20"/>
      <c r="N15" s="20">
        <v>0.15887850467289699</v>
      </c>
      <c r="O15" s="20">
        <v>9.8360655737704902E-2</v>
      </c>
      <c r="P15" s="20">
        <v>7.69230769230769E-2</v>
      </c>
      <c r="Q15" s="20">
        <v>0.11864406779661001</v>
      </c>
      <c r="R15" s="20"/>
      <c r="S15" s="20">
        <v>0.133333333333333</v>
      </c>
      <c r="T15" s="20">
        <v>0.186046511627907</v>
      </c>
      <c r="U15" s="20">
        <v>0.16666666666666699</v>
      </c>
      <c r="V15" s="20">
        <v>0.105263157894737</v>
      </c>
      <c r="W15" s="20">
        <v>9.0909090909090898E-2</v>
      </c>
      <c r="X15" s="20">
        <v>6.25E-2</v>
      </c>
      <c r="Y15" s="20"/>
      <c r="Z15" s="20">
        <v>0.13736263736263701</v>
      </c>
      <c r="AA15" s="20">
        <v>9.85915492957746E-2</v>
      </c>
      <c r="AB15" s="20"/>
      <c r="AC15" s="20">
        <v>0.116504854368932</v>
      </c>
      <c r="AD15" s="20">
        <v>0.13533834586466201</v>
      </c>
    </row>
    <row r="16" spans="2:30" x14ac:dyDescent="0.3">
      <c r="B16" s="14" t="s">
        <v>167</v>
      </c>
      <c r="C16" s="21">
        <v>0.57312252964426902</v>
      </c>
      <c r="D16" s="21">
        <v>0.58399999999999996</v>
      </c>
      <c r="E16" s="21">
        <v>0.5625</v>
      </c>
      <c r="F16" s="21"/>
      <c r="G16" s="21">
        <v>0.25</v>
      </c>
      <c r="H16" s="21">
        <v>0.32</v>
      </c>
      <c r="I16" s="21">
        <v>0.6</v>
      </c>
      <c r="J16" s="21">
        <v>0.56410256410256399</v>
      </c>
      <c r="K16" s="21">
        <v>0.57894736842105299</v>
      </c>
      <c r="L16" s="21">
        <v>0.64516129032258096</v>
      </c>
      <c r="M16" s="21"/>
      <c r="N16" s="21">
        <v>0.51401869158878499</v>
      </c>
      <c r="O16" s="21">
        <v>0.60655737704918</v>
      </c>
      <c r="P16" s="21">
        <v>0.65384615384615397</v>
      </c>
      <c r="Q16" s="21">
        <v>0.61016949152542399</v>
      </c>
      <c r="R16" s="21"/>
      <c r="S16" s="21">
        <v>0.56000000000000005</v>
      </c>
      <c r="T16" s="21">
        <v>0.51162790697674398</v>
      </c>
      <c r="U16" s="21">
        <v>0.5</v>
      </c>
      <c r="V16" s="21">
        <v>0.63157894736842102</v>
      </c>
      <c r="W16" s="21">
        <v>0.40909090909090901</v>
      </c>
      <c r="X16" s="21">
        <v>0.6875</v>
      </c>
      <c r="Y16" s="21"/>
      <c r="Z16" s="21">
        <v>0.54945054945054905</v>
      </c>
      <c r="AA16" s="21">
        <v>0.63380281690140805</v>
      </c>
      <c r="AB16" s="21"/>
      <c r="AC16" s="21">
        <v>0.57281553398058205</v>
      </c>
      <c r="AD16" s="21">
        <v>0.59398496240601495</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532</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4.3478260869565202E-2</v>
      </c>
      <c r="D8" s="13">
        <v>5.6000000000000001E-2</v>
      </c>
      <c r="E8" s="13">
        <v>3.125E-2</v>
      </c>
      <c r="F8" s="13"/>
      <c r="G8" s="13">
        <v>0</v>
      </c>
      <c r="H8" s="13">
        <v>0.12</v>
      </c>
      <c r="I8" s="13">
        <v>8.5714285714285701E-2</v>
      </c>
      <c r="J8" s="13">
        <v>2.5641025641025599E-2</v>
      </c>
      <c r="K8" s="13">
        <v>1.7543859649122799E-2</v>
      </c>
      <c r="L8" s="13">
        <v>3.2258064516128997E-2</v>
      </c>
      <c r="M8" s="13"/>
      <c r="N8" s="13">
        <v>1.86915887850467E-2</v>
      </c>
      <c r="O8" s="13">
        <v>8.1967213114754106E-2</v>
      </c>
      <c r="P8" s="13">
        <v>3.8461538461538498E-2</v>
      </c>
      <c r="Q8" s="13">
        <v>5.0847457627118599E-2</v>
      </c>
      <c r="R8" s="13"/>
      <c r="S8" s="13">
        <v>5.3333333333333302E-2</v>
      </c>
      <c r="T8" s="13">
        <v>0</v>
      </c>
      <c r="U8" s="13">
        <v>0.125</v>
      </c>
      <c r="V8" s="13">
        <v>7.0175438596491196E-2</v>
      </c>
      <c r="W8" s="13">
        <v>0</v>
      </c>
      <c r="X8" s="13">
        <v>0</v>
      </c>
      <c r="Y8" s="13"/>
      <c r="Z8" s="13">
        <v>4.94505494505494E-2</v>
      </c>
      <c r="AA8" s="13">
        <v>2.8169014084507001E-2</v>
      </c>
      <c r="AB8" s="13"/>
      <c r="AC8" s="13">
        <v>5.8252427184466E-2</v>
      </c>
      <c r="AD8" s="13">
        <v>2.2556390977443601E-2</v>
      </c>
    </row>
    <row r="9" spans="2:30" x14ac:dyDescent="0.3">
      <c r="B9" s="14" t="s">
        <v>161</v>
      </c>
      <c r="C9" s="13">
        <v>7.5098814229248995E-2</v>
      </c>
      <c r="D9" s="13">
        <v>5.6000000000000001E-2</v>
      </c>
      <c r="E9" s="13">
        <v>9.375E-2</v>
      </c>
      <c r="F9" s="13"/>
      <c r="G9" s="13">
        <v>0</v>
      </c>
      <c r="H9" s="13">
        <v>0.28000000000000003</v>
      </c>
      <c r="I9" s="13">
        <v>0.114285714285714</v>
      </c>
      <c r="J9" s="13">
        <v>5.1282051282051301E-2</v>
      </c>
      <c r="K9" s="13">
        <v>3.5087719298245598E-2</v>
      </c>
      <c r="L9" s="13">
        <v>4.3010752688171998E-2</v>
      </c>
      <c r="M9" s="13"/>
      <c r="N9" s="13">
        <v>5.60747663551402E-2</v>
      </c>
      <c r="O9" s="13">
        <v>9.8360655737704902E-2</v>
      </c>
      <c r="P9" s="13">
        <v>3.8461538461538498E-2</v>
      </c>
      <c r="Q9" s="13">
        <v>0.101694915254237</v>
      </c>
      <c r="R9" s="13"/>
      <c r="S9" s="13">
        <v>2.66666666666667E-2</v>
      </c>
      <c r="T9" s="13">
        <v>0.116279069767442</v>
      </c>
      <c r="U9" s="13">
        <v>4.1666666666666699E-2</v>
      </c>
      <c r="V9" s="13">
        <v>0.105263157894737</v>
      </c>
      <c r="W9" s="13">
        <v>0</v>
      </c>
      <c r="X9" s="13">
        <v>0.125</v>
      </c>
      <c r="Y9" s="13"/>
      <c r="Z9" s="13">
        <v>8.2417582417582402E-2</v>
      </c>
      <c r="AA9" s="13">
        <v>5.63380281690141E-2</v>
      </c>
      <c r="AB9" s="13"/>
      <c r="AC9" s="13">
        <v>9.7087378640776698E-2</v>
      </c>
      <c r="AD9" s="13">
        <v>6.01503759398496E-2</v>
      </c>
    </row>
    <row r="10" spans="2:30" x14ac:dyDescent="0.3">
      <c r="B10" s="14" t="s">
        <v>162</v>
      </c>
      <c r="C10" s="13">
        <v>0.138339920948617</v>
      </c>
      <c r="D10" s="13">
        <v>0.128</v>
      </c>
      <c r="E10" s="13">
        <v>0.1484375</v>
      </c>
      <c r="F10" s="13"/>
      <c r="G10" s="13">
        <v>0</v>
      </c>
      <c r="H10" s="13">
        <v>0.12</v>
      </c>
      <c r="I10" s="13">
        <v>0.17142857142857101</v>
      </c>
      <c r="J10" s="13">
        <v>0.15384615384615399</v>
      </c>
      <c r="K10" s="13">
        <v>0.105263157894737</v>
      </c>
      <c r="L10" s="13">
        <v>0.15053763440860199</v>
      </c>
      <c r="M10" s="13"/>
      <c r="N10" s="13">
        <v>0.14018691588785001</v>
      </c>
      <c r="O10" s="13">
        <v>9.8360655737704902E-2</v>
      </c>
      <c r="P10" s="13">
        <v>0.115384615384615</v>
      </c>
      <c r="Q10" s="13">
        <v>0.186440677966102</v>
      </c>
      <c r="R10" s="13"/>
      <c r="S10" s="13">
        <v>6.6666666666666693E-2</v>
      </c>
      <c r="T10" s="13">
        <v>0.27906976744186002</v>
      </c>
      <c r="U10" s="13">
        <v>0.125</v>
      </c>
      <c r="V10" s="13">
        <v>0.105263157894737</v>
      </c>
      <c r="W10" s="13">
        <v>0.22727272727272699</v>
      </c>
      <c r="X10" s="13">
        <v>6.25E-2</v>
      </c>
      <c r="Y10" s="13"/>
      <c r="Z10" s="13">
        <v>0.120879120879121</v>
      </c>
      <c r="AA10" s="13">
        <v>0.183098591549296</v>
      </c>
      <c r="AB10" s="13"/>
      <c r="AC10" s="13">
        <v>0.12621359223301001</v>
      </c>
      <c r="AD10" s="13">
        <v>0.16541353383458601</v>
      </c>
    </row>
    <row r="11" spans="2:30" x14ac:dyDescent="0.3">
      <c r="B11" s="14" t="s">
        <v>163</v>
      </c>
      <c r="C11" s="13">
        <v>0.20948616600790501</v>
      </c>
      <c r="D11" s="13">
        <v>0.23200000000000001</v>
      </c>
      <c r="E11" s="13">
        <v>0.1875</v>
      </c>
      <c r="F11" s="13"/>
      <c r="G11" s="13">
        <v>0.5</v>
      </c>
      <c r="H11" s="13">
        <v>0.08</v>
      </c>
      <c r="I11" s="13">
        <v>0.22857142857142901</v>
      </c>
      <c r="J11" s="13">
        <v>0.20512820512820501</v>
      </c>
      <c r="K11" s="13">
        <v>0.24561403508771901</v>
      </c>
      <c r="L11" s="13">
        <v>0.204301075268817</v>
      </c>
      <c r="M11" s="13"/>
      <c r="N11" s="13">
        <v>0.21495327102803699</v>
      </c>
      <c r="O11" s="13">
        <v>0.26229508196721302</v>
      </c>
      <c r="P11" s="13">
        <v>0.30769230769230799</v>
      </c>
      <c r="Q11" s="13">
        <v>0.101694915254237</v>
      </c>
      <c r="R11" s="13"/>
      <c r="S11" s="13">
        <v>0.266666666666667</v>
      </c>
      <c r="T11" s="13">
        <v>0.186046511627907</v>
      </c>
      <c r="U11" s="13">
        <v>0.20833333333333301</v>
      </c>
      <c r="V11" s="13">
        <v>0.157894736842105</v>
      </c>
      <c r="W11" s="13">
        <v>0.13636363636363599</v>
      </c>
      <c r="X11" s="13">
        <v>0.1875</v>
      </c>
      <c r="Y11" s="13"/>
      <c r="Z11" s="13">
        <v>0.23626373626373601</v>
      </c>
      <c r="AA11" s="13">
        <v>0.140845070422535</v>
      </c>
      <c r="AB11" s="13"/>
      <c r="AC11" s="13">
        <v>0.20388349514563101</v>
      </c>
      <c r="AD11" s="13">
        <v>0.21804511278195499</v>
      </c>
    </row>
    <row r="12" spans="2:30" x14ac:dyDescent="0.3">
      <c r="B12" s="14" t="s">
        <v>164</v>
      </c>
      <c r="C12" s="13">
        <v>0.50592885375494101</v>
      </c>
      <c r="D12" s="13">
        <v>0.51200000000000001</v>
      </c>
      <c r="E12" s="13">
        <v>0.5</v>
      </c>
      <c r="F12" s="13"/>
      <c r="G12" s="13">
        <v>0.5</v>
      </c>
      <c r="H12" s="13">
        <v>0.32</v>
      </c>
      <c r="I12" s="13">
        <v>0.371428571428571</v>
      </c>
      <c r="J12" s="13">
        <v>0.56410256410256399</v>
      </c>
      <c r="K12" s="13">
        <v>0.56140350877193002</v>
      </c>
      <c r="L12" s="13">
        <v>0.54838709677419395</v>
      </c>
      <c r="M12" s="13"/>
      <c r="N12" s="13">
        <v>0.55140186915887801</v>
      </c>
      <c r="O12" s="13">
        <v>0.409836065573771</v>
      </c>
      <c r="P12" s="13">
        <v>0.5</v>
      </c>
      <c r="Q12" s="13">
        <v>0.52542372881355903</v>
      </c>
      <c r="R12" s="13"/>
      <c r="S12" s="13">
        <v>0.56000000000000005</v>
      </c>
      <c r="T12" s="13">
        <v>0.372093023255814</v>
      </c>
      <c r="U12" s="13">
        <v>0.45833333333333298</v>
      </c>
      <c r="V12" s="13">
        <v>0.56140350877193002</v>
      </c>
      <c r="W12" s="13">
        <v>0.59090909090909105</v>
      </c>
      <c r="X12" s="13">
        <v>0.5625</v>
      </c>
      <c r="Y12" s="13"/>
      <c r="Z12" s="13">
        <v>0.48351648351648402</v>
      </c>
      <c r="AA12" s="13">
        <v>0.56338028169014098</v>
      </c>
      <c r="AB12" s="13"/>
      <c r="AC12" s="13">
        <v>0.495145631067961</v>
      </c>
      <c r="AD12" s="13">
        <v>0.51879699248120303</v>
      </c>
    </row>
    <row r="13" spans="2:30" x14ac:dyDescent="0.3">
      <c r="B13" s="14" t="s">
        <v>56</v>
      </c>
      <c r="C13" s="13">
        <v>2.7667984189723299E-2</v>
      </c>
      <c r="D13" s="13">
        <v>1.6E-2</v>
      </c>
      <c r="E13" s="13">
        <v>3.90625E-2</v>
      </c>
      <c r="F13" s="13"/>
      <c r="G13" s="13">
        <v>0</v>
      </c>
      <c r="H13" s="13">
        <v>0.08</v>
      </c>
      <c r="I13" s="13">
        <v>2.8571428571428598E-2</v>
      </c>
      <c r="J13" s="13">
        <v>0</v>
      </c>
      <c r="K13" s="13">
        <v>3.5087719298245598E-2</v>
      </c>
      <c r="L13" s="13">
        <v>2.1505376344085999E-2</v>
      </c>
      <c r="M13" s="13"/>
      <c r="N13" s="13">
        <v>1.86915887850467E-2</v>
      </c>
      <c r="O13" s="13">
        <v>4.91803278688525E-2</v>
      </c>
      <c r="P13" s="13">
        <v>0</v>
      </c>
      <c r="Q13" s="13">
        <v>3.3898305084745797E-2</v>
      </c>
      <c r="R13" s="13"/>
      <c r="S13" s="13">
        <v>2.66666666666667E-2</v>
      </c>
      <c r="T13" s="13">
        <v>4.6511627906976702E-2</v>
      </c>
      <c r="U13" s="13">
        <v>4.1666666666666699E-2</v>
      </c>
      <c r="V13" s="13">
        <v>0</v>
      </c>
      <c r="W13" s="13">
        <v>4.5454545454545497E-2</v>
      </c>
      <c r="X13" s="13">
        <v>6.25E-2</v>
      </c>
      <c r="Y13" s="13"/>
      <c r="Z13" s="13">
        <v>2.74725274725275E-2</v>
      </c>
      <c r="AA13" s="13">
        <v>2.8169014084507001E-2</v>
      </c>
      <c r="AB13" s="13"/>
      <c r="AC13" s="13">
        <v>1.94174757281553E-2</v>
      </c>
      <c r="AD13" s="13">
        <v>1.50375939849624E-2</v>
      </c>
    </row>
    <row r="14" spans="2:30" x14ac:dyDescent="0.3">
      <c r="B14" s="14" t="s">
        <v>165</v>
      </c>
      <c r="C14" s="20">
        <v>0.118577075098814</v>
      </c>
      <c r="D14" s="20">
        <v>0.112</v>
      </c>
      <c r="E14" s="20">
        <v>0.125</v>
      </c>
      <c r="F14" s="20"/>
      <c r="G14" s="20">
        <v>0</v>
      </c>
      <c r="H14" s="20">
        <v>0.4</v>
      </c>
      <c r="I14" s="20">
        <v>0.2</v>
      </c>
      <c r="J14" s="20">
        <v>7.69230769230769E-2</v>
      </c>
      <c r="K14" s="20">
        <v>5.2631578947368397E-2</v>
      </c>
      <c r="L14" s="20">
        <v>7.5268817204301106E-2</v>
      </c>
      <c r="M14" s="20"/>
      <c r="N14" s="20">
        <v>7.4766355140186896E-2</v>
      </c>
      <c r="O14" s="20">
        <v>0.18032786885245899</v>
      </c>
      <c r="P14" s="20">
        <v>7.69230769230769E-2</v>
      </c>
      <c r="Q14" s="20">
        <v>0.152542372881356</v>
      </c>
      <c r="R14" s="20"/>
      <c r="S14" s="20">
        <v>0.08</v>
      </c>
      <c r="T14" s="20">
        <v>0.116279069767442</v>
      </c>
      <c r="U14" s="20">
        <v>0.16666666666666699</v>
      </c>
      <c r="V14" s="20">
        <v>0.175438596491228</v>
      </c>
      <c r="W14" s="20">
        <v>0</v>
      </c>
      <c r="X14" s="20">
        <v>0.125</v>
      </c>
      <c r="Y14" s="20"/>
      <c r="Z14" s="20">
        <v>0.13186813186813201</v>
      </c>
      <c r="AA14" s="20">
        <v>8.4507042253521097E-2</v>
      </c>
      <c r="AB14" s="20"/>
      <c r="AC14" s="20">
        <v>0.15533980582524301</v>
      </c>
      <c r="AD14" s="20">
        <v>8.2706766917293201E-2</v>
      </c>
    </row>
    <row r="15" spans="2:30" x14ac:dyDescent="0.3">
      <c r="B15" s="14" t="s">
        <v>166</v>
      </c>
      <c r="C15" s="20">
        <v>0.71541501976284605</v>
      </c>
      <c r="D15" s="20">
        <v>0.74399999999999999</v>
      </c>
      <c r="E15" s="20">
        <v>0.6875</v>
      </c>
      <c r="F15" s="20"/>
      <c r="G15" s="20">
        <v>1</v>
      </c>
      <c r="H15" s="20">
        <v>0.4</v>
      </c>
      <c r="I15" s="20">
        <v>0.6</v>
      </c>
      <c r="J15" s="20">
        <v>0.76923076923076905</v>
      </c>
      <c r="K15" s="20">
        <v>0.80701754385964897</v>
      </c>
      <c r="L15" s="20">
        <v>0.75268817204301097</v>
      </c>
      <c r="M15" s="20"/>
      <c r="N15" s="20">
        <v>0.76635514018691597</v>
      </c>
      <c r="O15" s="20">
        <v>0.67213114754098402</v>
      </c>
      <c r="P15" s="20">
        <v>0.80769230769230804</v>
      </c>
      <c r="Q15" s="20">
        <v>0.62711864406779705</v>
      </c>
      <c r="R15" s="20"/>
      <c r="S15" s="20">
        <v>0.82666666666666699</v>
      </c>
      <c r="T15" s="20">
        <v>0.55813953488372103</v>
      </c>
      <c r="U15" s="20">
        <v>0.66666666666666696</v>
      </c>
      <c r="V15" s="20">
        <v>0.71929824561403499</v>
      </c>
      <c r="W15" s="20">
        <v>0.72727272727272696</v>
      </c>
      <c r="X15" s="20">
        <v>0.75</v>
      </c>
      <c r="Y15" s="20"/>
      <c r="Z15" s="20">
        <v>0.71978021978022</v>
      </c>
      <c r="AA15" s="20">
        <v>0.70422535211267601</v>
      </c>
      <c r="AB15" s="20"/>
      <c r="AC15" s="20">
        <v>0.69902912621359203</v>
      </c>
      <c r="AD15" s="20">
        <v>0.73684210526315796</v>
      </c>
    </row>
    <row r="16" spans="2:30" x14ac:dyDescent="0.3">
      <c r="B16" s="14" t="s">
        <v>167</v>
      </c>
      <c r="C16" s="21">
        <v>-0.59683794466403195</v>
      </c>
      <c r="D16" s="21">
        <v>-0.63200000000000001</v>
      </c>
      <c r="E16" s="21">
        <v>-0.5625</v>
      </c>
      <c r="F16" s="21"/>
      <c r="G16" s="21">
        <v>-1</v>
      </c>
      <c r="H16" s="21">
        <v>0</v>
      </c>
      <c r="I16" s="21">
        <v>-0.4</v>
      </c>
      <c r="J16" s="21">
        <v>-0.69230769230769196</v>
      </c>
      <c r="K16" s="21">
        <v>-0.75438596491228105</v>
      </c>
      <c r="L16" s="21">
        <v>-0.67741935483870996</v>
      </c>
      <c r="M16" s="21"/>
      <c r="N16" s="21">
        <v>-0.69158878504672905</v>
      </c>
      <c r="O16" s="21">
        <v>-0.49180327868852503</v>
      </c>
      <c r="P16" s="21">
        <v>-0.73076923076923095</v>
      </c>
      <c r="Q16" s="21">
        <v>-0.47457627118644102</v>
      </c>
      <c r="R16" s="21"/>
      <c r="S16" s="21">
        <v>-0.74666666666666703</v>
      </c>
      <c r="T16" s="21">
        <v>-0.44186046511627902</v>
      </c>
      <c r="U16" s="21">
        <v>-0.5</v>
      </c>
      <c r="V16" s="21">
        <v>-0.54385964912280704</v>
      </c>
      <c r="W16" s="21">
        <v>-0.72727272727272696</v>
      </c>
      <c r="X16" s="21">
        <v>-0.625</v>
      </c>
      <c r="Y16" s="21"/>
      <c r="Z16" s="21">
        <v>-0.58791208791208804</v>
      </c>
      <c r="AA16" s="21">
        <v>-0.61971830985915499</v>
      </c>
      <c r="AB16" s="21"/>
      <c r="AC16" s="21">
        <v>-0.54368932038834905</v>
      </c>
      <c r="AD16" s="21">
        <v>-0.65413533834586501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8" t="s">
        <v>378</v>
      </c>
      <c r="E2" s="25"/>
      <c r="F2" s="25"/>
    </row>
    <row r="6" spans="2:6" ht="49.95" customHeight="1" x14ac:dyDescent="0.3">
      <c r="B6" s="16" t="s">
        <v>14</v>
      </c>
      <c r="C6" s="16" t="s">
        <v>533</v>
      </c>
      <c r="D6" s="16" t="s">
        <v>534</v>
      </c>
      <c r="E6" s="16" t="s">
        <v>535</v>
      </c>
    </row>
    <row r="7" spans="2:6" x14ac:dyDescent="0.3">
      <c r="B7" s="14" t="s">
        <v>160</v>
      </c>
      <c r="C7" s="13">
        <v>9.0909090909090898E-2</v>
      </c>
      <c r="D7" s="13">
        <v>3.9525691699604702E-2</v>
      </c>
      <c r="E7" s="13">
        <v>3.9525691699604702E-2</v>
      </c>
    </row>
    <row r="8" spans="2:6" x14ac:dyDescent="0.3">
      <c r="B8" s="14" t="s">
        <v>161</v>
      </c>
      <c r="C8" s="13">
        <v>0.280632411067194</v>
      </c>
      <c r="D8" s="13">
        <v>0.158102766798419</v>
      </c>
      <c r="E8" s="13">
        <v>9.4861660079051405E-2</v>
      </c>
    </row>
    <row r="9" spans="2:6" x14ac:dyDescent="0.3">
      <c r="B9" s="14" t="s">
        <v>162</v>
      </c>
      <c r="C9" s="13">
        <v>0.30830039525691699</v>
      </c>
      <c r="D9" s="13">
        <v>0.41897233201581002</v>
      </c>
      <c r="E9" s="13">
        <v>0.24901185770751</v>
      </c>
    </row>
    <row r="10" spans="2:6" x14ac:dyDescent="0.3">
      <c r="B10" s="14" t="s">
        <v>163</v>
      </c>
      <c r="C10" s="13">
        <v>0.173913043478261</v>
      </c>
      <c r="D10" s="13">
        <v>0.205533596837945</v>
      </c>
      <c r="E10" s="13">
        <v>0.26877470355731198</v>
      </c>
    </row>
    <row r="11" spans="2:6" x14ac:dyDescent="0.3">
      <c r="B11" s="14" t="s">
        <v>164</v>
      </c>
      <c r="C11" s="13">
        <v>6.7193675889328106E-2</v>
      </c>
      <c r="D11" s="13">
        <v>9.8814229249011898E-2</v>
      </c>
      <c r="E11" s="13">
        <v>0.31620553359683801</v>
      </c>
    </row>
    <row r="12" spans="2:6" x14ac:dyDescent="0.3">
      <c r="B12" s="14" t="s">
        <v>56</v>
      </c>
      <c r="C12" s="13">
        <v>7.9051383399209502E-2</v>
      </c>
      <c r="D12" s="13">
        <v>7.9051383399209502E-2</v>
      </c>
      <c r="E12" s="13">
        <v>3.1620553359683799E-2</v>
      </c>
    </row>
    <row r="13" spans="2:6" x14ac:dyDescent="0.3">
      <c r="B13" s="22" t="s">
        <v>165</v>
      </c>
      <c r="C13" s="20">
        <v>0.37154150197628499</v>
      </c>
      <c r="D13" s="20">
        <v>0.19762845849802399</v>
      </c>
      <c r="E13" s="20">
        <v>0.13438735177865599</v>
      </c>
    </row>
    <row r="14" spans="2:6" x14ac:dyDescent="0.3">
      <c r="B14" s="22" t="s">
        <v>166</v>
      </c>
      <c r="C14" s="20">
        <v>0.24110671936758901</v>
      </c>
      <c r="D14" s="20">
        <v>0.30434782608695699</v>
      </c>
      <c r="E14" s="20">
        <v>0.58498023715415004</v>
      </c>
    </row>
    <row r="15" spans="2:6" x14ac:dyDescent="0.3">
      <c r="B15" s="22" t="s">
        <v>167</v>
      </c>
      <c r="C15" s="21">
        <v>0.13043478260869601</v>
      </c>
      <c r="D15" s="21">
        <v>-0.106719367588933</v>
      </c>
      <c r="E15" s="21">
        <v>-0.45059288537549402</v>
      </c>
    </row>
    <row r="16" spans="2:6" x14ac:dyDescent="0.3">
      <c r="B16" s="15"/>
      <c r="C16" s="15"/>
      <c r="D16" s="15"/>
      <c r="E16" s="15"/>
    </row>
    <row r="17" spans="2:2" x14ac:dyDescent="0.3">
      <c r="B17" t="s">
        <v>50</v>
      </c>
    </row>
    <row r="18" spans="2:2" x14ac:dyDescent="0.3">
      <c r="B18" t="s">
        <v>51</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9.0909090909090898E-2</v>
      </c>
      <c r="D8" s="13">
        <v>0.08</v>
      </c>
      <c r="E8" s="13">
        <v>0.1015625</v>
      </c>
      <c r="F8" s="13"/>
      <c r="G8" s="13">
        <v>0</v>
      </c>
      <c r="H8" s="13">
        <v>0.04</v>
      </c>
      <c r="I8" s="13">
        <v>0.2</v>
      </c>
      <c r="J8" s="13">
        <v>0.128205128205128</v>
      </c>
      <c r="K8" s="13">
        <v>8.7719298245614002E-2</v>
      </c>
      <c r="L8" s="13">
        <v>5.3763440860215103E-2</v>
      </c>
      <c r="M8" s="13"/>
      <c r="N8" s="13">
        <v>4.67289719626168E-2</v>
      </c>
      <c r="O8" s="13">
        <v>0.13114754098360701</v>
      </c>
      <c r="P8" s="13">
        <v>7.69230769230769E-2</v>
      </c>
      <c r="Q8" s="13">
        <v>0.13559322033898299</v>
      </c>
      <c r="R8" s="13"/>
      <c r="S8" s="13">
        <v>2.66666666666667E-2</v>
      </c>
      <c r="T8" s="13">
        <v>9.3023255813953501E-2</v>
      </c>
      <c r="U8" s="13">
        <v>4.1666666666666699E-2</v>
      </c>
      <c r="V8" s="13">
        <v>0.28070175438596501</v>
      </c>
      <c r="W8" s="13">
        <v>0</v>
      </c>
      <c r="X8" s="13">
        <v>0</v>
      </c>
      <c r="Y8" s="13"/>
      <c r="Z8" s="13">
        <v>9.8901098901098897E-2</v>
      </c>
      <c r="AA8" s="13">
        <v>7.0422535211267595E-2</v>
      </c>
      <c r="AB8" s="13"/>
      <c r="AC8" s="13">
        <v>0.106796116504854</v>
      </c>
      <c r="AD8" s="13">
        <v>6.7669172932330796E-2</v>
      </c>
    </row>
    <row r="9" spans="2:30" x14ac:dyDescent="0.3">
      <c r="B9" s="14" t="s">
        <v>161</v>
      </c>
      <c r="C9" s="13">
        <v>0.280632411067194</v>
      </c>
      <c r="D9" s="13">
        <v>0.26400000000000001</v>
      </c>
      <c r="E9" s="13">
        <v>0.296875</v>
      </c>
      <c r="F9" s="13"/>
      <c r="G9" s="13">
        <v>0</v>
      </c>
      <c r="H9" s="13">
        <v>0.24</v>
      </c>
      <c r="I9" s="13">
        <v>0.371428571428571</v>
      </c>
      <c r="J9" s="13">
        <v>0.17948717948717899</v>
      </c>
      <c r="K9" s="13">
        <v>0.35087719298245601</v>
      </c>
      <c r="L9" s="13">
        <v>0.26881720430107497</v>
      </c>
      <c r="M9" s="13"/>
      <c r="N9" s="13">
        <v>0.26168224299065401</v>
      </c>
      <c r="O9" s="13">
        <v>0.27868852459016402</v>
      </c>
      <c r="P9" s="13">
        <v>0.30769230769230799</v>
      </c>
      <c r="Q9" s="13">
        <v>0.305084745762712</v>
      </c>
      <c r="R9" s="13"/>
      <c r="S9" s="13">
        <v>0.28000000000000003</v>
      </c>
      <c r="T9" s="13">
        <v>0.30232558139534899</v>
      </c>
      <c r="U9" s="13">
        <v>0.16666666666666699</v>
      </c>
      <c r="V9" s="13">
        <v>0.29824561403508798</v>
      </c>
      <c r="W9" s="13">
        <v>0.13636363636363599</v>
      </c>
      <c r="X9" s="13">
        <v>0.3125</v>
      </c>
      <c r="Y9" s="13"/>
      <c r="Z9" s="13">
        <v>0.29120879120879101</v>
      </c>
      <c r="AA9" s="13">
        <v>0.25352112676056299</v>
      </c>
      <c r="AB9" s="13"/>
      <c r="AC9" s="13">
        <v>0.31067961165048502</v>
      </c>
      <c r="AD9" s="13">
        <v>0.27067669172932302</v>
      </c>
    </row>
    <row r="10" spans="2:30" x14ac:dyDescent="0.3">
      <c r="B10" s="14" t="s">
        <v>162</v>
      </c>
      <c r="C10" s="13">
        <v>0.30830039525691699</v>
      </c>
      <c r="D10" s="13">
        <v>0.27200000000000002</v>
      </c>
      <c r="E10" s="13">
        <v>0.34375</v>
      </c>
      <c r="F10" s="13"/>
      <c r="G10" s="13">
        <v>0.5</v>
      </c>
      <c r="H10" s="13">
        <v>0.08</v>
      </c>
      <c r="I10" s="13">
        <v>0.2</v>
      </c>
      <c r="J10" s="13">
        <v>0.41025641025641002</v>
      </c>
      <c r="K10" s="13">
        <v>0.35087719298245601</v>
      </c>
      <c r="L10" s="13">
        <v>0.33333333333333298</v>
      </c>
      <c r="M10" s="13"/>
      <c r="N10" s="13">
        <v>0.33644859813084099</v>
      </c>
      <c r="O10" s="13">
        <v>0.29508196721311503</v>
      </c>
      <c r="P10" s="13">
        <v>0.30769230769230799</v>
      </c>
      <c r="Q10" s="13">
        <v>0.27118644067796599</v>
      </c>
      <c r="R10" s="13"/>
      <c r="S10" s="13">
        <v>0.25333333333333302</v>
      </c>
      <c r="T10" s="13">
        <v>0.372093023255814</v>
      </c>
      <c r="U10" s="13">
        <v>0.375</v>
      </c>
      <c r="V10" s="13">
        <v>0.26315789473684198</v>
      </c>
      <c r="W10" s="13">
        <v>0.40909090909090901</v>
      </c>
      <c r="X10" s="13">
        <v>0.375</v>
      </c>
      <c r="Y10" s="13"/>
      <c r="Z10" s="13">
        <v>0.30219780219780201</v>
      </c>
      <c r="AA10" s="13">
        <v>0.323943661971831</v>
      </c>
      <c r="AB10" s="13"/>
      <c r="AC10" s="13">
        <v>0.31067961165048502</v>
      </c>
      <c r="AD10" s="13">
        <v>0.33834586466165401</v>
      </c>
    </row>
    <row r="11" spans="2:30" x14ac:dyDescent="0.3">
      <c r="B11" s="14" t="s">
        <v>163</v>
      </c>
      <c r="C11" s="13">
        <v>0.173913043478261</v>
      </c>
      <c r="D11" s="13">
        <v>0.216</v>
      </c>
      <c r="E11" s="13">
        <v>0.1328125</v>
      </c>
      <c r="F11" s="13"/>
      <c r="G11" s="13">
        <v>0.25</v>
      </c>
      <c r="H11" s="13">
        <v>0.44</v>
      </c>
      <c r="I11" s="13">
        <v>0.114285714285714</v>
      </c>
      <c r="J11" s="13">
        <v>0.15384615384615399</v>
      </c>
      <c r="K11" s="13">
        <v>0.12280701754386</v>
      </c>
      <c r="L11" s="13">
        <v>0.16129032258064499</v>
      </c>
      <c r="M11" s="13"/>
      <c r="N11" s="13">
        <v>0.22429906542056099</v>
      </c>
      <c r="O11" s="13">
        <v>0.114754098360656</v>
      </c>
      <c r="P11" s="13">
        <v>0.19230769230769201</v>
      </c>
      <c r="Q11" s="13">
        <v>0.13559322033898299</v>
      </c>
      <c r="R11" s="13"/>
      <c r="S11" s="13">
        <v>0.22666666666666699</v>
      </c>
      <c r="T11" s="13">
        <v>0.209302325581395</v>
      </c>
      <c r="U11" s="13">
        <v>0.20833333333333301</v>
      </c>
      <c r="V11" s="13">
        <v>7.0175438596491196E-2</v>
      </c>
      <c r="W11" s="13">
        <v>0.18181818181818199</v>
      </c>
      <c r="X11" s="13">
        <v>0.1875</v>
      </c>
      <c r="Y11" s="13"/>
      <c r="Z11" s="13">
        <v>0.15384615384615399</v>
      </c>
      <c r="AA11" s="13">
        <v>0.22535211267605601</v>
      </c>
      <c r="AB11" s="13"/>
      <c r="AC11" s="13">
        <v>0.14563106796116501</v>
      </c>
      <c r="AD11" s="13">
        <v>0.21052631578947401</v>
      </c>
    </row>
    <row r="12" spans="2:30" x14ac:dyDescent="0.3">
      <c r="B12" s="14" t="s">
        <v>164</v>
      </c>
      <c r="C12" s="13">
        <v>6.7193675889328106E-2</v>
      </c>
      <c r="D12" s="13">
        <v>0.104</v>
      </c>
      <c r="E12" s="13">
        <v>3.125E-2</v>
      </c>
      <c r="F12" s="13"/>
      <c r="G12" s="13">
        <v>0</v>
      </c>
      <c r="H12" s="13">
        <v>0</v>
      </c>
      <c r="I12" s="13">
        <v>5.7142857142857099E-2</v>
      </c>
      <c r="J12" s="13">
        <v>0.128205128205128</v>
      </c>
      <c r="K12" s="13">
        <v>5.2631578947368397E-2</v>
      </c>
      <c r="L12" s="13">
        <v>7.5268817204301106E-2</v>
      </c>
      <c r="M12" s="13"/>
      <c r="N12" s="13">
        <v>8.4112149532710304E-2</v>
      </c>
      <c r="O12" s="13">
        <v>8.1967213114754106E-2</v>
      </c>
      <c r="P12" s="13">
        <v>7.69230769230769E-2</v>
      </c>
      <c r="Q12" s="13">
        <v>1.6949152542372899E-2</v>
      </c>
      <c r="R12" s="13"/>
      <c r="S12" s="13">
        <v>0.12</v>
      </c>
      <c r="T12" s="13">
        <v>0</v>
      </c>
      <c r="U12" s="13">
        <v>8.3333333333333301E-2</v>
      </c>
      <c r="V12" s="13">
        <v>5.2631578947368397E-2</v>
      </c>
      <c r="W12" s="13">
        <v>0.13636363636363599</v>
      </c>
      <c r="X12" s="13">
        <v>0</v>
      </c>
      <c r="Y12" s="13"/>
      <c r="Z12" s="13">
        <v>4.94505494505494E-2</v>
      </c>
      <c r="AA12" s="13">
        <v>0.11267605633802801</v>
      </c>
      <c r="AB12" s="13"/>
      <c r="AC12" s="13">
        <v>7.7669902912621394E-2</v>
      </c>
      <c r="AD12" s="13">
        <v>6.01503759398496E-2</v>
      </c>
    </row>
    <row r="13" spans="2:30" x14ac:dyDescent="0.3">
      <c r="B13" s="14" t="s">
        <v>56</v>
      </c>
      <c r="C13" s="13">
        <v>7.9051383399209502E-2</v>
      </c>
      <c r="D13" s="13">
        <v>6.4000000000000001E-2</v>
      </c>
      <c r="E13" s="13">
        <v>9.375E-2</v>
      </c>
      <c r="F13" s="13"/>
      <c r="G13" s="13">
        <v>0.25</v>
      </c>
      <c r="H13" s="13">
        <v>0.2</v>
      </c>
      <c r="I13" s="13">
        <v>5.7142857142857099E-2</v>
      </c>
      <c r="J13" s="13">
        <v>0</v>
      </c>
      <c r="K13" s="13">
        <v>3.5087719298245598E-2</v>
      </c>
      <c r="L13" s="13">
        <v>0.10752688172043</v>
      </c>
      <c r="M13" s="13"/>
      <c r="N13" s="13">
        <v>4.67289719626168E-2</v>
      </c>
      <c r="O13" s="13">
        <v>9.8360655737704902E-2</v>
      </c>
      <c r="P13" s="13">
        <v>3.8461538461538498E-2</v>
      </c>
      <c r="Q13" s="13">
        <v>0.13559322033898299</v>
      </c>
      <c r="R13" s="13"/>
      <c r="S13" s="13">
        <v>9.3333333333333296E-2</v>
      </c>
      <c r="T13" s="13">
        <v>2.32558139534884E-2</v>
      </c>
      <c r="U13" s="13">
        <v>0.125</v>
      </c>
      <c r="V13" s="13">
        <v>3.5087719298245598E-2</v>
      </c>
      <c r="W13" s="13">
        <v>0.13636363636363599</v>
      </c>
      <c r="X13" s="13">
        <v>0.125</v>
      </c>
      <c r="Y13" s="13"/>
      <c r="Z13" s="13">
        <v>0.104395604395604</v>
      </c>
      <c r="AA13" s="13">
        <v>1.4084507042253501E-2</v>
      </c>
      <c r="AB13" s="13"/>
      <c r="AC13" s="13">
        <v>4.85436893203883E-2</v>
      </c>
      <c r="AD13" s="13">
        <v>5.2631578947368397E-2</v>
      </c>
    </row>
    <row r="14" spans="2:30" x14ac:dyDescent="0.3">
      <c r="B14" s="14" t="s">
        <v>165</v>
      </c>
      <c r="C14" s="20">
        <v>0.37154150197628499</v>
      </c>
      <c r="D14" s="20">
        <v>0.34399999999999997</v>
      </c>
      <c r="E14" s="20">
        <v>0.3984375</v>
      </c>
      <c r="F14" s="20"/>
      <c r="G14" s="20">
        <v>0</v>
      </c>
      <c r="H14" s="20">
        <v>0.28000000000000003</v>
      </c>
      <c r="I14" s="20">
        <v>0.57142857142857095</v>
      </c>
      <c r="J14" s="20">
        <v>0.30769230769230799</v>
      </c>
      <c r="K14" s="20">
        <v>0.43859649122806998</v>
      </c>
      <c r="L14" s="20">
        <v>0.32258064516128998</v>
      </c>
      <c r="M14" s="20"/>
      <c r="N14" s="20">
        <v>0.30841121495327101</v>
      </c>
      <c r="O14" s="20">
        <v>0.409836065573771</v>
      </c>
      <c r="P14" s="20">
        <v>0.38461538461538503</v>
      </c>
      <c r="Q14" s="20">
        <v>0.44067796610169502</v>
      </c>
      <c r="R14" s="20"/>
      <c r="S14" s="20">
        <v>0.30666666666666698</v>
      </c>
      <c r="T14" s="20">
        <v>0.39534883720930197</v>
      </c>
      <c r="U14" s="20">
        <v>0.20833333333333301</v>
      </c>
      <c r="V14" s="20">
        <v>0.57894736842105299</v>
      </c>
      <c r="W14" s="20">
        <v>0.13636363636363599</v>
      </c>
      <c r="X14" s="20">
        <v>0.3125</v>
      </c>
      <c r="Y14" s="20"/>
      <c r="Z14" s="20">
        <v>0.39010989010989</v>
      </c>
      <c r="AA14" s="20">
        <v>0.323943661971831</v>
      </c>
      <c r="AB14" s="20"/>
      <c r="AC14" s="20">
        <v>0.41747572815534001</v>
      </c>
      <c r="AD14" s="20">
        <v>0.33834586466165401</v>
      </c>
    </row>
    <row r="15" spans="2:30" x14ac:dyDescent="0.3">
      <c r="B15" s="14" t="s">
        <v>166</v>
      </c>
      <c r="C15" s="20">
        <v>0.24110671936758901</v>
      </c>
      <c r="D15" s="20">
        <v>0.32</v>
      </c>
      <c r="E15" s="20">
        <v>0.1640625</v>
      </c>
      <c r="F15" s="20"/>
      <c r="G15" s="20">
        <v>0.25</v>
      </c>
      <c r="H15" s="20">
        <v>0.44</v>
      </c>
      <c r="I15" s="20">
        <v>0.17142857142857101</v>
      </c>
      <c r="J15" s="20">
        <v>0.28205128205128199</v>
      </c>
      <c r="K15" s="20">
        <v>0.175438596491228</v>
      </c>
      <c r="L15" s="20">
        <v>0.236559139784946</v>
      </c>
      <c r="M15" s="20"/>
      <c r="N15" s="20">
        <v>0.30841121495327101</v>
      </c>
      <c r="O15" s="20">
        <v>0.19672131147541</v>
      </c>
      <c r="P15" s="20">
        <v>0.269230769230769</v>
      </c>
      <c r="Q15" s="20">
        <v>0.152542372881356</v>
      </c>
      <c r="R15" s="20"/>
      <c r="S15" s="20">
        <v>0.34666666666666701</v>
      </c>
      <c r="T15" s="20">
        <v>0.209302325581395</v>
      </c>
      <c r="U15" s="20">
        <v>0.29166666666666702</v>
      </c>
      <c r="V15" s="20">
        <v>0.12280701754386</v>
      </c>
      <c r="W15" s="20">
        <v>0.31818181818181801</v>
      </c>
      <c r="X15" s="20">
        <v>0.1875</v>
      </c>
      <c r="Y15" s="20"/>
      <c r="Z15" s="20">
        <v>0.20329670329670299</v>
      </c>
      <c r="AA15" s="20">
        <v>0.338028169014085</v>
      </c>
      <c r="AB15" s="20"/>
      <c r="AC15" s="20">
        <v>0.223300970873786</v>
      </c>
      <c r="AD15" s="20">
        <v>0.27067669172932302</v>
      </c>
    </row>
    <row r="16" spans="2:30" x14ac:dyDescent="0.3">
      <c r="B16" s="14" t="s">
        <v>167</v>
      </c>
      <c r="C16" s="21">
        <v>0.13043478260869601</v>
      </c>
      <c r="D16" s="21">
        <v>2.4E-2</v>
      </c>
      <c r="E16" s="21">
        <v>0.234375</v>
      </c>
      <c r="F16" s="21"/>
      <c r="G16" s="21">
        <v>-0.25</v>
      </c>
      <c r="H16" s="21">
        <v>-0.16</v>
      </c>
      <c r="I16" s="21">
        <v>0.4</v>
      </c>
      <c r="J16" s="21">
        <v>2.5641025641025699E-2</v>
      </c>
      <c r="K16" s="21">
        <v>0.26315789473684198</v>
      </c>
      <c r="L16" s="21">
        <v>8.6021505376344107E-2</v>
      </c>
      <c r="M16" s="21"/>
      <c r="N16" s="21">
        <v>0</v>
      </c>
      <c r="O16" s="21">
        <v>0.213114754098361</v>
      </c>
      <c r="P16" s="21">
        <v>0.115384615384615</v>
      </c>
      <c r="Q16" s="21">
        <v>0.28813559322033899</v>
      </c>
      <c r="R16" s="21"/>
      <c r="S16" s="21">
        <v>-0.04</v>
      </c>
      <c r="T16" s="21">
        <v>0.186046511627907</v>
      </c>
      <c r="U16" s="21">
        <v>-8.3333333333333398E-2</v>
      </c>
      <c r="V16" s="21">
        <v>0.45614035087719301</v>
      </c>
      <c r="W16" s="21">
        <v>-0.18181818181818199</v>
      </c>
      <c r="X16" s="21">
        <v>0.125</v>
      </c>
      <c r="Y16" s="21"/>
      <c r="Z16" s="21">
        <v>0.18681318681318701</v>
      </c>
      <c r="AA16" s="21">
        <v>-1.4084507042253501E-2</v>
      </c>
      <c r="AB16" s="21"/>
      <c r="AC16" s="21">
        <v>0.19417475728155301</v>
      </c>
      <c r="AD16" s="21">
        <v>6.7669172932330796E-2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3.9525691699604702E-2</v>
      </c>
      <c r="D8" s="13">
        <v>5.6000000000000001E-2</v>
      </c>
      <c r="E8" s="13">
        <v>2.34375E-2</v>
      </c>
      <c r="F8" s="13"/>
      <c r="G8" s="13">
        <v>0</v>
      </c>
      <c r="H8" s="13">
        <v>0</v>
      </c>
      <c r="I8" s="13">
        <v>2.8571428571428598E-2</v>
      </c>
      <c r="J8" s="13">
        <v>0.102564102564103</v>
      </c>
      <c r="K8" s="13">
        <v>3.5087719298245598E-2</v>
      </c>
      <c r="L8" s="13">
        <v>3.2258064516128997E-2</v>
      </c>
      <c r="M8" s="13"/>
      <c r="N8" s="13">
        <v>2.80373831775701E-2</v>
      </c>
      <c r="O8" s="13">
        <v>8.1967213114754106E-2</v>
      </c>
      <c r="P8" s="13">
        <v>0</v>
      </c>
      <c r="Q8" s="13">
        <v>3.3898305084745797E-2</v>
      </c>
      <c r="R8" s="13"/>
      <c r="S8" s="13">
        <v>0</v>
      </c>
      <c r="T8" s="13">
        <v>2.32558139534884E-2</v>
      </c>
      <c r="U8" s="13">
        <v>0</v>
      </c>
      <c r="V8" s="13">
        <v>0.157894736842105</v>
      </c>
      <c r="W8" s="13">
        <v>0</v>
      </c>
      <c r="X8" s="13">
        <v>0</v>
      </c>
      <c r="Y8" s="13"/>
      <c r="Z8" s="13">
        <v>4.3956043956044001E-2</v>
      </c>
      <c r="AA8" s="13">
        <v>2.8169014084507001E-2</v>
      </c>
      <c r="AB8" s="13"/>
      <c r="AC8" s="13">
        <v>4.85436893203883E-2</v>
      </c>
      <c r="AD8" s="13">
        <v>3.7593984962405999E-2</v>
      </c>
    </row>
    <row r="9" spans="2:30" x14ac:dyDescent="0.3">
      <c r="B9" s="14" t="s">
        <v>161</v>
      </c>
      <c r="C9" s="13">
        <v>9.4861660079051405E-2</v>
      </c>
      <c r="D9" s="13">
        <v>0.08</v>
      </c>
      <c r="E9" s="13">
        <v>0.109375</v>
      </c>
      <c r="F9" s="13"/>
      <c r="G9" s="13">
        <v>0</v>
      </c>
      <c r="H9" s="13">
        <v>0.12</v>
      </c>
      <c r="I9" s="13">
        <v>0.2</v>
      </c>
      <c r="J9" s="13">
        <v>0.128205128205128</v>
      </c>
      <c r="K9" s="13">
        <v>8.7719298245614002E-2</v>
      </c>
      <c r="L9" s="13">
        <v>4.3010752688171998E-2</v>
      </c>
      <c r="M9" s="13"/>
      <c r="N9" s="13">
        <v>6.5420560747663503E-2</v>
      </c>
      <c r="O9" s="13">
        <v>0.13114754098360701</v>
      </c>
      <c r="P9" s="13">
        <v>0.115384615384615</v>
      </c>
      <c r="Q9" s="13">
        <v>0.101694915254237</v>
      </c>
      <c r="R9" s="13"/>
      <c r="S9" s="13">
        <v>0.04</v>
      </c>
      <c r="T9" s="13">
        <v>9.3023255813953501E-2</v>
      </c>
      <c r="U9" s="13">
        <v>4.1666666666666699E-2</v>
      </c>
      <c r="V9" s="13">
        <v>0.22807017543859601</v>
      </c>
      <c r="W9" s="13">
        <v>0</v>
      </c>
      <c r="X9" s="13">
        <v>6.25E-2</v>
      </c>
      <c r="Y9" s="13"/>
      <c r="Z9" s="13">
        <v>9.3406593406593394E-2</v>
      </c>
      <c r="AA9" s="13">
        <v>9.85915492957746E-2</v>
      </c>
      <c r="AB9" s="13"/>
      <c r="AC9" s="13">
        <v>9.7087378640776698E-2</v>
      </c>
      <c r="AD9" s="13">
        <v>8.2706766917293201E-2</v>
      </c>
    </row>
    <row r="10" spans="2:30" x14ac:dyDescent="0.3">
      <c r="B10" s="14" t="s">
        <v>162</v>
      </c>
      <c r="C10" s="13">
        <v>0.24901185770751</v>
      </c>
      <c r="D10" s="13">
        <v>0.24</v>
      </c>
      <c r="E10" s="13">
        <v>0.2578125</v>
      </c>
      <c r="F10" s="13"/>
      <c r="G10" s="13">
        <v>0.25</v>
      </c>
      <c r="H10" s="13">
        <v>0.16</v>
      </c>
      <c r="I10" s="13">
        <v>0.42857142857142899</v>
      </c>
      <c r="J10" s="13">
        <v>0.17948717948717899</v>
      </c>
      <c r="K10" s="13">
        <v>0.19298245614035101</v>
      </c>
      <c r="L10" s="13">
        <v>0.26881720430107497</v>
      </c>
      <c r="M10" s="13"/>
      <c r="N10" s="13">
        <v>0.177570093457944</v>
      </c>
      <c r="O10" s="13">
        <v>0.26229508196721302</v>
      </c>
      <c r="P10" s="13">
        <v>0.269230769230769</v>
      </c>
      <c r="Q10" s="13">
        <v>0.355932203389831</v>
      </c>
      <c r="R10" s="13"/>
      <c r="S10" s="13">
        <v>0.18666666666666701</v>
      </c>
      <c r="T10" s="13">
        <v>0.34883720930232598</v>
      </c>
      <c r="U10" s="13">
        <v>8.3333333333333301E-2</v>
      </c>
      <c r="V10" s="13">
        <v>0.26315789473684198</v>
      </c>
      <c r="W10" s="13">
        <v>0.31818181818181801</v>
      </c>
      <c r="X10" s="13">
        <v>0.25</v>
      </c>
      <c r="Y10" s="13"/>
      <c r="Z10" s="13">
        <v>0.28021978021978</v>
      </c>
      <c r="AA10" s="13">
        <v>0.169014084507042</v>
      </c>
      <c r="AB10" s="13"/>
      <c r="AC10" s="13">
        <v>0.25242718446601897</v>
      </c>
      <c r="AD10" s="13">
        <v>0.26315789473684198</v>
      </c>
    </row>
    <row r="11" spans="2:30" x14ac:dyDescent="0.3">
      <c r="B11" s="14" t="s">
        <v>163</v>
      </c>
      <c r="C11" s="13">
        <v>0.26877470355731198</v>
      </c>
      <c r="D11" s="13">
        <v>0.248</v>
      </c>
      <c r="E11" s="13">
        <v>0.2890625</v>
      </c>
      <c r="F11" s="13"/>
      <c r="G11" s="13">
        <v>0</v>
      </c>
      <c r="H11" s="13">
        <v>0.16</v>
      </c>
      <c r="I11" s="13">
        <v>8.5714285714285701E-2</v>
      </c>
      <c r="J11" s="13">
        <v>0.20512820512820501</v>
      </c>
      <c r="K11" s="13">
        <v>0.38596491228070201</v>
      </c>
      <c r="L11" s="13">
        <v>0.33333333333333298</v>
      </c>
      <c r="M11" s="13"/>
      <c r="N11" s="13">
        <v>0.30841121495327101</v>
      </c>
      <c r="O11" s="13">
        <v>0.24590163934426201</v>
      </c>
      <c r="P11" s="13">
        <v>0.30769230769230799</v>
      </c>
      <c r="Q11" s="13">
        <v>0.20338983050847501</v>
      </c>
      <c r="R11" s="13"/>
      <c r="S11" s="13">
        <v>0.33333333333333298</v>
      </c>
      <c r="T11" s="13">
        <v>0.32558139534883701</v>
      </c>
      <c r="U11" s="13">
        <v>0.41666666666666702</v>
      </c>
      <c r="V11" s="13">
        <v>0.175438596491228</v>
      </c>
      <c r="W11" s="13">
        <v>4.5454545454545497E-2</v>
      </c>
      <c r="X11" s="13">
        <v>0.125</v>
      </c>
      <c r="Y11" s="13"/>
      <c r="Z11" s="13">
        <v>0.25824175824175799</v>
      </c>
      <c r="AA11" s="13">
        <v>0.29577464788732399</v>
      </c>
      <c r="AB11" s="13"/>
      <c r="AC11" s="13">
        <v>0.26213592233009703</v>
      </c>
      <c r="AD11" s="13">
        <v>0.30075187969924799</v>
      </c>
    </row>
    <row r="12" spans="2:30" x14ac:dyDescent="0.3">
      <c r="B12" s="14" t="s">
        <v>164</v>
      </c>
      <c r="C12" s="13">
        <v>0.31620553359683801</v>
      </c>
      <c r="D12" s="13">
        <v>0.36799999999999999</v>
      </c>
      <c r="E12" s="13">
        <v>0.265625</v>
      </c>
      <c r="F12" s="13"/>
      <c r="G12" s="13">
        <v>0.75</v>
      </c>
      <c r="H12" s="13">
        <v>0.48</v>
      </c>
      <c r="I12" s="13">
        <v>0.25714285714285701</v>
      </c>
      <c r="J12" s="13">
        <v>0.35897435897435898</v>
      </c>
      <c r="K12" s="13">
        <v>0.26315789473684198</v>
      </c>
      <c r="L12" s="13">
        <v>0.29032258064516098</v>
      </c>
      <c r="M12" s="13"/>
      <c r="N12" s="13">
        <v>0.41121495327102803</v>
      </c>
      <c r="O12" s="13">
        <v>0.22950819672131101</v>
      </c>
      <c r="P12" s="13">
        <v>0.269230769230769</v>
      </c>
      <c r="Q12" s="13">
        <v>0.25423728813559299</v>
      </c>
      <c r="R12" s="13"/>
      <c r="S12" s="13">
        <v>0.42666666666666703</v>
      </c>
      <c r="T12" s="13">
        <v>0.186046511627907</v>
      </c>
      <c r="U12" s="13">
        <v>0.41666666666666702</v>
      </c>
      <c r="V12" s="13">
        <v>0.140350877192982</v>
      </c>
      <c r="W12" s="13">
        <v>0.59090909090909105</v>
      </c>
      <c r="X12" s="13">
        <v>0.4375</v>
      </c>
      <c r="Y12" s="13"/>
      <c r="Z12" s="13">
        <v>0.29120879120879101</v>
      </c>
      <c r="AA12" s="13">
        <v>0.38028169014084501</v>
      </c>
      <c r="AB12" s="13"/>
      <c r="AC12" s="13">
        <v>0.31067961165048502</v>
      </c>
      <c r="AD12" s="13">
        <v>0.30827067669172897</v>
      </c>
    </row>
    <row r="13" spans="2:30" x14ac:dyDescent="0.3">
      <c r="B13" s="14" t="s">
        <v>56</v>
      </c>
      <c r="C13" s="13">
        <v>3.1620553359683799E-2</v>
      </c>
      <c r="D13" s="13">
        <v>8.0000000000000002E-3</v>
      </c>
      <c r="E13" s="13">
        <v>5.46875E-2</v>
      </c>
      <c r="F13" s="13"/>
      <c r="G13" s="13">
        <v>0</v>
      </c>
      <c r="H13" s="13">
        <v>0.08</v>
      </c>
      <c r="I13" s="13">
        <v>0</v>
      </c>
      <c r="J13" s="13">
        <v>2.5641025641025599E-2</v>
      </c>
      <c r="K13" s="13">
        <v>3.5087719298245598E-2</v>
      </c>
      <c r="L13" s="13">
        <v>3.2258064516128997E-2</v>
      </c>
      <c r="M13" s="13"/>
      <c r="N13" s="13">
        <v>9.3457943925233603E-3</v>
      </c>
      <c r="O13" s="13">
        <v>4.91803278688525E-2</v>
      </c>
      <c r="P13" s="13">
        <v>3.8461538461538498E-2</v>
      </c>
      <c r="Q13" s="13">
        <v>5.0847457627118599E-2</v>
      </c>
      <c r="R13" s="13"/>
      <c r="S13" s="13">
        <v>1.3333333333333299E-2</v>
      </c>
      <c r="T13" s="13">
        <v>2.32558139534884E-2</v>
      </c>
      <c r="U13" s="13">
        <v>4.1666666666666699E-2</v>
      </c>
      <c r="V13" s="13">
        <v>3.5087719298245598E-2</v>
      </c>
      <c r="W13" s="13">
        <v>4.5454545454545497E-2</v>
      </c>
      <c r="X13" s="13">
        <v>0.125</v>
      </c>
      <c r="Y13" s="13"/>
      <c r="Z13" s="13">
        <v>3.2967032967033003E-2</v>
      </c>
      <c r="AA13" s="13">
        <v>2.8169014084507001E-2</v>
      </c>
      <c r="AB13" s="13"/>
      <c r="AC13" s="13">
        <v>2.9126213592233E-2</v>
      </c>
      <c r="AD13" s="13">
        <v>7.5187969924812E-3</v>
      </c>
    </row>
    <row r="14" spans="2:30" x14ac:dyDescent="0.3">
      <c r="B14" s="14" t="s">
        <v>165</v>
      </c>
      <c r="C14" s="20">
        <v>0.13438735177865599</v>
      </c>
      <c r="D14" s="20">
        <v>0.13600000000000001</v>
      </c>
      <c r="E14" s="20">
        <v>0.1328125</v>
      </c>
      <c r="F14" s="20"/>
      <c r="G14" s="20">
        <v>0</v>
      </c>
      <c r="H14" s="20">
        <v>0.12</v>
      </c>
      <c r="I14" s="20">
        <v>0.22857142857142901</v>
      </c>
      <c r="J14" s="20">
        <v>0.230769230769231</v>
      </c>
      <c r="K14" s="20">
        <v>0.12280701754386</v>
      </c>
      <c r="L14" s="20">
        <v>7.5268817204301106E-2</v>
      </c>
      <c r="M14" s="20"/>
      <c r="N14" s="20">
        <v>9.34579439252336E-2</v>
      </c>
      <c r="O14" s="20">
        <v>0.213114754098361</v>
      </c>
      <c r="P14" s="20">
        <v>0.115384615384615</v>
      </c>
      <c r="Q14" s="20">
        <v>0.13559322033898299</v>
      </c>
      <c r="R14" s="20"/>
      <c r="S14" s="20">
        <v>0.04</v>
      </c>
      <c r="T14" s="20">
        <v>0.116279069767442</v>
      </c>
      <c r="U14" s="20">
        <v>4.1666666666666699E-2</v>
      </c>
      <c r="V14" s="20">
        <v>0.38596491228070201</v>
      </c>
      <c r="W14" s="20">
        <v>0</v>
      </c>
      <c r="X14" s="20">
        <v>6.25E-2</v>
      </c>
      <c r="Y14" s="20"/>
      <c r="Z14" s="20">
        <v>0.13736263736263701</v>
      </c>
      <c r="AA14" s="20">
        <v>0.12676056338028199</v>
      </c>
      <c r="AB14" s="20"/>
      <c r="AC14" s="20">
        <v>0.14563106796116501</v>
      </c>
      <c r="AD14" s="20">
        <v>0.12030075187969901</v>
      </c>
    </row>
    <row r="15" spans="2:30" x14ac:dyDescent="0.3">
      <c r="B15" s="14" t="s">
        <v>166</v>
      </c>
      <c r="C15" s="20">
        <v>0.58498023715415004</v>
      </c>
      <c r="D15" s="20">
        <v>0.61599999999999999</v>
      </c>
      <c r="E15" s="20">
        <v>0.5546875</v>
      </c>
      <c r="F15" s="20"/>
      <c r="G15" s="20">
        <v>0.75</v>
      </c>
      <c r="H15" s="20">
        <v>0.64</v>
      </c>
      <c r="I15" s="20">
        <v>0.34285714285714303</v>
      </c>
      <c r="J15" s="20">
        <v>0.56410256410256399</v>
      </c>
      <c r="K15" s="20">
        <v>0.64912280701754399</v>
      </c>
      <c r="L15" s="20">
        <v>0.62365591397849496</v>
      </c>
      <c r="M15" s="20"/>
      <c r="N15" s="20">
        <v>0.71962616822429903</v>
      </c>
      <c r="O15" s="20">
        <v>0.47540983606557402</v>
      </c>
      <c r="P15" s="20">
        <v>0.57692307692307698</v>
      </c>
      <c r="Q15" s="20">
        <v>0.45762711864406802</v>
      </c>
      <c r="R15" s="20"/>
      <c r="S15" s="20">
        <v>0.76</v>
      </c>
      <c r="T15" s="20">
        <v>0.51162790697674398</v>
      </c>
      <c r="U15" s="20">
        <v>0.83333333333333304</v>
      </c>
      <c r="V15" s="20">
        <v>0.31578947368421101</v>
      </c>
      <c r="W15" s="20">
        <v>0.63636363636363602</v>
      </c>
      <c r="X15" s="20">
        <v>0.5625</v>
      </c>
      <c r="Y15" s="20"/>
      <c r="Z15" s="20">
        <v>0.54945054945054905</v>
      </c>
      <c r="AA15" s="20">
        <v>0.676056338028169</v>
      </c>
      <c r="AB15" s="20"/>
      <c r="AC15" s="20">
        <v>0.57281553398058205</v>
      </c>
      <c r="AD15" s="20">
        <v>0.60902255639097702</v>
      </c>
    </row>
    <row r="16" spans="2:30" x14ac:dyDescent="0.3">
      <c r="B16" s="14" t="s">
        <v>167</v>
      </c>
      <c r="C16" s="21">
        <v>-0.45059288537549402</v>
      </c>
      <c r="D16" s="21">
        <v>-0.48</v>
      </c>
      <c r="E16" s="21">
        <v>-0.421875</v>
      </c>
      <c r="F16" s="21"/>
      <c r="G16" s="21">
        <v>-0.75</v>
      </c>
      <c r="H16" s="21">
        <v>-0.52</v>
      </c>
      <c r="I16" s="21">
        <v>-0.114285714285714</v>
      </c>
      <c r="J16" s="21">
        <v>-0.33333333333333298</v>
      </c>
      <c r="K16" s="21">
        <v>-0.52631578947368396</v>
      </c>
      <c r="L16" s="21">
        <v>-0.54838709677419395</v>
      </c>
      <c r="M16" s="21"/>
      <c r="N16" s="21">
        <v>-0.62616822429906505</v>
      </c>
      <c r="O16" s="21">
        <v>-0.26229508196721302</v>
      </c>
      <c r="P16" s="21">
        <v>-0.46153846153846101</v>
      </c>
      <c r="Q16" s="21">
        <v>-0.322033898305085</v>
      </c>
      <c r="R16" s="21"/>
      <c r="S16" s="21">
        <v>-0.72</v>
      </c>
      <c r="T16" s="21">
        <v>-0.39534883720930197</v>
      </c>
      <c r="U16" s="21">
        <v>-0.79166666666666696</v>
      </c>
      <c r="V16" s="21">
        <v>7.0175438596491196E-2</v>
      </c>
      <c r="W16" s="21">
        <v>-0.63636363636363602</v>
      </c>
      <c r="X16" s="21">
        <v>-0.5</v>
      </c>
      <c r="Y16" s="21"/>
      <c r="Z16" s="21">
        <v>-0.41208791208791201</v>
      </c>
      <c r="AA16" s="21">
        <v>-0.54929577464788704</v>
      </c>
      <c r="AB16" s="21"/>
      <c r="AC16" s="21">
        <v>-0.42718446601941701</v>
      </c>
      <c r="AD16" s="21">
        <v>-0.488721804511278</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538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3.9525691699604702E-2</v>
      </c>
      <c r="D8" s="13">
        <v>0.04</v>
      </c>
      <c r="E8" s="13">
        <v>3.90625E-2</v>
      </c>
      <c r="F8" s="13"/>
      <c r="G8" s="13">
        <v>0</v>
      </c>
      <c r="H8" s="13">
        <v>0.04</v>
      </c>
      <c r="I8" s="13">
        <v>8.5714285714285701E-2</v>
      </c>
      <c r="J8" s="13">
        <v>7.69230769230769E-2</v>
      </c>
      <c r="K8" s="13">
        <v>0</v>
      </c>
      <c r="L8" s="13">
        <v>3.2258064516128997E-2</v>
      </c>
      <c r="M8" s="13"/>
      <c r="N8" s="13">
        <v>1.86915887850467E-2</v>
      </c>
      <c r="O8" s="13">
        <v>8.1967213114754106E-2</v>
      </c>
      <c r="P8" s="13">
        <v>3.8461538461538498E-2</v>
      </c>
      <c r="Q8" s="13">
        <v>3.3898305084745797E-2</v>
      </c>
      <c r="R8" s="13"/>
      <c r="S8" s="13">
        <v>0.04</v>
      </c>
      <c r="T8" s="13">
        <v>2.32558139534884E-2</v>
      </c>
      <c r="U8" s="13">
        <v>4.1666666666666699E-2</v>
      </c>
      <c r="V8" s="13">
        <v>8.7719298245614002E-2</v>
      </c>
      <c r="W8" s="13">
        <v>0</v>
      </c>
      <c r="X8" s="13">
        <v>0</v>
      </c>
      <c r="Y8" s="13"/>
      <c r="Z8" s="13">
        <v>4.94505494505494E-2</v>
      </c>
      <c r="AA8" s="13">
        <v>1.4084507042253501E-2</v>
      </c>
      <c r="AB8" s="13"/>
      <c r="AC8" s="13">
        <v>4.85436893203883E-2</v>
      </c>
      <c r="AD8" s="13">
        <v>1.50375939849624E-2</v>
      </c>
    </row>
    <row r="9" spans="2:30" x14ac:dyDescent="0.3">
      <c r="B9" s="14" t="s">
        <v>161</v>
      </c>
      <c r="C9" s="13">
        <v>0.158102766798419</v>
      </c>
      <c r="D9" s="13">
        <v>0.128</v>
      </c>
      <c r="E9" s="13">
        <v>0.1875</v>
      </c>
      <c r="F9" s="13"/>
      <c r="G9" s="13">
        <v>0.25</v>
      </c>
      <c r="H9" s="13">
        <v>0.24</v>
      </c>
      <c r="I9" s="13">
        <v>0.314285714285714</v>
      </c>
      <c r="J9" s="13">
        <v>0.128205128205128</v>
      </c>
      <c r="K9" s="13">
        <v>0.140350877192982</v>
      </c>
      <c r="L9" s="13">
        <v>9.6774193548387094E-2</v>
      </c>
      <c r="M9" s="13"/>
      <c r="N9" s="13">
        <v>0.10280373831775701</v>
      </c>
      <c r="O9" s="13">
        <v>0.18032786885245899</v>
      </c>
      <c r="P9" s="13">
        <v>0.30769230769230799</v>
      </c>
      <c r="Q9" s="13">
        <v>0.169491525423729</v>
      </c>
      <c r="R9" s="13"/>
      <c r="S9" s="13">
        <v>0.17333333333333301</v>
      </c>
      <c r="T9" s="13">
        <v>0.116279069767442</v>
      </c>
      <c r="U9" s="13">
        <v>0.125</v>
      </c>
      <c r="V9" s="13">
        <v>0.19298245614035101</v>
      </c>
      <c r="W9" s="13">
        <v>0.18181818181818199</v>
      </c>
      <c r="X9" s="13">
        <v>6.25E-2</v>
      </c>
      <c r="Y9" s="13"/>
      <c r="Z9" s="13">
        <v>0.14285714285714299</v>
      </c>
      <c r="AA9" s="13">
        <v>0.19718309859154901</v>
      </c>
      <c r="AB9" s="13"/>
      <c r="AC9" s="13">
        <v>0.16504854368932001</v>
      </c>
      <c r="AD9" s="13">
        <v>0.17293233082706799</v>
      </c>
    </row>
    <row r="10" spans="2:30" x14ac:dyDescent="0.3">
      <c r="B10" s="14" t="s">
        <v>162</v>
      </c>
      <c r="C10" s="13">
        <v>0.41897233201581002</v>
      </c>
      <c r="D10" s="13">
        <v>0.44800000000000001</v>
      </c>
      <c r="E10" s="13">
        <v>0.390625</v>
      </c>
      <c r="F10" s="13"/>
      <c r="G10" s="13">
        <v>0.25</v>
      </c>
      <c r="H10" s="13">
        <v>0.32</v>
      </c>
      <c r="I10" s="13">
        <v>0.25714285714285701</v>
      </c>
      <c r="J10" s="13">
        <v>0.43589743589743601</v>
      </c>
      <c r="K10" s="13">
        <v>0.45614035087719301</v>
      </c>
      <c r="L10" s="13">
        <v>0.483870967741935</v>
      </c>
      <c r="M10" s="13"/>
      <c r="N10" s="13">
        <v>0.50467289719626196</v>
      </c>
      <c r="O10" s="13">
        <v>0.409836065573771</v>
      </c>
      <c r="P10" s="13">
        <v>0.38461538461538503</v>
      </c>
      <c r="Q10" s="13">
        <v>0.28813559322033899</v>
      </c>
      <c r="R10" s="13"/>
      <c r="S10" s="13">
        <v>0.37333333333333302</v>
      </c>
      <c r="T10" s="13">
        <v>0.51162790697674398</v>
      </c>
      <c r="U10" s="13">
        <v>0.41666666666666702</v>
      </c>
      <c r="V10" s="13">
        <v>0.42105263157894701</v>
      </c>
      <c r="W10" s="13">
        <v>0.45454545454545497</v>
      </c>
      <c r="X10" s="13">
        <v>0.4375</v>
      </c>
      <c r="Y10" s="13"/>
      <c r="Z10" s="13">
        <v>0.40659340659340698</v>
      </c>
      <c r="AA10" s="13">
        <v>0.45070422535211302</v>
      </c>
      <c r="AB10" s="13"/>
      <c r="AC10" s="13">
        <v>0.43689320388349501</v>
      </c>
      <c r="AD10" s="13">
        <v>0.43609022556390997</v>
      </c>
    </row>
    <row r="11" spans="2:30" x14ac:dyDescent="0.3">
      <c r="B11" s="14" t="s">
        <v>163</v>
      </c>
      <c r="C11" s="13">
        <v>0.205533596837945</v>
      </c>
      <c r="D11" s="13">
        <v>0.216</v>
      </c>
      <c r="E11" s="13">
        <v>0.1953125</v>
      </c>
      <c r="F11" s="13"/>
      <c r="G11" s="13">
        <v>0.25</v>
      </c>
      <c r="H11" s="13">
        <v>0.12</v>
      </c>
      <c r="I11" s="13">
        <v>0.17142857142857101</v>
      </c>
      <c r="J11" s="13">
        <v>0.17948717948717899</v>
      </c>
      <c r="K11" s="13">
        <v>0.28070175438596501</v>
      </c>
      <c r="L11" s="13">
        <v>0.204301075268817</v>
      </c>
      <c r="M11" s="13"/>
      <c r="N11" s="13">
        <v>0.233644859813084</v>
      </c>
      <c r="O11" s="13">
        <v>0.16393442622950799</v>
      </c>
      <c r="P11" s="13">
        <v>0.115384615384615</v>
      </c>
      <c r="Q11" s="13">
        <v>0.23728813559322001</v>
      </c>
      <c r="R11" s="13"/>
      <c r="S11" s="13">
        <v>0.2</v>
      </c>
      <c r="T11" s="13">
        <v>0.25581395348837199</v>
      </c>
      <c r="U11" s="13">
        <v>0.20833333333333301</v>
      </c>
      <c r="V11" s="13">
        <v>0.105263157894737</v>
      </c>
      <c r="W11" s="13">
        <v>0.18181818181818199</v>
      </c>
      <c r="X11" s="13">
        <v>0.25</v>
      </c>
      <c r="Y11" s="13"/>
      <c r="Z11" s="13">
        <v>0.19780219780219799</v>
      </c>
      <c r="AA11" s="13">
        <v>0.22535211267605601</v>
      </c>
      <c r="AB11" s="13"/>
      <c r="AC11" s="13">
        <v>0.18446601941747601</v>
      </c>
      <c r="AD11" s="13">
        <v>0.233082706766917</v>
      </c>
    </row>
    <row r="12" spans="2:30" x14ac:dyDescent="0.3">
      <c r="B12" s="14" t="s">
        <v>164</v>
      </c>
      <c r="C12" s="13">
        <v>9.8814229249011898E-2</v>
      </c>
      <c r="D12" s="13">
        <v>0.128</v>
      </c>
      <c r="E12" s="13">
        <v>7.03125E-2</v>
      </c>
      <c r="F12" s="13"/>
      <c r="G12" s="13">
        <v>0</v>
      </c>
      <c r="H12" s="13">
        <v>0.12</v>
      </c>
      <c r="I12" s="13">
        <v>0.114285714285714</v>
      </c>
      <c r="J12" s="13">
        <v>0.102564102564103</v>
      </c>
      <c r="K12" s="13">
        <v>8.7719298245614002E-2</v>
      </c>
      <c r="L12" s="13">
        <v>9.6774193548387094E-2</v>
      </c>
      <c r="M12" s="13"/>
      <c r="N12" s="13">
        <v>0.10280373831775701</v>
      </c>
      <c r="O12" s="13">
        <v>6.5573770491803296E-2</v>
      </c>
      <c r="P12" s="13">
        <v>0.115384615384615</v>
      </c>
      <c r="Q12" s="13">
        <v>0.11864406779661001</v>
      </c>
      <c r="R12" s="13"/>
      <c r="S12" s="13">
        <v>0.16</v>
      </c>
      <c r="T12" s="13">
        <v>6.9767441860465101E-2</v>
      </c>
      <c r="U12" s="13">
        <v>0</v>
      </c>
      <c r="V12" s="13">
        <v>0.140350877192982</v>
      </c>
      <c r="W12" s="13">
        <v>4.5454545454545497E-2</v>
      </c>
      <c r="X12" s="13">
        <v>6.25E-2</v>
      </c>
      <c r="Y12" s="13"/>
      <c r="Z12" s="13">
        <v>0.104395604395604</v>
      </c>
      <c r="AA12" s="13">
        <v>8.4507042253521097E-2</v>
      </c>
      <c r="AB12" s="13"/>
      <c r="AC12" s="13">
        <v>0.106796116504854</v>
      </c>
      <c r="AD12" s="13">
        <v>9.0225563909774403E-2</v>
      </c>
    </row>
    <row r="13" spans="2:30" x14ac:dyDescent="0.3">
      <c r="B13" s="14" t="s">
        <v>56</v>
      </c>
      <c r="C13" s="13">
        <v>7.9051383399209502E-2</v>
      </c>
      <c r="D13" s="13">
        <v>0.04</v>
      </c>
      <c r="E13" s="13">
        <v>0.1171875</v>
      </c>
      <c r="F13" s="13"/>
      <c r="G13" s="13">
        <v>0.25</v>
      </c>
      <c r="H13" s="13">
        <v>0.16</v>
      </c>
      <c r="I13" s="13">
        <v>5.7142857142857099E-2</v>
      </c>
      <c r="J13" s="13">
        <v>7.69230769230769E-2</v>
      </c>
      <c r="K13" s="13">
        <v>3.5087719298245598E-2</v>
      </c>
      <c r="L13" s="13">
        <v>8.6021505376344107E-2</v>
      </c>
      <c r="M13" s="13"/>
      <c r="N13" s="13">
        <v>3.7383177570093497E-2</v>
      </c>
      <c r="O13" s="13">
        <v>9.8360655737704902E-2</v>
      </c>
      <c r="P13" s="13">
        <v>3.8461538461538498E-2</v>
      </c>
      <c r="Q13" s="13">
        <v>0.152542372881356</v>
      </c>
      <c r="R13" s="13"/>
      <c r="S13" s="13">
        <v>5.3333333333333302E-2</v>
      </c>
      <c r="T13" s="13">
        <v>2.32558139534884E-2</v>
      </c>
      <c r="U13" s="13">
        <v>0.20833333333333301</v>
      </c>
      <c r="V13" s="13">
        <v>5.2631578947368397E-2</v>
      </c>
      <c r="W13" s="13">
        <v>0.13636363636363599</v>
      </c>
      <c r="X13" s="13">
        <v>0.1875</v>
      </c>
      <c r="Y13" s="13"/>
      <c r="Z13" s="13">
        <v>9.8901098901098897E-2</v>
      </c>
      <c r="AA13" s="13">
        <v>2.8169014084507001E-2</v>
      </c>
      <c r="AB13" s="13"/>
      <c r="AC13" s="13">
        <v>5.8252427184466E-2</v>
      </c>
      <c r="AD13" s="13">
        <v>5.2631578947368397E-2</v>
      </c>
    </row>
    <row r="14" spans="2:30" x14ac:dyDescent="0.3">
      <c r="B14" s="14" t="s">
        <v>165</v>
      </c>
      <c r="C14" s="20">
        <v>0.19762845849802399</v>
      </c>
      <c r="D14" s="20">
        <v>0.16800000000000001</v>
      </c>
      <c r="E14" s="20">
        <v>0.2265625</v>
      </c>
      <c r="F14" s="20"/>
      <c r="G14" s="20">
        <v>0.25</v>
      </c>
      <c r="H14" s="20">
        <v>0.28000000000000003</v>
      </c>
      <c r="I14" s="20">
        <v>0.4</v>
      </c>
      <c r="J14" s="20">
        <v>0.20512820512820501</v>
      </c>
      <c r="K14" s="20">
        <v>0.140350877192982</v>
      </c>
      <c r="L14" s="20">
        <v>0.12903225806451599</v>
      </c>
      <c r="M14" s="20"/>
      <c r="N14" s="20">
        <v>0.121495327102804</v>
      </c>
      <c r="O14" s="20">
        <v>0.26229508196721302</v>
      </c>
      <c r="P14" s="20">
        <v>0.34615384615384598</v>
      </c>
      <c r="Q14" s="20">
        <v>0.20338983050847501</v>
      </c>
      <c r="R14" s="20"/>
      <c r="S14" s="20">
        <v>0.21333333333333299</v>
      </c>
      <c r="T14" s="20">
        <v>0.13953488372093001</v>
      </c>
      <c r="U14" s="20">
        <v>0.16666666666666699</v>
      </c>
      <c r="V14" s="20">
        <v>0.28070175438596501</v>
      </c>
      <c r="W14" s="20">
        <v>0.18181818181818199</v>
      </c>
      <c r="X14" s="20">
        <v>6.25E-2</v>
      </c>
      <c r="Y14" s="20"/>
      <c r="Z14" s="20">
        <v>0.19230769230769201</v>
      </c>
      <c r="AA14" s="20">
        <v>0.21126760563380301</v>
      </c>
      <c r="AB14" s="20"/>
      <c r="AC14" s="20">
        <v>0.213592233009709</v>
      </c>
      <c r="AD14" s="20">
        <v>0.18796992481203001</v>
      </c>
    </row>
    <row r="15" spans="2:30" x14ac:dyDescent="0.3">
      <c r="B15" s="14" t="s">
        <v>166</v>
      </c>
      <c r="C15" s="20">
        <v>0.30434782608695699</v>
      </c>
      <c r="D15" s="20">
        <v>0.34399999999999997</v>
      </c>
      <c r="E15" s="20">
        <v>0.265625</v>
      </c>
      <c r="F15" s="20"/>
      <c r="G15" s="20">
        <v>0.25</v>
      </c>
      <c r="H15" s="20">
        <v>0.24</v>
      </c>
      <c r="I15" s="20">
        <v>0.28571428571428598</v>
      </c>
      <c r="J15" s="20">
        <v>0.28205128205128199</v>
      </c>
      <c r="K15" s="20">
        <v>0.36842105263157898</v>
      </c>
      <c r="L15" s="20">
        <v>0.30107526881720398</v>
      </c>
      <c r="M15" s="20"/>
      <c r="N15" s="20">
        <v>0.33644859813084099</v>
      </c>
      <c r="O15" s="20">
        <v>0.22950819672131101</v>
      </c>
      <c r="P15" s="20">
        <v>0.230769230769231</v>
      </c>
      <c r="Q15" s="20">
        <v>0.355932203389831</v>
      </c>
      <c r="R15" s="20"/>
      <c r="S15" s="20">
        <v>0.36</v>
      </c>
      <c r="T15" s="20">
        <v>0.32558139534883701</v>
      </c>
      <c r="U15" s="20">
        <v>0.20833333333333301</v>
      </c>
      <c r="V15" s="20">
        <v>0.24561403508771901</v>
      </c>
      <c r="W15" s="20">
        <v>0.22727272727272699</v>
      </c>
      <c r="X15" s="20">
        <v>0.3125</v>
      </c>
      <c r="Y15" s="20"/>
      <c r="Z15" s="20">
        <v>0.30219780219780201</v>
      </c>
      <c r="AA15" s="20">
        <v>0.309859154929577</v>
      </c>
      <c r="AB15" s="20"/>
      <c r="AC15" s="20">
        <v>0.29126213592233002</v>
      </c>
      <c r="AD15" s="20">
        <v>0.32330827067669199</v>
      </c>
    </row>
    <row r="16" spans="2:30" x14ac:dyDescent="0.3">
      <c r="B16" s="14" t="s">
        <v>167</v>
      </c>
      <c r="C16" s="21">
        <v>-0.106719367588933</v>
      </c>
      <c r="D16" s="21">
        <v>-0.17599999999999999</v>
      </c>
      <c r="E16" s="21">
        <v>-3.90625E-2</v>
      </c>
      <c r="F16" s="21"/>
      <c r="G16" s="21">
        <v>0</v>
      </c>
      <c r="H16" s="21">
        <v>0.04</v>
      </c>
      <c r="I16" s="21">
        <v>0.114285714285714</v>
      </c>
      <c r="J16" s="21">
        <v>-7.69230769230769E-2</v>
      </c>
      <c r="K16" s="21">
        <v>-0.22807017543859601</v>
      </c>
      <c r="L16" s="21">
        <v>-0.17204301075268799</v>
      </c>
      <c r="M16" s="21"/>
      <c r="N16" s="21">
        <v>-0.21495327102803699</v>
      </c>
      <c r="O16" s="21">
        <v>3.2786885245901697E-2</v>
      </c>
      <c r="P16" s="21">
        <v>0.115384615384615</v>
      </c>
      <c r="Q16" s="21">
        <v>-0.152542372881356</v>
      </c>
      <c r="R16" s="21"/>
      <c r="S16" s="21">
        <v>-0.146666666666667</v>
      </c>
      <c r="T16" s="21">
        <v>-0.186046511627907</v>
      </c>
      <c r="U16" s="21">
        <v>-4.1666666666666699E-2</v>
      </c>
      <c r="V16" s="21">
        <v>3.5087719298245598E-2</v>
      </c>
      <c r="W16" s="21">
        <v>-4.5454545454545497E-2</v>
      </c>
      <c r="X16" s="21">
        <v>-0.25</v>
      </c>
      <c r="Y16" s="21"/>
      <c r="Z16" s="21">
        <v>-0.10989010989011</v>
      </c>
      <c r="AA16" s="21">
        <v>-9.8591549295774697E-2</v>
      </c>
      <c r="AB16" s="21"/>
      <c r="AC16" s="21">
        <v>-7.7669902912621297E-2</v>
      </c>
      <c r="AD16" s="21">
        <v>-0.13533834586466201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8" t="s">
        <v>378</v>
      </c>
      <c r="E2" s="25"/>
      <c r="F2" s="25"/>
      <c r="G2" s="25"/>
      <c r="H2" s="25"/>
    </row>
    <row r="6" spans="2:8" ht="49.95" customHeight="1" x14ac:dyDescent="0.3">
      <c r="B6" s="16" t="s">
        <v>14</v>
      </c>
      <c r="C6" s="16" t="s">
        <v>539</v>
      </c>
      <c r="D6" s="16" t="s">
        <v>540</v>
      </c>
      <c r="E6" s="16" t="s">
        <v>541</v>
      </c>
      <c r="F6" s="16" t="s">
        <v>542</v>
      </c>
      <c r="G6" s="16" t="s">
        <v>543</v>
      </c>
    </row>
    <row r="7" spans="2:8" x14ac:dyDescent="0.3">
      <c r="B7" s="14" t="s">
        <v>160</v>
      </c>
      <c r="C7" s="13">
        <v>0.22924901185770799</v>
      </c>
      <c r="D7" s="13">
        <v>0.16600790513833999</v>
      </c>
      <c r="E7" s="13">
        <v>0.19367588932806301</v>
      </c>
      <c r="F7" s="13">
        <v>5.9288537549407098E-2</v>
      </c>
      <c r="G7" s="13">
        <v>7.5098814229248995E-2</v>
      </c>
    </row>
    <row r="8" spans="2:8" x14ac:dyDescent="0.3">
      <c r="B8" s="14" t="s">
        <v>161</v>
      </c>
      <c r="C8" s="13">
        <v>0.51778656126482203</v>
      </c>
      <c r="D8" s="13">
        <v>0.43083003952569199</v>
      </c>
      <c r="E8" s="13">
        <v>0.30830039525691699</v>
      </c>
      <c r="F8" s="13">
        <v>0.30434782608695699</v>
      </c>
      <c r="G8" s="13">
        <v>0.27667984189723299</v>
      </c>
    </row>
    <row r="9" spans="2:8" x14ac:dyDescent="0.3">
      <c r="B9" s="14" t="s">
        <v>162</v>
      </c>
      <c r="C9" s="13">
        <v>0.17786561264822101</v>
      </c>
      <c r="D9" s="13">
        <v>0.25691699604743101</v>
      </c>
      <c r="E9" s="13">
        <v>0.189723320158103</v>
      </c>
      <c r="F9" s="13">
        <v>0.29644268774703603</v>
      </c>
      <c r="G9" s="13">
        <v>0.25296442687747001</v>
      </c>
    </row>
    <row r="10" spans="2:8" x14ac:dyDescent="0.3">
      <c r="B10" s="14" t="s">
        <v>163</v>
      </c>
      <c r="C10" s="13">
        <v>3.1620553359683799E-2</v>
      </c>
      <c r="D10" s="13">
        <v>6.7193675889328106E-2</v>
      </c>
      <c r="E10" s="13">
        <v>0.17786561264822101</v>
      </c>
      <c r="F10" s="13">
        <v>0.185770750988142</v>
      </c>
      <c r="G10" s="13">
        <v>0.20948616600790501</v>
      </c>
    </row>
    <row r="11" spans="2:8" x14ac:dyDescent="0.3">
      <c r="B11" s="14" t="s">
        <v>164</v>
      </c>
      <c r="C11" s="13">
        <v>1.97628458498024E-2</v>
      </c>
      <c r="D11" s="13">
        <v>3.1620553359683799E-2</v>
      </c>
      <c r="E11" s="13">
        <v>0.118577075098814</v>
      </c>
      <c r="F11" s="13">
        <v>0.126482213438735</v>
      </c>
      <c r="G11" s="13">
        <v>0.16205533596837901</v>
      </c>
    </row>
    <row r="12" spans="2:8" x14ac:dyDescent="0.3">
      <c r="B12" s="14" t="s">
        <v>56</v>
      </c>
      <c r="C12" s="13">
        <v>2.3715415019762799E-2</v>
      </c>
      <c r="D12" s="13">
        <v>4.7430830039525702E-2</v>
      </c>
      <c r="E12" s="13">
        <v>1.18577075098814E-2</v>
      </c>
      <c r="F12" s="13">
        <v>2.7667984189723299E-2</v>
      </c>
      <c r="G12" s="13">
        <v>2.3715415019762799E-2</v>
      </c>
    </row>
    <row r="13" spans="2:8" x14ac:dyDescent="0.3">
      <c r="B13" s="22" t="s">
        <v>165</v>
      </c>
      <c r="C13" s="20">
        <v>0.74703557312252999</v>
      </c>
      <c r="D13" s="20">
        <v>0.59683794466403195</v>
      </c>
      <c r="E13" s="20">
        <v>0.50197628458498</v>
      </c>
      <c r="F13" s="20">
        <v>0.36363636363636398</v>
      </c>
      <c r="G13" s="20">
        <v>0.35177865612648201</v>
      </c>
    </row>
    <row r="14" spans="2:8" x14ac:dyDescent="0.3">
      <c r="B14" s="22" t="s">
        <v>166</v>
      </c>
      <c r="C14" s="20">
        <v>5.1383399209486202E-2</v>
      </c>
      <c r="D14" s="20">
        <v>9.8814229249011898E-2</v>
      </c>
      <c r="E14" s="20">
        <v>0.29644268774703603</v>
      </c>
      <c r="F14" s="20">
        <v>0.312252964426877</v>
      </c>
      <c r="G14" s="20">
        <v>0.37154150197628499</v>
      </c>
    </row>
    <row r="15" spans="2:8" x14ac:dyDescent="0.3">
      <c r="B15" s="22" t="s">
        <v>167</v>
      </c>
      <c r="C15" s="21">
        <v>0.69565217391304301</v>
      </c>
      <c r="D15" s="21">
        <v>0.49802371541502</v>
      </c>
      <c r="E15" s="21">
        <v>0.205533596837945</v>
      </c>
      <c r="F15" s="21">
        <v>5.1383399209486202E-2</v>
      </c>
      <c r="G15" s="21">
        <v>-1.97628458498024E-2</v>
      </c>
    </row>
    <row r="16" spans="2:8" x14ac:dyDescent="0.3">
      <c r="B16" s="15"/>
      <c r="C16" s="15"/>
      <c r="D16" s="15"/>
      <c r="E16" s="15"/>
      <c r="F16" s="15"/>
      <c r="G16" s="15"/>
    </row>
    <row r="17" spans="2:2" x14ac:dyDescent="0.3">
      <c r="B17" t="s">
        <v>50</v>
      </c>
    </row>
    <row r="18" spans="2:2" x14ac:dyDescent="0.3">
      <c r="B18" t="s">
        <v>51</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0.19367588932806301</v>
      </c>
      <c r="D8" s="13">
        <v>0.16800000000000001</v>
      </c>
      <c r="E8" s="13">
        <v>0.21875</v>
      </c>
      <c r="F8" s="13"/>
      <c r="G8" s="13">
        <v>0.5</v>
      </c>
      <c r="H8" s="13">
        <v>0.36</v>
      </c>
      <c r="I8" s="13">
        <v>0.28571428571428598</v>
      </c>
      <c r="J8" s="13">
        <v>0.33333333333333298</v>
      </c>
      <c r="K8" s="13">
        <v>0.105263157894737</v>
      </c>
      <c r="L8" s="13">
        <v>9.6774193548387094E-2</v>
      </c>
      <c r="M8" s="13"/>
      <c r="N8" s="13">
        <v>0.177570093457944</v>
      </c>
      <c r="O8" s="13">
        <v>0.18032786885245899</v>
      </c>
      <c r="P8" s="13">
        <v>0.230769230769231</v>
      </c>
      <c r="Q8" s="13">
        <v>0.22033898305084701</v>
      </c>
      <c r="R8" s="13"/>
      <c r="S8" s="13">
        <v>0.22666666666666699</v>
      </c>
      <c r="T8" s="13">
        <v>0.162790697674419</v>
      </c>
      <c r="U8" s="13">
        <v>0.29166666666666702</v>
      </c>
      <c r="V8" s="13">
        <v>0.19298245614035101</v>
      </c>
      <c r="W8" s="13">
        <v>0.18181818181818199</v>
      </c>
      <c r="X8" s="13">
        <v>6.25E-2</v>
      </c>
      <c r="Y8" s="13"/>
      <c r="Z8" s="13">
        <v>0.214285714285714</v>
      </c>
      <c r="AA8" s="13">
        <v>0.140845070422535</v>
      </c>
      <c r="AB8" s="13"/>
      <c r="AC8" s="13">
        <v>0.20388349514563101</v>
      </c>
      <c r="AD8" s="13">
        <v>0.180451127819549</v>
      </c>
    </row>
    <row r="9" spans="2:30" x14ac:dyDescent="0.3">
      <c r="B9" s="14" t="s">
        <v>161</v>
      </c>
      <c r="C9" s="13">
        <v>0.30830039525691699</v>
      </c>
      <c r="D9" s="13">
        <v>0.33600000000000002</v>
      </c>
      <c r="E9" s="13">
        <v>0.28125</v>
      </c>
      <c r="F9" s="13"/>
      <c r="G9" s="13">
        <v>0.25</v>
      </c>
      <c r="H9" s="13">
        <v>0.36</v>
      </c>
      <c r="I9" s="13">
        <v>0.34285714285714303</v>
      </c>
      <c r="J9" s="13">
        <v>0.256410256410256</v>
      </c>
      <c r="K9" s="13">
        <v>0.42105263157894701</v>
      </c>
      <c r="L9" s="13">
        <v>0.236559139784946</v>
      </c>
      <c r="M9" s="13"/>
      <c r="N9" s="13">
        <v>0.27102803738317799</v>
      </c>
      <c r="O9" s="13">
        <v>0.36065573770491799</v>
      </c>
      <c r="P9" s="13">
        <v>0.38461538461538503</v>
      </c>
      <c r="Q9" s="13">
        <v>0.28813559322033899</v>
      </c>
      <c r="R9" s="13"/>
      <c r="S9" s="13">
        <v>0.266666666666667</v>
      </c>
      <c r="T9" s="13">
        <v>0.372093023255814</v>
      </c>
      <c r="U9" s="13">
        <v>0.33333333333333298</v>
      </c>
      <c r="V9" s="13">
        <v>0.33333333333333298</v>
      </c>
      <c r="W9" s="13">
        <v>0.31818181818181801</v>
      </c>
      <c r="X9" s="13">
        <v>0.1875</v>
      </c>
      <c r="Y9" s="13"/>
      <c r="Z9" s="13">
        <v>0.30769230769230799</v>
      </c>
      <c r="AA9" s="13">
        <v>0.309859154929577</v>
      </c>
      <c r="AB9" s="13"/>
      <c r="AC9" s="13">
        <v>0.32038834951456302</v>
      </c>
      <c r="AD9" s="13">
        <v>0.29323308270676701</v>
      </c>
    </row>
    <row r="10" spans="2:30" x14ac:dyDescent="0.3">
      <c r="B10" s="14" t="s">
        <v>162</v>
      </c>
      <c r="C10" s="13">
        <v>0.189723320158103</v>
      </c>
      <c r="D10" s="13">
        <v>0.152</v>
      </c>
      <c r="E10" s="13">
        <v>0.2265625</v>
      </c>
      <c r="F10" s="13"/>
      <c r="G10" s="13">
        <v>0</v>
      </c>
      <c r="H10" s="13">
        <v>0.16</v>
      </c>
      <c r="I10" s="13">
        <v>0.14285714285714299</v>
      </c>
      <c r="J10" s="13">
        <v>0.128205128205128</v>
      </c>
      <c r="K10" s="13">
        <v>0.175438596491228</v>
      </c>
      <c r="L10" s="13">
        <v>0.25806451612903197</v>
      </c>
      <c r="M10" s="13"/>
      <c r="N10" s="13">
        <v>0.20560747663551401</v>
      </c>
      <c r="O10" s="13">
        <v>0.114754098360656</v>
      </c>
      <c r="P10" s="13">
        <v>0.269230769230769</v>
      </c>
      <c r="Q10" s="13">
        <v>0.20338983050847501</v>
      </c>
      <c r="R10" s="13"/>
      <c r="S10" s="13">
        <v>0.16</v>
      </c>
      <c r="T10" s="13">
        <v>0.232558139534884</v>
      </c>
      <c r="U10" s="13">
        <v>0.16666666666666699</v>
      </c>
      <c r="V10" s="13">
        <v>0.21052631578947401</v>
      </c>
      <c r="W10" s="13">
        <v>0.18181818181818199</v>
      </c>
      <c r="X10" s="13">
        <v>0.25</v>
      </c>
      <c r="Y10" s="13"/>
      <c r="Z10" s="13">
        <v>0.19230769230769201</v>
      </c>
      <c r="AA10" s="13">
        <v>0.183098591549296</v>
      </c>
      <c r="AB10" s="13"/>
      <c r="AC10" s="13">
        <v>0.223300970873786</v>
      </c>
      <c r="AD10" s="13">
        <v>0.17293233082706799</v>
      </c>
    </row>
    <row r="11" spans="2:30" x14ac:dyDescent="0.3">
      <c r="B11" s="14" t="s">
        <v>163</v>
      </c>
      <c r="C11" s="13">
        <v>0.17786561264822101</v>
      </c>
      <c r="D11" s="13">
        <v>0.184</v>
      </c>
      <c r="E11" s="13">
        <v>0.171875</v>
      </c>
      <c r="F11" s="13"/>
      <c r="G11" s="13">
        <v>0</v>
      </c>
      <c r="H11" s="13">
        <v>0.12</v>
      </c>
      <c r="I11" s="13">
        <v>0.17142857142857101</v>
      </c>
      <c r="J11" s="13">
        <v>0.128205128205128</v>
      </c>
      <c r="K11" s="13">
        <v>0.140350877192982</v>
      </c>
      <c r="L11" s="13">
        <v>0.247311827956989</v>
      </c>
      <c r="M11" s="13"/>
      <c r="N11" s="13">
        <v>0.22429906542056099</v>
      </c>
      <c r="O11" s="13">
        <v>0.213114754098361</v>
      </c>
      <c r="P11" s="13">
        <v>7.69230769230769E-2</v>
      </c>
      <c r="Q11" s="13">
        <v>0.101694915254237</v>
      </c>
      <c r="R11" s="13"/>
      <c r="S11" s="13">
        <v>0.18666666666666701</v>
      </c>
      <c r="T11" s="13">
        <v>0.186046511627907</v>
      </c>
      <c r="U11" s="13">
        <v>0.125</v>
      </c>
      <c r="V11" s="13">
        <v>0.12280701754386</v>
      </c>
      <c r="W11" s="13">
        <v>0.22727272727272699</v>
      </c>
      <c r="X11" s="13">
        <v>0.1875</v>
      </c>
      <c r="Y11" s="13"/>
      <c r="Z11" s="13">
        <v>0.175824175824176</v>
      </c>
      <c r="AA11" s="13">
        <v>0.183098591549296</v>
      </c>
      <c r="AB11" s="13"/>
      <c r="AC11" s="13">
        <v>0.14563106796116501</v>
      </c>
      <c r="AD11" s="13">
        <v>0.21052631578947401</v>
      </c>
    </row>
    <row r="12" spans="2:30" x14ac:dyDescent="0.3">
      <c r="B12" s="14" t="s">
        <v>164</v>
      </c>
      <c r="C12" s="13">
        <v>0.118577075098814</v>
      </c>
      <c r="D12" s="13">
        <v>0.16</v>
      </c>
      <c r="E12" s="13">
        <v>7.8125E-2</v>
      </c>
      <c r="F12" s="13"/>
      <c r="G12" s="13">
        <v>0.25</v>
      </c>
      <c r="H12" s="13">
        <v>0</v>
      </c>
      <c r="I12" s="13">
        <v>5.7142857142857099E-2</v>
      </c>
      <c r="J12" s="13">
        <v>0.15384615384615399</v>
      </c>
      <c r="K12" s="13">
        <v>0.140350877192982</v>
      </c>
      <c r="L12" s="13">
        <v>0.13978494623655899</v>
      </c>
      <c r="M12" s="13"/>
      <c r="N12" s="13">
        <v>0.121495327102804</v>
      </c>
      <c r="O12" s="13">
        <v>9.8360655737704902E-2</v>
      </c>
      <c r="P12" s="13">
        <v>3.8461538461538498E-2</v>
      </c>
      <c r="Q12" s="13">
        <v>0.169491525423729</v>
      </c>
      <c r="R12" s="13"/>
      <c r="S12" s="13">
        <v>0.146666666666667</v>
      </c>
      <c r="T12" s="13">
        <v>2.32558139534884E-2</v>
      </c>
      <c r="U12" s="13">
        <v>8.3333333333333301E-2</v>
      </c>
      <c r="V12" s="13">
        <v>0.140350877192982</v>
      </c>
      <c r="W12" s="13">
        <v>9.0909090909090898E-2</v>
      </c>
      <c r="X12" s="13">
        <v>0.25</v>
      </c>
      <c r="Y12" s="13"/>
      <c r="Z12" s="13">
        <v>0.104395604395604</v>
      </c>
      <c r="AA12" s="13">
        <v>0.154929577464789</v>
      </c>
      <c r="AB12" s="13"/>
      <c r="AC12" s="13">
        <v>9.7087378640776698E-2</v>
      </c>
      <c r="AD12" s="13">
        <v>0.14285714285714299</v>
      </c>
    </row>
    <row r="13" spans="2:30" x14ac:dyDescent="0.3">
      <c r="B13" s="14" t="s">
        <v>56</v>
      </c>
      <c r="C13" s="13">
        <v>1.18577075098814E-2</v>
      </c>
      <c r="D13" s="13">
        <v>0</v>
      </c>
      <c r="E13" s="13">
        <v>2.34375E-2</v>
      </c>
      <c r="F13" s="13"/>
      <c r="G13" s="13">
        <v>0</v>
      </c>
      <c r="H13" s="13">
        <v>0</v>
      </c>
      <c r="I13" s="13">
        <v>0</v>
      </c>
      <c r="J13" s="13">
        <v>0</v>
      </c>
      <c r="K13" s="13">
        <v>1.7543859649122799E-2</v>
      </c>
      <c r="L13" s="13">
        <v>2.1505376344085999E-2</v>
      </c>
      <c r="M13" s="13"/>
      <c r="N13" s="13">
        <v>0</v>
      </c>
      <c r="O13" s="13">
        <v>3.2786885245901599E-2</v>
      </c>
      <c r="P13" s="13">
        <v>0</v>
      </c>
      <c r="Q13" s="13">
        <v>1.6949152542372899E-2</v>
      </c>
      <c r="R13" s="13"/>
      <c r="S13" s="13">
        <v>1.3333333333333299E-2</v>
      </c>
      <c r="T13" s="13">
        <v>2.32558139534884E-2</v>
      </c>
      <c r="U13" s="13">
        <v>0</v>
      </c>
      <c r="V13" s="13">
        <v>0</v>
      </c>
      <c r="W13" s="13">
        <v>0</v>
      </c>
      <c r="X13" s="13">
        <v>6.25E-2</v>
      </c>
      <c r="Y13" s="13"/>
      <c r="Z13" s="13">
        <v>5.4945054945054897E-3</v>
      </c>
      <c r="AA13" s="13">
        <v>2.8169014084507001E-2</v>
      </c>
      <c r="AB13" s="13"/>
      <c r="AC13" s="13">
        <v>9.7087378640776708E-3</v>
      </c>
      <c r="AD13" s="13">
        <v>0</v>
      </c>
    </row>
    <row r="14" spans="2:30" x14ac:dyDescent="0.3">
      <c r="B14" s="14" t="s">
        <v>165</v>
      </c>
      <c r="C14" s="20">
        <v>0.50197628458498</v>
      </c>
      <c r="D14" s="20">
        <v>0.504</v>
      </c>
      <c r="E14" s="20">
        <v>0.5</v>
      </c>
      <c r="F14" s="20"/>
      <c r="G14" s="20">
        <v>0.75</v>
      </c>
      <c r="H14" s="20">
        <v>0.72</v>
      </c>
      <c r="I14" s="20">
        <v>0.628571428571429</v>
      </c>
      <c r="J14" s="20">
        <v>0.58974358974358998</v>
      </c>
      <c r="K14" s="20">
        <v>0.52631578947368396</v>
      </c>
      <c r="L14" s="20">
        <v>0.33333333333333298</v>
      </c>
      <c r="M14" s="20"/>
      <c r="N14" s="20">
        <v>0.44859813084112099</v>
      </c>
      <c r="O14" s="20">
        <v>0.54098360655737698</v>
      </c>
      <c r="P14" s="20">
        <v>0.61538461538461497</v>
      </c>
      <c r="Q14" s="20">
        <v>0.50847457627118597</v>
      </c>
      <c r="R14" s="20"/>
      <c r="S14" s="20">
        <v>0.49333333333333301</v>
      </c>
      <c r="T14" s="20">
        <v>0.53488372093023295</v>
      </c>
      <c r="U14" s="20">
        <v>0.625</v>
      </c>
      <c r="V14" s="20">
        <v>0.52631578947368396</v>
      </c>
      <c r="W14" s="20">
        <v>0.5</v>
      </c>
      <c r="X14" s="20">
        <v>0.25</v>
      </c>
      <c r="Y14" s="20"/>
      <c r="Z14" s="20">
        <v>0.52197802197802201</v>
      </c>
      <c r="AA14" s="20">
        <v>0.45070422535211302</v>
      </c>
      <c r="AB14" s="20"/>
      <c r="AC14" s="20">
        <v>0.52427184466019405</v>
      </c>
      <c r="AD14" s="20">
        <v>0.47368421052631599</v>
      </c>
    </row>
    <row r="15" spans="2:30" x14ac:dyDescent="0.3">
      <c r="B15" s="14" t="s">
        <v>166</v>
      </c>
      <c r="C15" s="20">
        <v>0.29644268774703603</v>
      </c>
      <c r="D15" s="20">
        <v>0.34399999999999997</v>
      </c>
      <c r="E15" s="20">
        <v>0.25</v>
      </c>
      <c r="F15" s="20"/>
      <c r="G15" s="20">
        <v>0.25</v>
      </c>
      <c r="H15" s="20">
        <v>0.12</v>
      </c>
      <c r="I15" s="20">
        <v>0.22857142857142901</v>
      </c>
      <c r="J15" s="20">
        <v>0.28205128205128199</v>
      </c>
      <c r="K15" s="20">
        <v>0.28070175438596501</v>
      </c>
      <c r="L15" s="20">
        <v>0.38709677419354799</v>
      </c>
      <c r="M15" s="20"/>
      <c r="N15" s="20">
        <v>0.34579439252336402</v>
      </c>
      <c r="O15" s="20">
        <v>0.31147540983606598</v>
      </c>
      <c r="P15" s="20">
        <v>0.115384615384615</v>
      </c>
      <c r="Q15" s="20">
        <v>0.27118644067796599</v>
      </c>
      <c r="R15" s="20"/>
      <c r="S15" s="20">
        <v>0.33333333333333298</v>
      </c>
      <c r="T15" s="20">
        <v>0.209302325581395</v>
      </c>
      <c r="U15" s="20">
        <v>0.20833333333333301</v>
      </c>
      <c r="V15" s="20">
        <v>0.26315789473684198</v>
      </c>
      <c r="W15" s="20">
        <v>0.31818181818181801</v>
      </c>
      <c r="X15" s="20">
        <v>0.4375</v>
      </c>
      <c r="Y15" s="20"/>
      <c r="Z15" s="20">
        <v>0.28021978021978</v>
      </c>
      <c r="AA15" s="20">
        <v>0.338028169014085</v>
      </c>
      <c r="AB15" s="20"/>
      <c r="AC15" s="20">
        <v>0.242718446601942</v>
      </c>
      <c r="AD15" s="20">
        <v>0.35338345864661702</v>
      </c>
    </row>
    <row r="16" spans="2:30" x14ac:dyDescent="0.3">
      <c r="B16" s="14" t="s">
        <v>167</v>
      </c>
      <c r="C16" s="21">
        <v>0.205533596837945</v>
      </c>
      <c r="D16" s="21">
        <v>0.16</v>
      </c>
      <c r="E16" s="21">
        <v>0.25</v>
      </c>
      <c r="F16" s="21"/>
      <c r="G16" s="21">
        <v>0.5</v>
      </c>
      <c r="H16" s="21">
        <v>0.6</v>
      </c>
      <c r="I16" s="21">
        <v>0.4</v>
      </c>
      <c r="J16" s="21">
        <v>0.30769230769230799</v>
      </c>
      <c r="K16" s="21">
        <v>0.24561403508771901</v>
      </c>
      <c r="L16" s="21">
        <v>-5.3763440860214999E-2</v>
      </c>
      <c r="M16" s="21"/>
      <c r="N16" s="21">
        <v>0.10280373831775701</v>
      </c>
      <c r="O16" s="21">
        <v>0.22950819672131201</v>
      </c>
      <c r="P16" s="21">
        <v>0.5</v>
      </c>
      <c r="Q16" s="21">
        <v>0.23728813559322001</v>
      </c>
      <c r="R16" s="21"/>
      <c r="S16" s="21">
        <v>0.16</v>
      </c>
      <c r="T16" s="21">
        <v>0.32558139534883701</v>
      </c>
      <c r="U16" s="21">
        <v>0.41666666666666702</v>
      </c>
      <c r="V16" s="21">
        <v>0.26315789473684198</v>
      </c>
      <c r="W16" s="21">
        <v>0.18181818181818199</v>
      </c>
      <c r="X16" s="21">
        <v>-0.1875</v>
      </c>
      <c r="Y16" s="21"/>
      <c r="Z16" s="21">
        <v>0.24175824175824201</v>
      </c>
      <c r="AA16" s="21">
        <v>0.11267605633802801</v>
      </c>
      <c r="AB16" s="21"/>
      <c r="AC16" s="21">
        <v>0.28155339805825202</v>
      </c>
      <c r="AD16" s="21">
        <v>0.12030075187969901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5.9288537549407098E-2</v>
      </c>
      <c r="D8" s="13">
        <v>5.6000000000000001E-2</v>
      </c>
      <c r="E8" s="13">
        <v>6.25E-2</v>
      </c>
      <c r="F8" s="13"/>
      <c r="G8" s="13">
        <v>0</v>
      </c>
      <c r="H8" s="13">
        <v>0.08</v>
      </c>
      <c r="I8" s="13">
        <v>5.7142857142857099E-2</v>
      </c>
      <c r="J8" s="13">
        <v>7.69230769230769E-2</v>
      </c>
      <c r="K8" s="13">
        <v>5.2631578947368397E-2</v>
      </c>
      <c r="L8" s="13">
        <v>5.3763440860215103E-2</v>
      </c>
      <c r="M8" s="13"/>
      <c r="N8" s="13">
        <v>2.80373831775701E-2</v>
      </c>
      <c r="O8" s="13">
        <v>9.8360655737704902E-2</v>
      </c>
      <c r="P8" s="13">
        <v>7.69230769230769E-2</v>
      </c>
      <c r="Q8" s="13">
        <v>6.7796610169491497E-2</v>
      </c>
      <c r="R8" s="13"/>
      <c r="S8" s="13">
        <v>1.3333333333333299E-2</v>
      </c>
      <c r="T8" s="13">
        <v>4.6511627906976702E-2</v>
      </c>
      <c r="U8" s="13">
        <v>4.1666666666666699E-2</v>
      </c>
      <c r="V8" s="13">
        <v>0.105263157894737</v>
      </c>
      <c r="W8" s="13">
        <v>4.5454545454545497E-2</v>
      </c>
      <c r="X8" s="13">
        <v>0.1875</v>
      </c>
      <c r="Y8" s="13"/>
      <c r="Z8" s="13">
        <v>7.1428571428571397E-2</v>
      </c>
      <c r="AA8" s="13">
        <v>2.8169014084507001E-2</v>
      </c>
      <c r="AB8" s="13"/>
      <c r="AC8" s="13">
        <v>8.7378640776699004E-2</v>
      </c>
      <c r="AD8" s="13">
        <v>4.5112781954887202E-2</v>
      </c>
    </row>
    <row r="9" spans="2:30" x14ac:dyDescent="0.3">
      <c r="B9" s="14" t="s">
        <v>161</v>
      </c>
      <c r="C9" s="13">
        <v>0.30434782608695699</v>
      </c>
      <c r="D9" s="13">
        <v>0.29599999999999999</v>
      </c>
      <c r="E9" s="13">
        <v>0.3125</v>
      </c>
      <c r="F9" s="13"/>
      <c r="G9" s="13">
        <v>1</v>
      </c>
      <c r="H9" s="13">
        <v>0.36</v>
      </c>
      <c r="I9" s="13">
        <v>0.48571428571428599</v>
      </c>
      <c r="J9" s="13">
        <v>0.15384615384615399</v>
      </c>
      <c r="K9" s="13">
        <v>0.31578947368421101</v>
      </c>
      <c r="L9" s="13">
        <v>0.247311827956989</v>
      </c>
      <c r="M9" s="13"/>
      <c r="N9" s="13">
        <v>0.28037383177570102</v>
      </c>
      <c r="O9" s="13">
        <v>0.32786885245901598</v>
      </c>
      <c r="P9" s="13">
        <v>0.46153846153846201</v>
      </c>
      <c r="Q9" s="13">
        <v>0.25423728813559299</v>
      </c>
      <c r="R9" s="13"/>
      <c r="S9" s="13">
        <v>0.36</v>
      </c>
      <c r="T9" s="13">
        <v>0.25581395348837199</v>
      </c>
      <c r="U9" s="13">
        <v>0.33333333333333298</v>
      </c>
      <c r="V9" s="13">
        <v>0.35087719298245601</v>
      </c>
      <c r="W9" s="13">
        <v>0.27272727272727298</v>
      </c>
      <c r="X9" s="13">
        <v>0.125</v>
      </c>
      <c r="Y9" s="13"/>
      <c r="Z9" s="13">
        <v>0.30219780219780201</v>
      </c>
      <c r="AA9" s="13">
        <v>0.309859154929577</v>
      </c>
      <c r="AB9" s="13"/>
      <c r="AC9" s="13">
        <v>0.33009708737864102</v>
      </c>
      <c r="AD9" s="13">
        <v>0.278195488721804</v>
      </c>
    </row>
    <row r="10" spans="2:30" x14ac:dyDescent="0.3">
      <c r="B10" s="14" t="s">
        <v>162</v>
      </c>
      <c r="C10" s="13">
        <v>0.29644268774703603</v>
      </c>
      <c r="D10" s="13">
        <v>0.26400000000000001</v>
      </c>
      <c r="E10" s="13">
        <v>0.328125</v>
      </c>
      <c r="F10" s="13"/>
      <c r="G10" s="13">
        <v>0</v>
      </c>
      <c r="H10" s="13">
        <v>0.44</v>
      </c>
      <c r="I10" s="13">
        <v>0.2</v>
      </c>
      <c r="J10" s="13">
        <v>0.38461538461538503</v>
      </c>
      <c r="K10" s="13">
        <v>0.21052631578947401</v>
      </c>
      <c r="L10" s="13">
        <v>0.32258064516128998</v>
      </c>
      <c r="M10" s="13"/>
      <c r="N10" s="13">
        <v>0.33644859813084099</v>
      </c>
      <c r="O10" s="13">
        <v>0.26229508196721302</v>
      </c>
      <c r="P10" s="13">
        <v>0.30769230769230799</v>
      </c>
      <c r="Q10" s="13">
        <v>0.25423728813559299</v>
      </c>
      <c r="R10" s="13"/>
      <c r="S10" s="13">
        <v>0.30666666666666698</v>
      </c>
      <c r="T10" s="13">
        <v>0.30232558139534899</v>
      </c>
      <c r="U10" s="13">
        <v>0.375</v>
      </c>
      <c r="V10" s="13">
        <v>0.19298245614035101</v>
      </c>
      <c r="W10" s="13">
        <v>0.40909090909090901</v>
      </c>
      <c r="X10" s="13">
        <v>0.25</v>
      </c>
      <c r="Y10" s="13"/>
      <c r="Z10" s="13">
        <v>0.29120879120879101</v>
      </c>
      <c r="AA10" s="13">
        <v>0.309859154929577</v>
      </c>
      <c r="AB10" s="13"/>
      <c r="AC10" s="13">
        <v>0.29126213592233002</v>
      </c>
      <c r="AD10" s="13">
        <v>0.31578947368421101</v>
      </c>
    </row>
    <row r="11" spans="2:30" x14ac:dyDescent="0.3">
      <c r="B11" s="14" t="s">
        <v>163</v>
      </c>
      <c r="C11" s="13">
        <v>0.185770750988142</v>
      </c>
      <c r="D11" s="13">
        <v>0.192</v>
      </c>
      <c r="E11" s="13">
        <v>0.1796875</v>
      </c>
      <c r="F11" s="13"/>
      <c r="G11" s="13">
        <v>0</v>
      </c>
      <c r="H11" s="13">
        <v>0.04</v>
      </c>
      <c r="I11" s="13">
        <v>0.2</v>
      </c>
      <c r="J11" s="13">
        <v>0.20512820512820501</v>
      </c>
      <c r="K11" s="13">
        <v>0.22807017543859601</v>
      </c>
      <c r="L11" s="13">
        <v>0.19354838709677399</v>
      </c>
      <c r="M11" s="13"/>
      <c r="N11" s="13">
        <v>0.20560747663551401</v>
      </c>
      <c r="O11" s="13">
        <v>0.14754098360655701</v>
      </c>
      <c r="P11" s="13">
        <v>0.115384615384615</v>
      </c>
      <c r="Q11" s="13">
        <v>0.22033898305084701</v>
      </c>
      <c r="R11" s="13"/>
      <c r="S11" s="13">
        <v>0.146666666666667</v>
      </c>
      <c r="T11" s="13">
        <v>0.27906976744186002</v>
      </c>
      <c r="U11" s="13">
        <v>0.16666666666666699</v>
      </c>
      <c r="V11" s="13">
        <v>0.12280701754386</v>
      </c>
      <c r="W11" s="13">
        <v>0.22727272727272699</v>
      </c>
      <c r="X11" s="13">
        <v>0.25</v>
      </c>
      <c r="Y11" s="13"/>
      <c r="Z11" s="13">
        <v>0.18681318681318701</v>
      </c>
      <c r="AA11" s="13">
        <v>0.183098591549296</v>
      </c>
      <c r="AB11" s="13"/>
      <c r="AC11" s="13">
        <v>0.20388349514563101</v>
      </c>
      <c r="AD11" s="13">
        <v>0.17293233082706799</v>
      </c>
    </row>
    <row r="12" spans="2:30" x14ac:dyDescent="0.3">
      <c r="B12" s="14" t="s">
        <v>164</v>
      </c>
      <c r="C12" s="13">
        <v>0.126482213438735</v>
      </c>
      <c r="D12" s="13">
        <v>0.184</v>
      </c>
      <c r="E12" s="13">
        <v>7.03125E-2</v>
      </c>
      <c r="F12" s="13"/>
      <c r="G12" s="13">
        <v>0</v>
      </c>
      <c r="H12" s="13">
        <v>0</v>
      </c>
      <c r="I12" s="13">
        <v>2.8571428571428598E-2</v>
      </c>
      <c r="J12" s="13">
        <v>0.17948717948717899</v>
      </c>
      <c r="K12" s="13">
        <v>0.175438596491228</v>
      </c>
      <c r="L12" s="13">
        <v>0.15053763440860199</v>
      </c>
      <c r="M12" s="13"/>
      <c r="N12" s="13">
        <v>0.13084112149532701</v>
      </c>
      <c r="O12" s="13">
        <v>9.8360655737704902E-2</v>
      </c>
      <c r="P12" s="13">
        <v>3.8461538461538498E-2</v>
      </c>
      <c r="Q12" s="13">
        <v>0.186440677966102</v>
      </c>
      <c r="R12" s="13"/>
      <c r="S12" s="13">
        <v>0.133333333333333</v>
      </c>
      <c r="T12" s="13">
        <v>9.3023255813953501E-2</v>
      </c>
      <c r="U12" s="13">
        <v>8.3333333333333301E-2</v>
      </c>
      <c r="V12" s="13">
        <v>0.21052631578947401</v>
      </c>
      <c r="W12" s="13">
        <v>4.5454545454545497E-2</v>
      </c>
      <c r="X12" s="13">
        <v>6.25E-2</v>
      </c>
      <c r="Y12" s="13"/>
      <c r="Z12" s="13">
        <v>0.12637362637362601</v>
      </c>
      <c r="AA12" s="13">
        <v>0.12676056338028199</v>
      </c>
      <c r="AB12" s="13"/>
      <c r="AC12" s="13">
        <v>7.7669902912621394E-2</v>
      </c>
      <c r="AD12" s="13">
        <v>0.17293233082706799</v>
      </c>
    </row>
    <row r="13" spans="2:30" x14ac:dyDescent="0.3">
      <c r="B13" s="14" t="s">
        <v>56</v>
      </c>
      <c r="C13" s="13">
        <v>2.7667984189723299E-2</v>
      </c>
      <c r="D13" s="13">
        <v>8.0000000000000002E-3</v>
      </c>
      <c r="E13" s="13">
        <v>4.6875E-2</v>
      </c>
      <c r="F13" s="13"/>
      <c r="G13" s="13">
        <v>0</v>
      </c>
      <c r="H13" s="13">
        <v>0.08</v>
      </c>
      <c r="I13" s="13">
        <v>2.8571428571428598E-2</v>
      </c>
      <c r="J13" s="13">
        <v>0</v>
      </c>
      <c r="K13" s="13">
        <v>1.7543859649122799E-2</v>
      </c>
      <c r="L13" s="13">
        <v>3.2258064516128997E-2</v>
      </c>
      <c r="M13" s="13"/>
      <c r="N13" s="13">
        <v>1.86915887850467E-2</v>
      </c>
      <c r="O13" s="13">
        <v>6.5573770491803296E-2</v>
      </c>
      <c r="P13" s="13">
        <v>0</v>
      </c>
      <c r="Q13" s="13">
        <v>1.6949152542372899E-2</v>
      </c>
      <c r="R13" s="13"/>
      <c r="S13" s="13">
        <v>0.04</v>
      </c>
      <c r="T13" s="13">
        <v>2.32558139534884E-2</v>
      </c>
      <c r="U13" s="13">
        <v>0</v>
      </c>
      <c r="V13" s="13">
        <v>1.7543859649122799E-2</v>
      </c>
      <c r="W13" s="13">
        <v>0</v>
      </c>
      <c r="X13" s="13">
        <v>0.125</v>
      </c>
      <c r="Y13" s="13"/>
      <c r="Z13" s="13">
        <v>2.1978021978022001E-2</v>
      </c>
      <c r="AA13" s="13">
        <v>4.2253521126760597E-2</v>
      </c>
      <c r="AB13" s="13"/>
      <c r="AC13" s="13">
        <v>9.7087378640776708E-3</v>
      </c>
      <c r="AD13" s="13">
        <v>1.50375939849624E-2</v>
      </c>
    </row>
    <row r="14" spans="2:30" x14ac:dyDescent="0.3">
      <c r="B14" s="14" t="s">
        <v>165</v>
      </c>
      <c r="C14" s="20">
        <v>0.36363636363636398</v>
      </c>
      <c r="D14" s="20">
        <v>0.35199999999999998</v>
      </c>
      <c r="E14" s="20">
        <v>0.375</v>
      </c>
      <c r="F14" s="20"/>
      <c r="G14" s="20">
        <v>1</v>
      </c>
      <c r="H14" s="20">
        <v>0.44</v>
      </c>
      <c r="I14" s="20">
        <v>0.54285714285714304</v>
      </c>
      <c r="J14" s="20">
        <v>0.230769230769231</v>
      </c>
      <c r="K14" s="20">
        <v>0.36842105263157898</v>
      </c>
      <c r="L14" s="20">
        <v>0.30107526881720398</v>
      </c>
      <c r="M14" s="20"/>
      <c r="N14" s="20">
        <v>0.30841121495327101</v>
      </c>
      <c r="O14" s="20">
        <v>0.42622950819672101</v>
      </c>
      <c r="P14" s="20">
        <v>0.53846153846153899</v>
      </c>
      <c r="Q14" s="20">
        <v>0.322033898305085</v>
      </c>
      <c r="R14" s="20"/>
      <c r="S14" s="20">
        <v>0.37333333333333302</v>
      </c>
      <c r="T14" s="20">
        <v>0.30232558139534899</v>
      </c>
      <c r="U14" s="20">
        <v>0.375</v>
      </c>
      <c r="V14" s="20">
        <v>0.45614035087719301</v>
      </c>
      <c r="W14" s="20">
        <v>0.31818181818181801</v>
      </c>
      <c r="X14" s="20">
        <v>0.3125</v>
      </c>
      <c r="Y14" s="20"/>
      <c r="Z14" s="20">
        <v>0.37362637362637402</v>
      </c>
      <c r="AA14" s="20">
        <v>0.338028169014085</v>
      </c>
      <c r="AB14" s="20"/>
      <c r="AC14" s="20">
        <v>0.41747572815534001</v>
      </c>
      <c r="AD14" s="20">
        <v>0.32330827067669199</v>
      </c>
    </row>
    <row r="15" spans="2:30" x14ac:dyDescent="0.3">
      <c r="B15" s="14" t="s">
        <v>166</v>
      </c>
      <c r="C15" s="20">
        <v>0.312252964426877</v>
      </c>
      <c r="D15" s="20">
        <v>0.376</v>
      </c>
      <c r="E15" s="20">
        <v>0.25</v>
      </c>
      <c r="F15" s="20"/>
      <c r="G15" s="20">
        <v>0</v>
      </c>
      <c r="H15" s="20">
        <v>0.04</v>
      </c>
      <c r="I15" s="20">
        <v>0.22857142857142901</v>
      </c>
      <c r="J15" s="20">
        <v>0.38461538461538503</v>
      </c>
      <c r="K15" s="20">
        <v>0.40350877192982498</v>
      </c>
      <c r="L15" s="20">
        <v>0.34408602150537598</v>
      </c>
      <c r="M15" s="20"/>
      <c r="N15" s="20">
        <v>0.33644859813084099</v>
      </c>
      <c r="O15" s="20">
        <v>0.24590163934426201</v>
      </c>
      <c r="P15" s="20">
        <v>0.15384615384615399</v>
      </c>
      <c r="Q15" s="20">
        <v>0.40677966101694901</v>
      </c>
      <c r="R15" s="20"/>
      <c r="S15" s="20">
        <v>0.28000000000000003</v>
      </c>
      <c r="T15" s="20">
        <v>0.372093023255814</v>
      </c>
      <c r="U15" s="20">
        <v>0.25</v>
      </c>
      <c r="V15" s="20">
        <v>0.33333333333333298</v>
      </c>
      <c r="W15" s="20">
        <v>0.27272727272727298</v>
      </c>
      <c r="X15" s="20">
        <v>0.3125</v>
      </c>
      <c r="Y15" s="20"/>
      <c r="Z15" s="20">
        <v>0.31318681318681302</v>
      </c>
      <c r="AA15" s="20">
        <v>0.309859154929577</v>
      </c>
      <c r="AB15" s="20"/>
      <c r="AC15" s="20">
        <v>0.28155339805825202</v>
      </c>
      <c r="AD15" s="20">
        <v>0.34586466165413499</v>
      </c>
    </row>
    <row r="16" spans="2:30" x14ac:dyDescent="0.3">
      <c r="B16" s="14" t="s">
        <v>167</v>
      </c>
      <c r="C16" s="21">
        <v>5.1383399209486202E-2</v>
      </c>
      <c r="D16" s="21">
        <v>-2.4E-2</v>
      </c>
      <c r="E16" s="21">
        <v>0.125</v>
      </c>
      <c r="F16" s="21"/>
      <c r="G16" s="21">
        <v>1</v>
      </c>
      <c r="H16" s="21">
        <v>0.4</v>
      </c>
      <c r="I16" s="21">
        <v>0.314285714285714</v>
      </c>
      <c r="J16" s="21">
        <v>-0.15384615384615399</v>
      </c>
      <c r="K16" s="21">
        <v>-3.5087719298245598E-2</v>
      </c>
      <c r="L16" s="21">
        <v>-4.3010752688172102E-2</v>
      </c>
      <c r="M16" s="21"/>
      <c r="N16" s="21">
        <v>-2.80373831775701E-2</v>
      </c>
      <c r="O16" s="21">
        <v>0.18032786885245899</v>
      </c>
      <c r="P16" s="21">
        <v>0.38461538461538503</v>
      </c>
      <c r="Q16" s="21">
        <v>-8.47457627118645E-2</v>
      </c>
      <c r="R16" s="21"/>
      <c r="S16" s="21">
        <v>9.3333333333333296E-2</v>
      </c>
      <c r="T16" s="21">
        <v>-6.9767441860465101E-2</v>
      </c>
      <c r="U16" s="21">
        <v>0.125</v>
      </c>
      <c r="V16" s="21">
        <v>0.12280701754386</v>
      </c>
      <c r="W16" s="21">
        <v>4.5454545454545497E-2</v>
      </c>
      <c r="X16" s="21">
        <v>0</v>
      </c>
      <c r="Y16" s="21"/>
      <c r="Z16" s="21">
        <v>6.0439560439560398E-2</v>
      </c>
      <c r="AA16" s="21">
        <v>2.8169014084507001E-2</v>
      </c>
      <c r="AB16" s="21"/>
      <c r="AC16" s="21">
        <v>0.13592233009708701</v>
      </c>
      <c r="AD16" s="21">
        <v>-2.2556390977443601E-2</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7.5098814229248995E-2</v>
      </c>
      <c r="D8" s="13">
        <v>0.08</v>
      </c>
      <c r="E8" s="13">
        <v>7.03125E-2</v>
      </c>
      <c r="F8" s="13"/>
      <c r="G8" s="13">
        <v>0.25</v>
      </c>
      <c r="H8" s="13">
        <v>0.16</v>
      </c>
      <c r="I8" s="13">
        <v>0.22857142857142901</v>
      </c>
      <c r="J8" s="13">
        <v>7.69230769230769E-2</v>
      </c>
      <c r="K8" s="13">
        <v>5.2631578947368397E-2</v>
      </c>
      <c r="L8" s="13">
        <v>0</v>
      </c>
      <c r="M8" s="13"/>
      <c r="N8" s="13">
        <v>3.7383177570093497E-2</v>
      </c>
      <c r="O8" s="13">
        <v>0.13114754098360701</v>
      </c>
      <c r="P8" s="13">
        <v>0.115384615384615</v>
      </c>
      <c r="Q8" s="13">
        <v>6.7796610169491497E-2</v>
      </c>
      <c r="R8" s="13"/>
      <c r="S8" s="13">
        <v>9.3333333333333296E-2</v>
      </c>
      <c r="T8" s="13">
        <v>4.6511627906976702E-2</v>
      </c>
      <c r="U8" s="13">
        <v>0</v>
      </c>
      <c r="V8" s="13">
        <v>0.105263157894737</v>
      </c>
      <c r="W8" s="13">
        <v>0.13636363636363599</v>
      </c>
      <c r="X8" s="13">
        <v>6.25E-2</v>
      </c>
      <c r="Y8" s="13"/>
      <c r="Z8" s="13">
        <v>7.69230769230769E-2</v>
      </c>
      <c r="AA8" s="13">
        <v>7.0422535211267595E-2</v>
      </c>
      <c r="AB8" s="13"/>
      <c r="AC8" s="13">
        <v>6.7961165048543701E-2</v>
      </c>
      <c r="AD8" s="13">
        <v>6.7669172932330796E-2</v>
      </c>
    </row>
    <row r="9" spans="2:30" x14ac:dyDescent="0.3">
      <c r="B9" s="14" t="s">
        <v>161</v>
      </c>
      <c r="C9" s="13">
        <v>0.27667984189723299</v>
      </c>
      <c r="D9" s="13">
        <v>0.224</v>
      </c>
      <c r="E9" s="13">
        <v>0.328125</v>
      </c>
      <c r="F9" s="13"/>
      <c r="G9" s="13">
        <v>0.25</v>
      </c>
      <c r="H9" s="13">
        <v>0.36</v>
      </c>
      <c r="I9" s="13">
        <v>0.25714285714285701</v>
      </c>
      <c r="J9" s="13">
        <v>0.28205128205128199</v>
      </c>
      <c r="K9" s="13">
        <v>0.26315789473684198</v>
      </c>
      <c r="L9" s="13">
        <v>0.26881720430107497</v>
      </c>
      <c r="M9" s="13"/>
      <c r="N9" s="13">
        <v>0.21495327102803699</v>
      </c>
      <c r="O9" s="13">
        <v>0.36065573770491799</v>
      </c>
      <c r="P9" s="13">
        <v>0.34615384615384598</v>
      </c>
      <c r="Q9" s="13">
        <v>0.27118644067796599</v>
      </c>
      <c r="R9" s="13"/>
      <c r="S9" s="13">
        <v>0.24</v>
      </c>
      <c r="T9" s="13">
        <v>0.27906976744186002</v>
      </c>
      <c r="U9" s="13">
        <v>0.54166666666666696</v>
      </c>
      <c r="V9" s="13">
        <v>0.26315789473684198</v>
      </c>
      <c r="W9" s="13">
        <v>0.18181818181818199</v>
      </c>
      <c r="X9" s="13">
        <v>0.25</v>
      </c>
      <c r="Y9" s="13"/>
      <c r="Z9" s="13">
        <v>0.25824175824175799</v>
      </c>
      <c r="AA9" s="13">
        <v>0.323943661971831</v>
      </c>
      <c r="AB9" s="13"/>
      <c r="AC9" s="13">
        <v>0.33009708737864102</v>
      </c>
      <c r="AD9" s="13">
        <v>0.24060150375939801</v>
      </c>
    </row>
    <row r="10" spans="2:30" x14ac:dyDescent="0.3">
      <c r="B10" s="14" t="s">
        <v>162</v>
      </c>
      <c r="C10" s="13">
        <v>0.25296442687747001</v>
      </c>
      <c r="D10" s="13">
        <v>0.224</v>
      </c>
      <c r="E10" s="13">
        <v>0.28125</v>
      </c>
      <c r="F10" s="13"/>
      <c r="G10" s="13">
        <v>0.25</v>
      </c>
      <c r="H10" s="13">
        <v>0.2</v>
      </c>
      <c r="I10" s="13">
        <v>0.22857142857142901</v>
      </c>
      <c r="J10" s="13">
        <v>0.256410256410256</v>
      </c>
      <c r="K10" s="13">
        <v>0.28070175438596501</v>
      </c>
      <c r="L10" s="13">
        <v>0.25806451612903197</v>
      </c>
      <c r="M10" s="13"/>
      <c r="N10" s="13">
        <v>0.21495327102803699</v>
      </c>
      <c r="O10" s="13">
        <v>0.24590163934426201</v>
      </c>
      <c r="P10" s="13">
        <v>0.38461538461538503</v>
      </c>
      <c r="Q10" s="13">
        <v>0.27118644067796599</v>
      </c>
      <c r="R10" s="13"/>
      <c r="S10" s="13">
        <v>0.146666666666667</v>
      </c>
      <c r="T10" s="13">
        <v>0.30232558139534899</v>
      </c>
      <c r="U10" s="13">
        <v>0.16666666666666699</v>
      </c>
      <c r="V10" s="13">
        <v>0.31578947368421101</v>
      </c>
      <c r="W10" s="13">
        <v>0.40909090909090901</v>
      </c>
      <c r="X10" s="13">
        <v>0.3125</v>
      </c>
      <c r="Y10" s="13"/>
      <c r="Z10" s="13">
        <v>0.27472527472527503</v>
      </c>
      <c r="AA10" s="13">
        <v>0.19718309859154901</v>
      </c>
      <c r="AB10" s="13"/>
      <c r="AC10" s="13">
        <v>0.27184466019417503</v>
      </c>
      <c r="AD10" s="13">
        <v>0.22556390977443599</v>
      </c>
    </row>
    <row r="11" spans="2:30" x14ac:dyDescent="0.3">
      <c r="B11" s="14" t="s">
        <v>163</v>
      </c>
      <c r="C11" s="13">
        <v>0.20948616600790501</v>
      </c>
      <c r="D11" s="13">
        <v>0.24</v>
      </c>
      <c r="E11" s="13">
        <v>0.1796875</v>
      </c>
      <c r="F11" s="13"/>
      <c r="G11" s="13">
        <v>0.25</v>
      </c>
      <c r="H11" s="13">
        <v>0.16</v>
      </c>
      <c r="I11" s="13">
        <v>0.17142857142857101</v>
      </c>
      <c r="J11" s="13">
        <v>0.20512820512820501</v>
      </c>
      <c r="K11" s="13">
        <v>0.19298245614035101</v>
      </c>
      <c r="L11" s="13">
        <v>0.247311827956989</v>
      </c>
      <c r="M11" s="13"/>
      <c r="N11" s="13">
        <v>0.28037383177570102</v>
      </c>
      <c r="O11" s="13">
        <v>0.14754098360655701</v>
      </c>
      <c r="P11" s="13">
        <v>0.115384615384615</v>
      </c>
      <c r="Q11" s="13">
        <v>0.186440677966102</v>
      </c>
      <c r="R11" s="13"/>
      <c r="S11" s="13">
        <v>0.28000000000000003</v>
      </c>
      <c r="T11" s="13">
        <v>0.209302325581395</v>
      </c>
      <c r="U11" s="13">
        <v>0.125</v>
      </c>
      <c r="V11" s="13">
        <v>0.175438596491228</v>
      </c>
      <c r="W11" s="13">
        <v>0.13636363636363599</v>
      </c>
      <c r="X11" s="13">
        <v>0.1875</v>
      </c>
      <c r="Y11" s="13"/>
      <c r="Z11" s="13">
        <v>0.19780219780219799</v>
      </c>
      <c r="AA11" s="13">
        <v>0.23943661971831001</v>
      </c>
      <c r="AB11" s="13"/>
      <c r="AC11" s="13">
        <v>0.17475728155339801</v>
      </c>
      <c r="AD11" s="13">
        <v>0.255639097744361</v>
      </c>
    </row>
    <row r="12" spans="2:30" x14ac:dyDescent="0.3">
      <c r="B12" s="14" t="s">
        <v>164</v>
      </c>
      <c r="C12" s="13">
        <v>0.16205533596837901</v>
      </c>
      <c r="D12" s="13">
        <v>0.20799999999999999</v>
      </c>
      <c r="E12" s="13">
        <v>0.1171875</v>
      </c>
      <c r="F12" s="13"/>
      <c r="G12" s="13">
        <v>0</v>
      </c>
      <c r="H12" s="13">
        <v>0.08</v>
      </c>
      <c r="I12" s="13">
        <v>8.5714285714285701E-2</v>
      </c>
      <c r="J12" s="13">
        <v>0.15384615384615399</v>
      </c>
      <c r="K12" s="13">
        <v>0.19298245614035101</v>
      </c>
      <c r="L12" s="13">
        <v>0.204301075268817</v>
      </c>
      <c r="M12" s="13"/>
      <c r="N12" s="13">
        <v>0.233644859813084</v>
      </c>
      <c r="O12" s="13">
        <v>6.5573770491803296E-2</v>
      </c>
      <c r="P12" s="13">
        <v>3.8461538461538498E-2</v>
      </c>
      <c r="Q12" s="13">
        <v>0.186440677966102</v>
      </c>
      <c r="R12" s="13"/>
      <c r="S12" s="13">
        <v>0.21333333333333299</v>
      </c>
      <c r="T12" s="13">
        <v>0.116279069767442</v>
      </c>
      <c r="U12" s="13">
        <v>0.16666666666666699</v>
      </c>
      <c r="V12" s="13">
        <v>0.140350877192982</v>
      </c>
      <c r="W12" s="13">
        <v>9.0909090909090898E-2</v>
      </c>
      <c r="X12" s="13">
        <v>0.1875</v>
      </c>
      <c r="Y12" s="13"/>
      <c r="Z12" s="13">
        <v>0.17032967032967</v>
      </c>
      <c r="AA12" s="13">
        <v>0.140845070422535</v>
      </c>
      <c r="AB12" s="13"/>
      <c r="AC12" s="13">
        <v>0.14563106796116501</v>
      </c>
      <c r="AD12" s="13">
        <v>0.18796992481203001</v>
      </c>
    </row>
    <row r="13" spans="2:30" x14ac:dyDescent="0.3">
      <c r="B13" s="14" t="s">
        <v>56</v>
      </c>
      <c r="C13" s="13">
        <v>2.3715415019762799E-2</v>
      </c>
      <c r="D13" s="13">
        <v>2.4E-2</v>
      </c>
      <c r="E13" s="13">
        <v>2.34375E-2</v>
      </c>
      <c r="F13" s="13"/>
      <c r="G13" s="13">
        <v>0</v>
      </c>
      <c r="H13" s="13">
        <v>0.04</v>
      </c>
      <c r="I13" s="13">
        <v>2.8571428571428598E-2</v>
      </c>
      <c r="J13" s="13">
        <v>2.5641025641025599E-2</v>
      </c>
      <c r="K13" s="13">
        <v>1.7543859649122799E-2</v>
      </c>
      <c r="L13" s="13">
        <v>2.1505376344085999E-2</v>
      </c>
      <c r="M13" s="13"/>
      <c r="N13" s="13">
        <v>1.86915887850467E-2</v>
      </c>
      <c r="O13" s="13">
        <v>4.91803278688525E-2</v>
      </c>
      <c r="P13" s="13">
        <v>0</v>
      </c>
      <c r="Q13" s="13">
        <v>1.6949152542372899E-2</v>
      </c>
      <c r="R13" s="13"/>
      <c r="S13" s="13">
        <v>2.66666666666667E-2</v>
      </c>
      <c r="T13" s="13">
        <v>4.6511627906976702E-2</v>
      </c>
      <c r="U13" s="13">
        <v>0</v>
      </c>
      <c r="V13" s="13">
        <v>0</v>
      </c>
      <c r="W13" s="13">
        <v>4.5454545454545497E-2</v>
      </c>
      <c r="X13" s="13">
        <v>0</v>
      </c>
      <c r="Y13" s="13"/>
      <c r="Z13" s="13">
        <v>2.1978021978022001E-2</v>
      </c>
      <c r="AA13" s="13">
        <v>2.8169014084507001E-2</v>
      </c>
      <c r="AB13" s="13"/>
      <c r="AC13" s="13">
        <v>9.7087378640776708E-3</v>
      </c>
      <c r="AD13" s="13">
        <v>2.2556390977443601E-2</v>
      </c>
    </row>
    <row r="14" spans="2:30" x14ac:dyDescent="0.3">
      <c r="B14" s="14" t="s">
        <v>165</v>
      </c>
      <c r="C14" s="20">
        <v>0.35177865612648201</v>
      </c>
      <c r="D14" s="20">
        <v>0.30399999999999999</v>
      </c>
      <c r="E14" s="20">
        <v>0.3984375</v>
      </c>
      <c r="F14" s="20"/>
      <c r="G14" s="20">
        <v>0.5</v>
      </c>
      <c r="H14" s="20">
        <v>0.52</v>
      </c>
      <c r="I14" s="20">
        <v>0.48571428571428599</v>
      </c>
      <c r="J14" s="20">
        <v>0.35897435897435898</v>
      </c>
      <c r="K14" s="20">
        <v>0.31578947368421101</v>
      </c>
      <c r="L14" s="20">
        <v>0.26881720430107497</v>
      </c>
      <c r="M14" s="20"/>
      <c r="N14" s="20">
        <v>0.25233644859813098</v>
      </c>
      <c r="O14" s="20">
        <v>0.49180327868852503</v>
      </c>
      <c r="P14" s="20">
        <v>0.46153846153846201</v>
      </c>
      <c r="Q14" s="20">
        <v>0.338983050847458</v>
      </c>
      <c r="R14" s="20"/>
      <c r="S14" s="20">
        <v>0.33333333333333298</v>
      </c>
      <c r="T14" s="20">
        <v>0.32558139534883701</v>
      </c>
      <c r="U14" s="20">
        <v>0.54166666666666696</v>
      </c>
      <c r="V14" s="20">
        <v>0.36842105263157898</v>
      </c>
      <c r="W14" s="20">
        <v>0.31818181818181801</v>
      </c>
      <c r="X14" s="20">
        <v>0.3125</v>
      </c>
      <c r="Y14" s="20"/>
      <c r="Z14" s="20">
        <v>0.33516483516483497</v>
      </c>
      <c r="AA14" s="20">
        <v>0.39436619718309901</v>
      </c>
      <c r="AB14" s="20"/>
      <c r="AC14" s="20">
        <v>0.39805825242718501</v>
      </c>
      <c r="AD14" s="20">
        <v>0.30827067669172897</v>
      </c>
    </row>
    <row r="15" spans="2:30" x14ac:dyDescent="0.3">
      <c r="B15" s="14" t="s">
        <v>166</v>
      </c>
      <c r="C15" s="20">
        <v>0.37154150197628499</v>
      </c>
      <c r="D15" s="20">
        <v>0.44800000000000001</v>
      </c>
      <c r="E15" s="20">
        <v>0.296875</v>
      </c>
      <c r="F15" s="20"/>
      <c r="G15" s="20">
        <v>0.25</v>
      </c>
      <c r="H15" s="20">
        <v>0.24</v>
      </c>
      <c r="I15" s="20">
        <v>0.25714285714285701</v>
      </c>
      <c r="J15" s="20">
        <v>0.35897435897435898</v>
      </c>
      <c r="K15" s="20">
        <v>0.38596491228070201</v>
      </c>
      <c r="L15" s="20">
        <v>0.45161290322580599</v>
      </c>
      <c r="M15" s="20"/>
      <c r="N15" s="20">
        <v>0.51401869158878499</v>
      </c>
      <c r="O15" s="20">
        <v>0.213114754098361</v>
      </c>
      <c r="P15" s="20">
        <v>0.15384615384615399</v>
      </c>
      <c r="Q15" s="20">
        <v>0.37288135593220301</v>
      </c>
      <c r="R15" s="20"/>
      <c r="S15" s="20">
        <v>0.49333333333333301</v>
      </c>
      <c r="T15" s="20">
        <v>0.32558139534883701</v>
      </c>
      <c r="U15" s="20">
        <v>0.29166666666666702</v>
      </c>
      <c r="V15" s="20">
        <v>0.31578947368421101</v>
      </c>
      <c r="W15" s="20">
        <v>0.22727272727272699</v>
      </c>
      <c r="X15" s="20">
        <v>0.375</v>
      </c>
      <c r="Y15" s="20"/>
      <c r="Z15" s="20">
        <v>0.36813186813186799</v>
      </c>
      <c r="AA15" s="20">
        <v>0.38028169014084501</v>
      </c>
      <c r="AB15" s="20"/>
      <c r="AC15" s="20">
        <v>0.32038834951456302</v>
      </c>
      <c r="AD15" s="20">
        <v>0.44360902255639101</v>
      </c>
    </row>
    <row r="16" spans="2:30" x14ac:dyDescent="0.3">
      <c r="B16" s="14" t="s">
        <v>167</v>
      </c>
      <c r="C16" s="21">
        <v>-1.97628458498024E-2</v>
      </c>
      <c r="D16" s="21">
        <v>-0.14399999999999999</v>
      </c>
      <c r="E16" s="21">
        <v>0.1015625</v>
      </c>
      <c r="F16" s="21"/>
      <c r="G16" s="21">
        <v>0.25</v>
      </c>
      <c r="H16" s="21">
        <v>0.28000000000000003</v>
      </c>
      <c r="I16" s="21">
        <v>0.22857142857142901</v>
      </c>
      <c r="J16" s="21">
        <v>0</v>
      </c>
      <c r="K16" s="21">
        <v>-7.0175438596491196E-2</v>
      </c>
      <c r="L16" s="21">
        <v>-0.18279569892473099</v>
      </c>
      <c r="M16" s="21"/>
      <c r="N16" s="21">
        <v>-0.26168224299065401</v>
      </c>
      <c r="O16" s="21">
        <v>0.27868852459016402</v>
      </c>
      <c r="P16" s="21">
        <v>0.30769230769230799</v>
      </c>
      <c r="Q16" s="21">
        <v>-3.3898305084745797E-2</v>
      </c>
      <c r="R16" s="21"/>
      <c r="S16" s="21">
        <v>-0.16</v>
      </c>
      <c r="T16" s="21">
        <v>0</v>
      </c>
      <c r="U16" s="21">
        <v>0.25</v>
      </c>
      <c r="V16" s="21">
        <v>5.2631578947368397E-2</v>
      </c>
      <c r="W16" s="21">
        <v>9.0909090909090898E-2</v>
      </c>
      <c r="X16" s="21">
        <v>-6.25E-2</v>
      </c>
      <c r="Y16" s="21"/>
      <c r="Z16" s="21">
        <v>-3.2967032967033003E-2</v>
      </c>
      <c r="AA16" s="21">
        <v>1.40845070422536E-2</v>
      </c>
      <c r="AB16" s="21"/>
      <c r="AC16" s="21">
        <v>7.7669902912621394E-2</v>
      </c>
      <c r="AD16" s="21">
        <v>-0.13533834586466201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0.16600790513833999</v>
      </c>
      <c r="D8" s="13">
        <v>0.184</v>
      </c>
      <c r="E8" s="13">
        <v>0.1484375</v>
      </c>
      <c r="F8" s="13"/>
      <c r="G8" s="13">
        <v>0.25</v>
      </c>
      <c r="H8" s="13">
        <v>0.28000000000000003</v>
      </c>
      <c r="I8" s="13">
        <v>0.14285714285714299</v>
      </c>
      <c r="J8" s="13">
        <v>0.256410256410256</v>
      </c>
      <c r="K8" s="13">
        <v>8.7719298245614002E-2</v>
      </c>
      <c r="L8" s="13">
        <v>0.15053763440860199</v>
      </c>
      <c r="M8" s="13"/>
      <c r="N8" s="13">
        <v>0.121495327102804</v>
      </c>
      <c r="O8" s="13">
        <v>0.213114754098361</v>
      </c>
      <c r="P8" s="13">
        <v>0.230769230769231</v>
      </c>
      <c r="Q8" s="13">
        <v>0.169491525423729</v>
      </c>
      <c r="R8" s="13"/>
      <c r="S8" s="13">
        <v>0.146666666666667</v>
      </c>
      <c r="T8" s="13">
        <v>6.9767441860465101E-2</v>
      </c>
      <c r="U8" s="13">
        <v>8.3333333333333301E-2</v>
      </c>
      <c r="V8" s="13">
        <v>0.19298245614035101</v>
      </c>
      <c r="W8" s="13">
        <v>0.27272727272727298</v>
      </c>
      <c r="X8" s="13">
        <v>0.1875</v>
      </c>
      <c r="Y8" s="13"/>
      <c r="Z8" s="13">
        <v>0.164835164835165</v>
      </c>
      <c r="AA8" s="13">
        <v>0.169014084507042</v>
      </c>
      <c r="AB8" s="13"/>
      <c r="AC8" s="13">
        <v>0.14563106796116501</v>
      </c>
      <c r="AD8" s="13">
        <v>0.16541353383458601</v>
      </c>
    </row>
    <row r="9" spans="2:30" x14ac:dyDescent="0.3">
      <c r="B9" s="14" t="s">
        <v>161</v>
      </c>
      <c r="C9" s="13">
        <v>0.43083003952569199</v>
      </c>
      <c r="D9" s="13">
        <v>0.432</v>
      </c>
      <c r="E9" s="13">
        <v>0.4296875</v>
      </c>
      <c r="F9" s="13"/>
      <c r="G9" s="13">
        <v>0.75</v>
      </c>
      <c r="H9" s="13">
        <v>0.36</v>
      </c>
      <c r="I9" s="13">
        <v>0.48571428571428599</v>
      </c>
      <c r="J9" s="13">
        <v>0.230769230769231</v>
      </c>
      <c r="K9" s="13">
        <v>0.47368421052631599</v>
      </c>
      <c r="L9" s="13">
        <v>0.473118279569892</v>
      </c>
      <c r="M9" s="13"/>
      <c r="N9" s="13">
        <v>0.41121495327102803</v>
      </c>
      <c r="O9" s="13">
        <v>0.37704918032786899</v>
      </c>
      <c r="P9" s="13">
        <v>0.5</v>
      </c>
      <c r="Q9" s="13">
        <v>0.49152542372881403</v>
      </c>
      <c r="R9" s="13"/>
      <c r="S9" s="13">
        <v>0.45333333333333298</v>
      </c>
      <c r="T9" s="13">
        <v>0.51162790697674398</v>
      </c>
      <c r="U9" s="13">
        <v>0.41666666666666702</v>
      </c>
      <c r="V9" s="13">
        <v>0.47368421052631599</v>
      </c>
      <c r="W9" s="13">
        <v>0.22727272727272699</v>
      </c>
      <c r="X9" s="13">
        <v>0.1875</v>
      </c>
      <c r="Y9" s="13"/>
      <c r="Z9" s="13">
        <v>0.39560439560439598</v>
      </c>
      <c r="AA9" s="13">
        <v>0.52112676056338003</v>
      </c>
      <c r="AB9" s="13"/>
      <c r="AC9" s="13">
        <v>0.475728155339806</v>
      </c>
      <c r="AD9" s="13">
        <v>0.406015037593985</v>
      </c>
    </row>
    <row r="10" spans="2:30" x14ac:dyDescent="0.3">
      <c r="B10" s="14" t="s">
        <v>162</v>
      </c>
      <c r="C10" s="13">
        <v>0.25691699604743101</v>
      </c>
      <c r="D10" s="13">
        <v>0.224</v>
      </c>
      <c r="E10" s="13">
        <v>0.2890625</v>
      </c>
      <c r="F10" s="13"/>
      <c r="G10" s="13">
        <v>0</v>
      </c>
      <c r="H10" s="13">
        <v>0.24</v>
      </c>
      <c r="I10" s="13">
        <v>0.25714285714285701</v>
      </c>
      <c r="J10" s="13">
        <v>0.35897435897435898</v>
      </c>
      <c r="K10" s="13">
        <v>0.28070175438596501</v>
      </c>
      <c r="L10" s="13">
        <v>0.21505376344086</v>
      </c>
      <c r="M10" s="13"/>
      <c r="N10" s="13">
        <v>0.29906542056074797</v>
      </c>
      <c r="O10" s="13">
        <v>0.22950819672131101</v>
      </c>
      <c r="P10" s="13">
        <v>0.230769230769231</v>
      </c>
      <c r="Q10" s="13">
        <v>0.22033898305084701</v>
      </c>
      <c r="R10" s="13"/>
      <c r="S10" s="13">
        <v>0.24</v>
      </c>
      <c r="T10" s="13">
        <v>0.30232558139534899</v>
      </c>
      <c r="U10" s="13">
        <v>0.375</v>
      </c>
      <c r="V10" s="13">
        <v>0.157894736842105</v>
      </c>
      <c r="W10" s="13">
        <v>0.45454545454545497</v>
      </c>
      <c r="X10" s="13">
        <v>0.3125</v>
      </c>
      <c r="Y10" s="13"/>
      <c r="Z10" s="13">
        <v>0.28571428571428598</v>
      </c>
      <c r="AA10" s="13">
        <v>0.183098591549296</v>
      </c>
      <c r="AB10" s="13"/>
      <c r="AC10" s="13">
        <v>0.25242718446601897</v>
      </c>
      <c r="AD10" s="13">
        <v>0.278195488721804</v>
      </c>
    </row>
    <row r="11" spans="2:30" x14ac:dyDescent="0.3">
      <c r="B11" s="14" t="s">
        <v>163</v>
      </c>
      <c r="C11" s="13">
        <v>6.7193675889328106E-2</v>
      </c>
      <c r="D11" s="13">
        <v>0.08</v>
      </c>
      <c r="E11" s="13">
        <v>5.46875E-2</v>
      </c>
      <c r="F11" s="13"/>
      <c r="G11" s="13">
        <v>0</v>
      </c>
      <c r="H11" s="13">
        <v>0.04</v>
      </c>
      <c r="I11" s="13">
        <v>2.8571428571428598E-2</v>
      </c>
      <c r="J11" s="13">
        <v>0.102564102564103</v>
      </c>
      <c r="K11" s="13">
        <v>7.0175438596491196E-2</v>
      </c>
      <c r="L11" s="13">
        <v>7.5268817204301106E-2</v>
      </c>
      <c r="M11" s="13"/>
      <c r="N11" s="13">
        <v>0.11214953271028</v>
      </c>
      <c r="O11" s="13">
        <v>3.2786885245901599E-2</v>
      </c>
      <c r="P11" s="13">
        <v>0</v>
      </c>
      <c r="Q11" s="13">
        <v>5.0847457627118599E-2</v>
      </c>
      <c r="R11" s="13"/>
      <c r="S11" s="13">
        <v>9.3333333333333296E-2</v>
      </c>
      <c r="T11" s="13">
        <v>9.3023255813953501E-2</v>
      </c>
      <c r="U11" s="13">
        <v>4.1666666666666699E-2</v>
      </c>
      <c r="V11" s="13">
        <v>5.2631578947368397E-2</v>
      </c>
      <c r="W11" s="13">
        <v>0</v>
      </c>
      <c r="X11" s="13">
        <v>0.125</v>
      </c>
      <c r="Y11" s="13"/>
      <c r="Z11" s="13">
        <v>7.1428571428571397E-2</v>
      </c>
      <c r="AA11" s="13">
        <v>5.63380281690141E-2</v>
      </c>
      <c r="AB11" s="13"/>
      <c r="AC11" s="13">
        <v>7.7669902912621394E-2</v>
      </c>
      <c r="AD11" s="13">
        <v>6.7669172932330796E-2</v>
      </c>
    </row>
    <row r="12" spans="2:30" x14ac:dyDescent="0.3">
      <c r="B12" s="14" t="s">
        <v>164</v>
      </c>
      <c r="C12" s="13">
        <v>3.1620553359683799E-2</v>
      </c>
      <c r="D12" s="13">
        <v>4.8000000000000001E-2</v>
      </c>
      <c r="E12" s="13">
        <v>1.5625E-2</v>
      </c>
      <c r="F12" s="13"/>
      <c r="G12" s="13">
        <v>0</v>
      </c>
      <c r="H12" s="13">
        <v>0.04</v>
      </c>
      <c r="I12" s="13">
        <v>5.7142857142857099E-2</v>
      </c>
      <c r="J12" s="13">
        <v>2.5641025641025599E-2</v>
      </c>
      <c r="K12" s="13">
        <v>5.2631578947368397E-2</v>
      </c>
      <c r="L12" s="13">
        <v>1.0752688172042999E-2</v>
      </c>
      <c r="M12" s="13"/>
      <c r="N12" s="13">
        <v>3.7383177570093497E-2</v>
      </c>
      <c r="O12" s="13">
        <v>4.91803278688525E-2</v>
      </c>
      <c r="P12" s="13">
        <v>0</v>
      </c>
      <c r="Q12" s="13">
        <v>1.6949152542372899E-2</v>
      </c>
      <c r="R12" s="13"/>
      <c r="S12" s="13">
        <v>2.66666666666667E-2</v>
      </c>
      <c r="T12" s="13">
        <v>0</v>
      </c>
      <c r="U12" s="13">
        <v>0</v>
      </c>
      <c r="V12" s="13">
        <v>8.7719298245614002E-2</v>
      </c>
      <c r="W12" s="13">
        <v>0</v>
      </c>
      <c r="X12" s="13">
        <v>6.25E-2</v>
      </c>
      <c r="Y12" s="13"/>
      <c r="Z12" s="13">
        <v>3.2967032967033003E-2</v>
      </c>
      <c r="AA12" s="13">
        <v>2.8169014084507001E-2</v>
      </c>
      <c r="AB12" s="13"/>
      <c r="AC12" s="13">
        <v>1.94174757281553E-2</v>
      </c>
      <c r="AD12" s="13">
        <v>3.7593984962405999E-2</v>
      </c>
    </row>
    <row r="13" spans="2:30" x14ac:dyDescent="0.3">
      <c r="B13" s="14" t="s">
        <v>56</v>
      </c>
      <c r="C13" s="13">
        <v>4.7430830039525702E-2</v>
      </c>
      <c r="D13" s="13">
        <v>3.2000000000000001E-2</v>
      </c>
      <c r="E13" s="13">
        <v>6.25E-2</v>
      </c>
      <c r="F13" s="13"/>
      <c r="G13" s="13">
        <v>0</v>
      </c>
      <c r="H13" s="13">
        <v>0.04</v>
      </c>
      <c r="I13" s="13">
        <v>2.8571428571428598E-2</v>
      </c>
      <c r="J13" s="13">
        <v>2.5641025641025599E-2</v>
      </c>
      <c r="K13" s="13">
        <v>3.5087719298245598E-2</v>
      </c>
      <c r="L13" s="13">
        <v>7.5268817204301106E-2</v>
      </c>
      <c r="M13" s="13"/>
      <c r="N13" s="13">
        <v>1.86915887850467E-2</v>
      </c>
      <c r="O13" s="13">
        <v>9.8360655737704902E-2</v>
      </c>
      <c r="P13" s="13">
        <v>3.8461538461538498E-2</v>
      </c>
      <c r="Q13" s="13">
        <v>5.0847457627118599E-2</v>
      </c>
      <c r="R13" s="13"/>
      <c r="S13" s="13">
        <v>0.04</v>
      </c>
      <c r="T13" s="13">
        <v>2.32558139534884E-2</v>
      </c>
      <c r="U13" s="13">
        <v>8.3333333333333301E-2</v>
      </c>
      <c r="V13" s="13">
        <v>3.5087719298245598E-2</v>
      </c>
      <c r="W13" s="13">
        <v>4.5454545454545497E-2</v>
      </c>
      <c r="X13" s="13">
        <v>0.125</v>
      </c>
      <c r="Y13" s="13"/>
      <c r="Z13" s="13">
        <v>4.94505494505494E-2</v>
      </c>
      <c r="AA13" s="13">
        <v>4.2253521126760597E-2</v>
      </c>
      <c r="AB13" s="13"/>
      <c r="AC13" s="13">
        <v>2.9126213592233E-2</v>
      </c>
      <c r="AD13" s="13">
        <v>4.5112781954887202E-2</v>
      </c>
    </row>
    <row r="14" spans="2:30" x14ac:dyDescent="0.3">
      <c r="B14" s="14" t="s">
        <v>165</v>
      </c>
      <c r="C14" s="20">
        <v>0.59683794466403195</v>
      </c>
      <c r="D14" s="20">
        <v>0.61599999999999999</v>
      </c>
      <c r="E14" s="20">
        <v>0.578125</v>
      </c>
      <c r="F14" s="20"/>
      <c r="G14" s="20">
        <v>1</v>
      </c>
      <c r="H14" s="20">
        <v>0.64</v>
      </c>
      <c r="I14" s="20">
        <v>0.628571428571429</v>
      </c>
      <c r="J14" s="20">
        <v>0.487179487179487</v>
      </c>
      <c r="K14" s="20">
        <v>0.56140350877193002</v>
      </c>
      <c r="L14" s="20">
        <v>0.62365591397849496</v>
      </c>
      <c r="M14" s="20"/>
      <c r="N14" s="20">
        <v>0.53271028037383195</v>
      </c>
      <c r="O14" s="20">
        <v>0.59016393442622905</v>
      </c>
      <c r="P14" s="20">
        <v>0.73076923076923095</v>
      </c>
      <c r="Q14" s="20">
        <v>0.66101694915254205</v>
      </c>
      <c r="R14" s="20"/>
      <c r="S14" s="20">
        <v>0.6</v>
      </c>
      <c r="T14" s="20">
        <v>0.581395348837209</v>
      </c>
      <c r="U14" s="20">
        <v>0.5</v>
      </c>
      <c r="V14" s="20">
        <v>0.66666666666666696</v>
      </c>
      <c r="W14" s="20">
        <v>0.5</v>
      </c>
      <c r="X14" s="20">
        <v>0.375</v>
      </c>
      <c r="Y14" s="20"/>
      <c r="Z14" s="20">
        <v>0.56043956043956</v>
      </c>
      <c r="AA14" s="20">
        <v>0.69014084507042295</v>
      </c>
      <c r="AB14" s="20"/>
      <c r="AC14" s="20">
        <v>0.62135922330097104</v>
      </c>
      <c r="AD14" s="20">
        <v>0.57142857142857095</v>
      </c>
    </row>
    <row r="15" spans="2:30" x14ac:dyDescent="0.3">
      <c r="B15" s="14" t="s">
        <v>166</v>
      </c>
      <c r="C15" s="20">
        <v>9.8814229249011898E-2</v>
      </c>
      <c r="D15" s="20">
        <v>0.128</v>
      </c>
      <c r="E15" s="20">
        <v>7.03125E-2</v>
      </c>
      <c r="F15" s="20"/>
      <c r="G15" s="20">
        <v>0</v>
      </c>
      <c r="H15" s="20">
        <v>0.08</v>
      </c>
      <c r="I15" s="20">
        <v>8.5714285714285701E-2</v>
      </c>
      <c r="J15" s="20">
        <v>0.128205128205128</v>
      </c>
      <c r="K15" s="20">
        <v>0.12280701754386</v>
      </c>
      <c r="L15" s="20">
        <v>8.6021505376344107E-2</v>
      </c>
      <c r="M15" s="20"/>
      <c r="N15" s="20">
        <v>0.14953271028037399</v>
      </c>
      <c r="O15" s="20">
        <v>8.1967213114754106E-2</v>
      </c>
      <c r="P15" s="20">
        <v>0</v>
      </c>
      <c r="Q15" s="20">
        <v>6.7796610169491497E-2</v>
      </c>
      <c r="R15" s="20"/>
      <c r="S15" s="20">
        <v>0.12</v>
      </c>
      <c r="T15" s="20">
        <v>9.3023255813953501E-2</v>
      </c>
      <c r="U15" s="20">
        <v>4.1666666666666699E-2</v>
      </c>
      <c r="V15" s="20">
        <v>0.140350877192982</v>
      </c>
      <c r="W15" s="20">
        <v>0</v>
      </c>
      <c r="X15" s="20">
        <v>0.1875</v>
      </c>
      <c r="Y15" s="20"/>
      <c r="Z15" s="20">
        <v>0.104395604395604</v>
      </c>
      <c r="AA15" s="20">
        <v>8.4507042253521097E-2</v>
      </c>
      <c r="AB15" s="20"/>
      <c r="AC15" s="20">
        <v>9.7087378640776698E-2</v>
      </c>
      <c r="AD15" s="20">
        <v>0.105263157894737</v>
      </c>
    </row>
    <row r="16" spans="2:30" x14ac:dyDescent="0.3">
      <c r="B16" s="14" t="s">
        <v>167</v>
      </c>
      <c r="C16" s="21">
        <v>0.49802371541502</v>
      </c>
      <c r="D16" s="21">
        <v>0.48799999999999999</v>
      </c>
      <c r="E16" s="21">
        <v>0.5078125</v>
      </c>
      <c r="F16" s="21"/>
      <c r="G16" s="21">
        <v>1</v>
      </c>
      <c r="H16" s="21">
        <v>0.56000000000000005</v>
      </c>
      <c r="I16" s="21">
        <v>0.54285714285714304</v>
      </c>
      <c r="J16" s="21">
        <v>0.35897435897435898</v>
      </c>
      <c r="K16" s="21">
        <v>0.43859649122806998</v>
      </c>
      <c r="L16" s="21">
        <v>0.53763440860215095</v>
      </c>
      <c r="M16" s="21"/>
      <c r="N16" s="21">
        <v>0.38317757009345799</v>
      </c>
      <c r="O16" s="21">
        <v>0.50819672131147497</v>
      </c>
      <c r="P16" s="21">
        <v>0.73076923076923095</v>
      </c>
      <c r="Q16" s="21">
        <v>0.59322033898305104</v>
      </c>
      <c r="R16" s="21"/>
      <c r="S16" s="21">
        <v>0.48</v>
      </c>
      <c r="T16" s="21">
        <v>0.48837209302325602</v>
      </c>
      <c r="U16" s="21">
        <v>0.45833333333333298</v>
      </c>
      <c r="V16" s="21">
        <v>0.52631578947368396</v>
      </c>
      <c r="W16" s="21">
        <v>0.5</v>
      </c>
      <c r="X16" s="21">
        <v>0.1875</v>
      </c>
      <c r="Y16" s="21"/>
      <c r="Z16" s="21">
        <v>0.45604395604395598</v>
      </c>
      <c r="AA16" s="21">
        <v>0.60563380281690105</v>
      </c>
      <c r="AB16" s="21"/>
      <c r="AC16" s="21">
        <v>0.52427184466019405</v>
      </c>
      <c r="AD16" s="21">
        <v>0.466165413533835</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548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0.22924901185770799</v>
      </c>
      <c r="D8" s="13">
        <v>0.23200000000000001</v>
      </c>
      <c r="E8" s="13">
        <v>0.2265625</v>
      </c>
      <c r="F8" s="13"/>
      <c r="G8" s="13">
        <v>0.25</v>
      </c>
      <c r="H8" s="13">
        <v>0.28000000000000003</v>
      </c>
      <c r="I8" s="13">
        <v>0.14285714285714299</v>
      </c>
      <c r="J8" s="13">
        <v>0.35897435897435898</v>
      </c>
      <c r="K8" s="13">
        <v>0.175438596491228</v>
      </c>
      <c r="L8" s="13">
        <v>0.225806451612903</v>
      </c>
      <c r="M8" s="13"/>
      <c r="N8" s="13">
        <v>0.18691588785046701</v>
      </c>
      <c r="O8" s="13">
        <v>0.213114754098361</v>
      </c>
      <c r="P8" s="13">
        <v>0.30769230769230799</v>
      </c>
      <c r="Q8" s="13">
        <v>0.28813559322033899</v>
      </c>
      <c r="R8" s="13"/>
      <c r="S8" s="13">
        <v>0.22666666666666699</v>
      </c>
      <c r="T8" s="13">
        <v>0.116279069767442</v>
      </c>
      <c r="U8" s="13">
        <v>0.25</v>
      </c>
      <c r="V8" s="13">
        <v>0.26315789473684198</v>
      </c>
      <c r="W8" s="13">
        <v>0.27272727272727298</v>
      </c>
      <c r="X8" s="13">
        <v>0.1875</v>
      </c>
      <c r="Y8" s="13"/>
      <c r="Z8" s="13">
        <v>0.20879120879120899</v>
      </c>
      <c r="AA8" s="13">
        <v>0.28169014084506999</v>
      </c>
      <c r="AB8" s="13"/>
      <c r="AC8" s="13">
        <v>0.223300970873786</v>
      </c>
      <c r="AD8" s="13">
        <v>0.203007518796992</v>
      </c>
    </row>
    <row r="9" spans="2:30" x14ac:dyDescent="0.3">
      <c r="B9" s="14" t="s">
        <v>161</v>
      </c>
      <c r="C9" s="13">
        <v>0.51778656126482203</v>
      </c>
      <c r="D9" s="13">
        <v>0.51200000000000001</v>
      </c>
      <c r="E9" s="13">
        <v>0.5234375</v>
      </c>
      <c r="F9" s="13"/>
      <c r="G9" s="13">
        <v>0.75</v>
      </c>
      <c r="H9" s="13">
        <v>0.56000000000000005</v>
      </c>
      <c r="I9" s="13">
        <v>0.6</v>
      </c>
      <c r="J9" s="13">
        <v>0.38461538461538503</v>
      </c>
      <c r="K9" s="13">
        <v>0.52631578947368396</v>
      </c>
      <c r="L9" s="13">
        <v>0.51612903225806495</v>
      </c>
      <c r="M9" s="13"/>
      <c r="N9" s="13">
        <v>0.53271028037383195</v>
      </c>
      <c r="O9" s="13">
        <v>0.50819672131147497</v>
      </c>
      <c r="P9" s="13">
        <v>0.5</v>
      </c>
      <c r="Q9" s="13">
        <v>0.50847457627118597</v>
      </c>
      <c r="R9" s="13"/>
      <c r="S9" s="13">
        <v>0.61333333333333295</v>
      </c>
      <c r="T9" s="13">
        <v>0.48837209302325602</v>
      </c>
      <c r="U9" s="13">
        <v>0.54166666666666696</v>
      </c>
      <c r="V9" s="13">
        <v>0.49122807017543901</v>
      </c>
      <c r="W9" s="13">
        <v>0.31818181818181801</v>
      </c>
      <c r="X9" s="13">
        <v>0.5</v>
      </c>
      <c r="Y9" s="13"/>
      <c r="Z9" s="13">
        <v>0.52747252747252704</v>
      </c>
      <c r="AA9" s="13">
        <v>0.49295774647887303</v>
      </c>
      <c r="AB9" s="13"/>
      <c r="AC9" s="13">
        <v>0.53398058252427205</v>
      </c>
      <c r="AD9" s="13">
        <v>0.52631578947368396</v>
      </c>
    </row>
    <row r="10" spans="2:30" x14ac:dyDescent="0.3">
      <c r="B10" s="14" t="s">
        <v>162</v>
      </c>
      <c r="C10" s="13">
        <v>0.17786561264822101</v>
      </c>
      <c r="D10" s="13">
        <v>0.16</v>
      </c>
      <c r="E10" s="13">
        <v>0.1953125</v>
      </c>
      <c r="F10" s="13"/>
      <c r="G10" s="13">
        <v>0</v>
      </c>
      <c r="H10" s="13">
        <v>0.08</v>
      </c>
      <c r="I10" s="13">
        <v>0.114285714285714</v>
      </c>
      <c r="J10" s="13">
        <v>0.17948717948717899</v>
      </c>
      <c r="K10" s="13">
        <v>0.21052631578947401</v>
      </c>
      <c r="L10" s="13">
        <v>0.21505376344086</v>
      </c>
      <c r="M10" s="13"/>
      <c r="N10" s="13">
        <v>0.19626168224299101</v>
      </c>
      <c r="O10" s="13">
        <v>0.18032786885245899</v>
      </c>
      <c r="P10" s="13">
        <v>0.19230769230769201</v>
      </c>
      <c r="Q10" s="13">
        <v>0.13559322033898299</v>
      </c>
      <c r="R10" s="13"/>
      <c r="S10" s="13">
        <v>0.133333333333333</v>
      </c>
      <c r="T10" s="13">
        <v>0.27906976744186002</v>
      </c>
      <c r="U10" s="13">
        <v>0.16666666666666699</v>
      </c>
      <c r="V10" s="13">
        <v>0.157894736842105</v>
      </c>
      <c r="W10" s="13">
        <v>0.27272727272727298</v>
      </c>
      <c r="X10" s="13">
        <v>0.25</v>
      </c>
      <c r="Y10" s="13"/>
      <c r="Z10" s="13">
        <v>0.19780219780219799</v>
      </c>
      <c r="AA10" s="13">
        <v>0.12676056338028199</v>
      </c>
      <c r="AB10" s="13"/>
      <c r="AC10" s="13">
        <v>0.20388349514563101</v>
      </c>
      <c r="AD10" s="13">
        <v>0.17293233082706799</v>
      </c>
    </row>
    <row r="11" spans="2:30" x14ac:dyDescent="0.3">
      <c r="B11" s="14" t="s">
        <v>163</v>
      </c>
      <c r="C11" s="13">
        <v>3.1620553359683799E-2</v>
      </c>
      <c r="D11" s="13">
        <v>4.8000000000000001E-2</v>
      </c>
      <c r="E11" s="13">
        <v>1.5625E-2</v>
      </c>
      <c r="F11" s="13"/>
      <c r="G11" s="13">
        <v>0</v>
      </c>
      <c r="H11" s="13">
        <v>0.04</v>
      </c>
      <c r="I11" s="13">
        <v>2.8571428571428598E-2</v>
      </c>
      <c r="J11" s="13">
        <v>5.1282051282051301E-2</v>
      </c>
      <c r="K11" s="13">
        <v>1.7543859649122799E-2</v>
      </c>
      <c r="L11" s="13">
        <v>3.2258064516128997E-2</v>
      </c>
      <c r="M11" s="13"/>
      <c r="N11" s="13">
        <v>4.67289719626168E-2</v>
      </c>
      <c r="O11" s="13">
        <v>3.2786885245901599E-2</v>
      </c>
      <c r="P11" s="13">
        <v>0</v>
      </c>
      <c r="Q11" s="13">
        <v>1.6949152542372899E-2</v>
      </c>
      <c r="R11" s="13"/>
      <c r="S11" s="13">
        <v>1.3333333333333299E-2</v>
      </c>
      <c r="T11" s="13">
        <v>2.32558139534884E-2</v>
      </c>
      <c r="U11" s="13">
        <v>0</v>
      </c>
      <c r="V11" s="13">
        <v>3.5087719298245598E-2</v>
      </c>
      <c r="W11" s="13">
        <v>9.0909090909090898E-2</v>
      </c>
      <c r="X11" s="13">
        <v>6.25E-2</v>
      </c>
      <c r="Y11" s="13"/>
      <c r="Z11" s="13">
        <v>2.74725274725275E-2</v>
      </c>
      <c r="AA11" s="13">
        <v>4.2253521126760597E-2</v>
      </c>
      <c r="AB11" s="13"/>
      <c r="AC11" s="13">
        <v>9.7087378640776708E-3</v>
      </c>
      <c r="AD11" s="13">
        <v>5.2631578947368397E-2</v>
      </c>
    </row>
    <row r="12" spans="2:30" x14ac:dyDescent="0.3">
      <c r="B12" s="14" t="s">
        <v>164</v>
      </c>
      <c r="C12" s="13">
        <v>1.97628458498024E-2</v>
      </c>
      <c r="D12" s="13">
        <v>3.2000000000000001E-2</v>
      </c>
      <c r="E12" s="13">
        <v>7.8125E-3</v>
      </c>
      <c r="F12" s="13"/>
      <c r="G12" s="13">
        <v>0</v>
      </c>
      <c r="H12" s="13">
        <v>0</v>
      </c>
      <c r="I12" s="13">
        <v>2.8571428571428598E-2</v>
      </c>
      <c r="J12" s="13">
        <v>2.5641025641025599E-2</v>
      </c>
      <c r="K12" s="13">
        <v>5.2631578947368397E-2</v>
      </c>
      <c r="L12" s="13">
        <v>0</v>
      </c>
      <c r="M12" s="13"/>
      <c r="N12" s="13">
        <v>2.80373831775701E-2</v>
      </c>
      <c r="O12" s="13">
        <v>1.63934426229508E-2</v>
      </c>
      <c r="P12" s="13">
        <v>0</v>
      </c>
      <c r="Q12" s="13">
        <v>1.6949152542372899E-2</v>
      </c>
      <c r="R12" s="13"/>
      <c r="S12" s="13">
        <v>0</v>
      </c>
      <c r="T12" s="13">
        <v>2.32558139534884E-2</v>
      </c>
      <c r="U12" s="13">
        <v>4.1666666666666699E-2</v>
      </c>
      <c r="V12" s="13">
        <v>5.2631578947368397E-2</v>
      </c>
      <c r="W12" s="13">
        <v>0</v>
      </c>
      <c r="X12" s="13">
        <v>0</v>
      </c>
      <c r="Y12" s="13"/>
      <c r="Z12" s="13">
        <v>1.0989010989011E-2</v>
      </c>
      <c r="AA12" s="13">
        <v>4.2253521126760597E-2</v>
      </c>
      <c r="AB12" s="13"/>
      <c r="AC12" s="13">
        <v>0</v>
      </c>
      <c r="AD12" s="13">
        <v>3.00751879699248E-2</v>
      </c>
    </row>
    <row r="13" spans="2:30" x14ac:dyDescent="0.3">
      <c r="B13" s="14" t="s">
        <v>56</v>
      </c>
      <c r="C13" s="13">
        <v>2.3715415019762799E-2</v>
      </c>
      <c r="D13" s="13">
        <v>1.6E-2</v>
      </c>
      <c r="E13" s="13">
        <v>3.125E-2</v>
      </c>
      <c r="F13" s="13"/>
      <c r="G13" s="13">
        <v>0</v>
      </c>
      <c r="H13" s="13">
        <v>0.04</v>
      </c>
      <c r="I13" s="13">
        <v>8.5714285714285701E-2</v>
      </c>
      <c r="J13" s="13">
        <v>0</v>
      </c>
      <c r="K13" s="13">
        <v>1.7543859649122799E-2</v>
      </c>
      <c r="L13" s="13">
        <v>1.0752688172042999E-2</v>
      </c>
      <c r="M13" s="13"/>
      <c r="N13" s="13">
        <v>9.3457943925233603E-3</v>
      </c>
      <c r="O13" s="13">
        <v>4.91803278688525E-2</v>
      </c>
      <c r="P13" s="13">
        <v>0</v>
      </c>
      <c r="Q13" s="13">
        <v>3.3898305084745797E-2</v>
      </c>
      <c r="R13" s="13"/>
      <c r="S13" s="13">
        <v>1.3333333333333299E-2</v>
      </c>
      <c r="T13" s="13">
        <v>6.9767441860465101E-2</v>
      </c>
      <c r="U13" s="13">
        <v>0</v>
      </c>
      <c r="V13" s="13">
        <v>0</v>
      </c>
      <c r="W13" s="13">
        <v>4.5454545454545497E-2</v>
      </c>
      <c r="X13" s="13">
        <v>0</v>
      </c>
      <c r="Y13" s="13"/>
      <c r="Z13" s="13">
        <v>2.74725274725275E-2</v>
      </c>
      <c r="AA13" s="13">
        <v>1.4084507042253501E-2</v>
      </c>
      <c r="AB13" s="13"/>
      <c r="AC13" s="13">
        <v>2.9126213592233E-2</v>
      </c>
      <c r="AD13" s="13">
        <v>1.50375939849624E-2</v>
      </c>
    </row>
    <row r="14" spans="2:30" x14ac:dyDescent="0.3">
      <c r="B14" s="14" t="s">
        <v>165</v>
      </c>
      <c r="C14" s="20">
        <v>0.74703557312252999</v>
      </c>
      <c r="D14" s="20">
        <v>0.74399999999999999</v>
      </c>
      <c r="E14" s="20">
        <v>0.75</v>
      </c>
      <c r="F14" s="20"/>
      <c r="G14" s="20">
        <v>1</v>
      </c>
      <c r="H14" s="20">
        <v>0.84</v>
      </c>
      <c r="I14" s="20">
        <v>0.74285714285714299</v>
      </c>
      <c r="J14" s="20">
        <v>0.74358974358974395</v>
      </c>
      <c r="K14" s="20">
        <v>0.70175438596491202</v>
      </c>
      <c r="L14" s="20">
        <v>0.74193548387096797</v>
      </c>
      <c r="M14" s="20"/>
      <c r="N14" s="20">
        <v>0.71962616822429903</v>
      </c>
      <c r="O14" s="20">
        <v>0.72131147540983598</v>
      </c>
      <c r="P14" s="20">
        <v>0.80769230769230804</v>
      </c>
      <c r="Q14" s="20">
        <v>0.79661016949152497</v>
      </c>
      <c r="R14" s="20"/>
      <c r="S14" s="20">
        <v>0.84</v>
      </c>
      <c r="T14" s="20">
        <v>0.60465116279069797</v>
      </c>
      <c r="U14" s="20">
        <v>0.79166666666666696</v>
      </c>
      <c r="V14" s="20">
        <v>0.75438596491228105</v>
      </c>
      <c r="W14" s="20">
        <v>0.59090909090909105</v>
      </c>
      <c r="X14" s="20">
        <v>0.6875</v>
      </c>
      <c r="Y14" s="20"/>
      <c r="Z14" s="20">
        <v>0.73626373626373598</v>
      </c>
      <c r="AA14" s="20">
        <v>0.77464788732394396</v>
      </c>
      <c r="AB14" s="20"/>
      <c r="AC14" s="20">
        <v>0.75728155339805803</v>
      </c>
      <c r="AD14" s="20">
        <v>0.72932330827067704</v>
      </c>
    </row>
    <row r="15" spans="2:30" x14ac:dyDescent="0.3">
      <c r="B15" s="14" t="s">
        <v>166</v>
      </c>
      <c r="C15" s="20">
        <v>5.1383399209486202E-2</v>
      </c>
      <c r="D15" s="20">
        <v>0.08</v>
      </c>
      <c r="E15" s="20">
        <v>2.34375E-2</v>
      </c>
      <c r="F15" s="20"/>
      <c r="G15" s="20">
        <v>0</v>
      </c>
      <c r="H15" s="20">
        <v>0.04</v>
      </c>
      <c r="I15" s="20">
        <v>5.7142857142857099E-2</v>
      </c>
      <c r="J15" s="20">
        <v>7.69230769230769E-2</v>
      </c>
      <c r="K15" s="20">
        <v>7.0175438596491196E-2</v>
      </c>
      <c r="L15" s="20">
        <v>3.2258064516128997E-2</v>
      </c>
      <c r="M15" s="20"/>
      <c r="N15" s="20">
        <v>7.4766355140186896E-2</v>
      </c>
      <c r="O15" s="20">
        <v>4.91803278688525E-2</v>
      </c>
      <c r="P15" s="20">
        <v>0</v>
      </c>
      <c r="Q15" s="20">
        <v>3.3898305084745797E-2</v>
      </c>
      <c r="R15" s="20"/>
      <c r="S15" s="20">
        <v>1.3333333333333299E-2</v>
      </c>
      <c r="T15" s="20">
        <v>4.6511627906976702E-2</v>
      </c>
      <c r="U15" s="20">
        <v>4.1666666666666699E-2</v>
      </c>
      <c r="V15" s="20">
        <v>8.7719298245614002E-2</v>
      </c>
      <c r="W15" s="20">
        <v>9.0909090909090898E-2</v>
      </c>
      <c r="X15" s="20">
        <v>6.25E-2</v>
      </c>
      <c r="Y15" s="20"/>
      <c r="Z15" s="20">
        <v>3.8461538461538498E-2</v>
      </c>
      <c r="AA15" s="20">
        <v>8.4507042253521097E-2</v>
      </c>
      <c r="AB15" s="20"/>
      <c r="AC15" s="20">
        <v>9.7087378640776708E-3</v>
      </c>
      <c r="AD15" s="20">
        <v>8.2706766917293201E-2</v>
      </c>
    </row>
    <row r="16" spans="2:30" x14ac:dyDescent="0.3">
      <c r="B16" s="14" t="s">
        <v>167</v>
      </c>
      <c r="C16" s="21">
        <v>0.69565217391304301</v>
      </c>
      <c r="D16" s="21">
        <v>0.66400000000000003</v>
      </c>
      <c r="E16" s="21">
        <v>0.7265625</v>
      </c>
      <c r="F16" s="21"/>
      <c r="G16" s="21">
        <v>1</v>
      </c>
      <c r="H16" s="21">
        <v>0.8</v>
      </c>
      <c r="I16" s="21">
        <v>0.68571428571428605</v>
      </c>
      <c r="J16" s="21">
        <v>0.66666666666666696</v>
      </c>
      <c r="K16" s="21">
        <v>0.63157894736842102</v>
      </c>
      <c r="L16" s="21">
        <v>0.70967741935483897</v>
      </c>
      <c r="M16" s="21"/>
      <c r="N16" s="21">
        <v>0.644859813084112</v>
      </c>
      <c r="O16" s="21">
        <v>0.67213114754098402</v>
      </c>
      <c r="P16" s="21">
        <v>0.80769230769230804</v>
      </c>
      <c r="Q16" s="21">
        <v>0.76271186440677996</v>
      </c>
      <c r="R16" s="21"/>
      <c r="S16" s="21">
        <v>0.82666666666666699</v>
      </c>
      <c r="T16" s="21">
        <v>0.55813953488372103</v>
      </c>
      <c r="U16" s="21">
        <v>0.75</v>
      </c>
      <c r="V16" s="21">
        <v>0.66666666666666696</v>
      </c>
      <c r="W16" s="21">
        <v>0.5</v>
      </c>
      <c r="X16" s="21">
        <v>0.625</v>
      </c>
      <c r="Y16" s="21"/>
      <c r="Z16" s="21">
        <v>0.69780219780219799</v>
      </c>
      <c r="AA16" s="21">
        <v>0.69014084507042295</v>
      </c>
      <c r="AB16" s="21"/>
      <c r="AC16" s="21">
        <v>0.74757281553398103</v>
      </c>
      <c r="AD16" s="21">
        <v>0.64661654135338398</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8" t="s">
        <v>378</v>
      </c>
      <c r="E2" s="25"/>
      <c r="F2" s="25"/>
      <c r="G2" s="25"/>
      <c r="H2" s="25"/>
    </row>
    <row r="6" spans="2:8" ht="49.95" customHeight="1" x14ac:dyDescent="0.3">
      <c r="B6" s="16" t="s">
        <v>14</v>
      </c>
      <c r="C6" s="16" t="s">
        <v>549</v>
      </c>
      <c r="D6" s="16" t="s">
        <v>550</v>
      </c>
      <c r="E6" s="16" t="s">
        <v>551</v>
      </c>
      <c r="F6" s="16" t="s">
        <v>552</v>
      </c>
      <c r="G6" s="16" t="s">
        <v>553</v>
      </c>
    </row>
    <row r="7" spans="2:8" x14ac:dyDescent="0.3">
      <c r="B7" s="14" t="s">
        <v>160</v>
      </c>
      <c r="C7" s="13">
        <v>0.39525691699604698</v>
      </c>
      <c r="D7" s="13">
        <v>0.35573122529644302</v>
      </c>
      <c r="E7" s="13">
        <v>0.32806324110671897</v>
      </c>
      <c r="F7" s="13">
        <v>0.29249011857707502</v>
      </c>
      <c r="G7" s="13">
        <v>0.21343873517786599</v>
      </c>
    </row>
    <row r="8" spans="2:8" x14ac:dyDescent="0.3">
      <c r="B8" s="14" t="s">
        <v>161</v>
      </c>
      <c r="C8" s="13">
        <v>0.45059288537549402</v>
      </c>
      <c r="D8" s="13">
        <v>0.466403162055336</v>
      </c>
      <c r="E8" s="13">
        <v>0.50988142292490102</v>
      </c>
      <c r="F8" s="13">
        <v>0.48221343873517802</v>
      </c>
      <c r="G8" s="13">
        <v>0.42687747035573098</v>
      </c>
    </row>
    <row r="9" spans="2:8" x14ac:dyDescent="0.3">
      <c r="B9" s="14" t="s">
        <v>162</v>
      </c>
      <c r="C9" s="13">
        <v>0.106719367588933</v>
      </c>
      <c r="D9" s="13">
        <v>0.13043478260869601</v>
      </c>
      <c r="E9" s="13">
        <v>0.106719367588933</v>
      </c>
      <c r="F9" s="13">
        <v>0.13438735177865599</v>
      </c>
      <c r="G9" s="13">
        <v>0.24901185770751</v>
      </c>
    </row>
    <row r="10" spans="2:8" x14ac:dyDescent="0.3">
      <c r="B10" s="14" t="s">
        <v>163</v>
      </c>
      <c r="C10" s="13">
        <v>1.97628458498024E-2</v>
      </c>
      <c r="D10" s="13">
        <v>2.7667984189723299E-2</v>
      </c>
      <c r="E10" s="13">
        <v>1.97628458498024E-2</v>
      </c>
      <c r="F10" s="13">
        <v>3.9525691699604702E-2</v>
      </c>
      <c r="G10" s="13">
        <v>5.1383399209486202E-2</v>
      </c>
    </row>
    <row r="11" spans="2:8" x14ac:dyDescent="0.3">
      <c r="B11" s="14" t="s">
        <v>164</v>
      </c>
      <c r="C11" s="13">
        <v>1.18577075098814E-2</v>
      </c>
      <c r="D11" s="13">
        <v>7.9051383399209498E-3</v>
      </c>
      <c r="E11" s="13">
        <v>1.97628458498024E-2</v>
      </c>
      <c r="F11" s="13">
        <v>1.18577075098814E-2</v>
      </c>
      <c r="G11" s="13">
        <v>1.97628458498024E-2</v>
      </c>
    </row>
    <row r="12" spans="2:8" x14ac:dyDescent="0.3">
      <c r="B12" s="14" t="s">
        <v>56</v>
      </c>
      <c r="C12" s="13">
        <v>1.58102766798419E-2</v>
      </c>
      <c r="D12" s="13">
        <v>1.18577075098814E-2</v>
      </c>
      <c r="E12" s="13">
        <v>1.58102766798419E-2</v>
      </c>
      <c r="F12" s="13">
        <v>3.9525691699604702E-2</v>
      </c>
      <c r="G12" s="13">
        <v>3.9525691699604702E-2</v>
      </c>
    </row>
    <row r="13" spans="2:8" x14ac:dyDescent="0.3">
      <c r="B13" s="22" t="s">
        <v>165</v>
      </c>
      <c r="C13" s="20">
        <v>0.84584980237154195</v>
      </c>
      <c r="D13" s="20">
        <v>0.82213438735177902</v>
      </c>
      <c r="E13" s="20">
        <v>0.83794466403162104</v>
      </c>
      <c r="F13" s="20">
        <v>0.77470355731225304</v>
      </c>
      <c r="G13" s="20">
        <v>0.64031620553359703</v>
      </c>
    </row>
    <row r="14" spans="2:8" x14ac:dyDescent="0.3">
      <c r="B14" s="22" t="s">
        <v>166</v>
      </c>
      <c r="C14" s="20">
        <v>3.1620553359683799E-2</v>
      </c>
      <c r="D14" s="20">
        <v>3.5573122529644299E-2</v>
      </c>
      <c r="E14" s="20">
        <v>3.9525691699604702E-2</v>
      </c>
      <c r="F14" s="20">
        <v>5.1383399209486202E-2</v>
      </c>
      <c r="G14" s="20">
        <v>7.1146245059288502E-2</v>
      </c>
    </row>
    <row r="15" spans="2:8" x14ac:dyDescent="0.3">
      <c r="B15" s="22" t="s">
        <v>167</v>
      </c>
      <c r="C15" s="21">
        <v>0.814229249011858</v>
      </c>
      <c r="D15" s="21">
        <v>0.78656126482213395</v>
      </c>
      <c r="E15" s="21">
        <v>0.79841897233201597</v>
      </c>
      <c r="F15" s="21">
        <v>0.72332015810276695</v>
      </c>
      <c r="G15" s="21">
        <v>0.56916996047430801</v>
      </c>
    </row>
    <row r="16" spans="2:8" x14ac:dyDescent="0.3">
      <c r="B16" s="15"/>
      <c r="C16" s="15"/>
      <c r="D16" s="15"/>
      <c r="E16" s="15"/>
      <c r="F16" s="15"/>
      <c r="G16" s="15"/>
    </row>
    <row r="17" spans="2:2" x14ac:dyDescent="0.3">
      <c r="B17" t="s">
        <v>50</v>
      </c>
    </row>
    <row r="18" spans="2:2" x14ac:dyDescent="0.3">
      <c r="B18" t="s">
        <v>51</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0.39525691699604698</v>
      </c>
      <c r="D8" s="13">
        <v>0.40799999999999997</v>
      </c>
      <c r="E8" s="13">
        <v>0.3828125</v>
      </c>
      <c r="F8" s="13"/>
      <c r="G8" s="13">
        <v>0</v>
      </c>
      <c r="H8" s="13">
        <v>0.44</v>
      </c>
      <c r="I8" s="13">
        <v>0.314285714285714</v>
      </c>
      <c r="J8" s="13">
        <v>0.41025641025641002</v>
      </c>
      <c r="K8" s="13">
        <v>0.43859649122806998</v>
      </c>
      <c r="L8" s="13">
        <v>0.39784946236559099</v>
      </c>
      <c r="M8" s="13"/>
      <c r="N8" s="13">
        <v>0.36448598130841098</v>
      </c>
      <c r="O8" s="13">
        <v>0.32786885245901598</v>
      </c>
      <c r="P8" s="13">
        <v>0.61538461538461497</v>
      </c>
      <c r="Q8" s="13">
        <v>0.42372881355932202</v>
      </c>
      <c r="R8" s="13"/>
      <c r="S8" s="13">
        <v>0.37333333333333302</v>
      </c>
      <c r="T8" s="13">
        <v>0.34883720930232598</v>
      </c>
      <c r="U8" s="13">
        <v>0.45833333333333298</v>
      </c>
      <c r="V8" s="13">
        <v>0.47368421052631599</v>
      </c>
      <c r="W8" s="13">
        <v>0.31818181818181801</v>
      </c>
      <c r="X8" s="13">
        <v>0.4375</v>
      </c>
      <c r="Y8" s="13"/>
      <c r="Z8" s="13">
        <v>0.40109890109890101</v>
      </c>
      <c r="AA8" s="13">
        <v>0.38028169014084501</v>
      </c>
      <c r="AB8" s="13"/>
      <c r="AC8" s="13">
        <v>0.42718446601941701</v>
      </c>
      <c r="AD8" s="13">
        <v>0.35338345864661702</v>
      </c>
    </row>
    <row r="9" spans="2:30" x14ac:dyDescent="0.3">
      <c r="B9" s="14" t="s">
        <v>161</v>
      </c>
      <c r="C9" s="13">
        <v>0.45059288537549402</v>
      </c>
      <c r="D9" s="13">
        <v>0.45600000000000002</v>
      </c>
      <c r="E9" s="13">
        <v>0.4453125</v>
      </c>
      <c r="F9" s="13"/>
      <c r="G9" s="13">
        <v>1</v>
      </c>
      <c r="H9" s="13">
        <v>0.36</v>
      </c>
      <c r="I9" s="13">
        <v>0.51428571428571401</v>
      </c>
      <c r="J9" s="13">
        <v>0.38461538461538503</v>
      </c>
      <c r="K9" s="13">
        <v>0.42105263157894701</v>
      </c>
      <c r="L9" s="13">
        <v>0.473118279569892</v>
      </c>
      <c r="M9" s="13"/>
      <c r="N9" s="13">
        <v>0.45794392523364502</v>
      </c>
      <c r="O9" s="13">
        <v>0.50819672131147497</v>
      </c>
      <c r="P9" s="13">
        <v>0.30769230769230799</v>
      </c>
      <c r="Q9" s="13">
        <v>0.44067796610169502</v>
      </c>
      <c r="R9" s="13"/>
      <c r="S9" s="13">
        <v>0.46666666666666701</v>
      </c>
      <c r="T9" s="13">
        <v>0.46511627906976699</v>
      </c>
      <c r="U9" s="13">
        <v>0.45833333333333298</v>
      </c>
      <c r="V9" s="13">
        <v>0.40350877192982498</v>
      </c>
      <c r="W9" s="13">
        <v>0.45454545454545497</v>
      </c>
      <c r="X9" s="13">
        <v>0.375</v>
      </c>
      <c r="Y9" s="13"/>
      <c r="Z9" s="13">
        <v>0.46153846153846201</v>
      </c>
      <c r="AA9" s="13">
        <v>0.42253521126760601</v>
      </c>
      <c r="AB9" s="13"/>
      <c r="AC9" s="13">
        <v>0.43689320388349501</v>
      </c>
      <c r="AD9" s="13">
        <v>0.466165413533835</v>
      </c>
    </row>
    <row r="10" spans="2:30" x14ac:dyDescent="0.3">
      <c r="B10" s="14" t="s">
        <v>162</v>
      </c>
      <c r="C10" s="13">
        <v>0.106719367588933</v>
      </c>
      <c r="D10" s="13">
        <v>0.08</v>
      </c>
      <c r="E10" s="13">
        <v>0.1328125</v>
      </c>
      <c r="F10" s="13"/>
      <c r="G10" s="13">
        <v>0</v>
      </c>
      <c r="H10" s="13">
        <v>0.12</v>
      </c>
      <c r="I10" s="13">
        <v>0.14285714285714299</v>
      </c>
      <c r="J10" s="13">
        <v>0.15384615384615399</v>
      </c>
      <c r="K10" s="13">
        <v>8.7719298245614002E-2</v>
      </c>
      <c r="L10" s="13">
        <v>8.6021505376344107E-2</v>
      </c>
      <c r="M10" s="13"/>
      <c r="N10" s="13">
        <v>0.11214953271028</v>
      </c>
      <c r="O10" s="13">
        <v>9.8360655737704902E-2</v>
      </c>
      <c r="P10" s="13">
        <v>7.69230769230769E-2</v>
      </c>
      <c r="Q10" s="13">
        <v>0.11864406779661001</v>
      </c>
      <c r="R10" s="13"/>
      <c r="S10" s="13">
        <v>9.3333333333333296E-2</v>
      </c>
      <c r="T10" s="13">
        <v>0.13953488372093001</v>
      </c>
      <c r="U10" s="13">
        <v>8.3333333333333301E-2</v>
      </c>
      <c r="V10" s="13">
        <v>8.7719298245614002E-2</v>
      </c>
      <c r="W10" s="13">
        <v>0.18181818181818199</v>
      </c>
      <c r="X10" s="13">
        <v>0.125</v>
      </c>
      <c r="Y10" s="13"/>
      <c r="Z10" s="13">
        <v>9.3406593406593394E-2</v>
      </c>
      <c r="AA10" s="13">
        <v>0.140845070422535</v>
      </c>
      <c r="AB10" s="13"/>
      <c r="AC10" s="13">
        <v>0.116504854368932</v>
      </c>
      <c r="AD10" s="13">
        <v>0.112781954887218</v>
      </c>
    </row>
    <row r="11" spans="2:30" x14ac:dyDescent="0.3">
      <c r="B11" s="14" t="s">
        <v>163</v>
      </c>
      <c r="C11" s="13">
        <v>1.97628458498024E-2</v>
      </c>
      <c r="D11" s="13">
        <v>0.04</v>
      </c>
      <c r="E11" s="13">
        <v>0</v>
      </c>
      <c r="F11" s="13"/>
      <c r="G11" s="13">
        <v>0</v>
      </c>
      <c r="H11" s="13">
        <v>0.08</v>
      </c>
      <c r="I11" s="13">
        <v>0</v>
      </c>
      <c r="J11" s="13">
        <v>2.5641025641025599E-2</v>
      </c>
      <c r="K11" s="13">
        <v>1.7543859649122799E-2</v>
      </c>
      <c r="L11" s="13">
        <v>1.0752688172042999E-2</v>
      </c>
      <c r="M11" s="13"/>
      <c r="N11" s="13">
        <v>2.80373831775701E-2</v>
      </c>
      <c r="O11" s="13">
        <v>1.63934426229508E-2</v>
      </c>
      <c r="P11" s="13">
        <v>0</v>
      </c>
      <c r="Q11" s="13">
        <v>1.6949152542372899E-2</v>
      </c>
      <c r="R11" s="13"/>
      <c r="S11" s="13">
        <v>2.66666666666667E-2</v>
      </c>
      <c r="T11" s="13">
        <v>0</v>
      </c>
      <c r="U11" s="13">
        <v>0</v>
      </c>
      <c r="V11" s="13">
        <v>0</v>
      </c>
      <c r="W11" s="13">
        <v>4.5454545454545497E-2</v>
      </c>
      <c r="X11" s="13">
        <v>6.25E-2</v>
      </c>
      <c r="Y11" s="13"/>
      <c r="Z11" s="13">
        <v>1.6483516483516501E-2</v>
      </c>
      <c r="AA11" s="13">
        <v>2.8169014084507001E-2</v>
      </c>
      <c r="AB11" s="13"/>
      <c r="AC11" s="13">
        <v>9.7087378640776708E-3</v>
      </c>
      <c r="AD11" s="13">
        <v>3.00751879699248E-2</v>
      </c>
    </row>
    <row r="12" spans="2:30" x14ac:dyDescent="0.3">
      <c r="B12" s="14" t="s">
        <v>164</v>
      </c>
      <c r="C12" s="13">
        <v>1.18577075098814E-2</v>
      </c>
      <c r="D12" s="13">
        <v>1.6E-2</v>
      </c>
      <c r="E12" s="13">
        <v>7.8125E-3</v>
      </c>
      <c r="F12" s="13"/>
      <c r="G12" s="13">
        <v>0</v>
      </c>
      <c r="H12" s="13">
        <v>0</v>
      </c>
      <c r="I12" s="13">
        <v>2.8571428571428598E-2</v>
      </c>
      <c r="J12" s="13">
        <v>2.5641025641025599E-2</v>
      </c>
      <c r="K12" s="13">
        <v>1.7543859649122799E-2</v>
      </c>
      <c r="L12" s="13">
        <v>0</v>
      </c>
      <c r="M12" s="13"/>
      <c r="N12" s="13">
        <v>2.80373831775701E-2</v>
      </c>
      <c r="O12" s="13">
        <v>0</v>
      </c>
      <c r="P12" s="13">
        <v>0</v>
      </c>
      <c r="Q12" s="13">
        <v>0</v>
      </c>
      <c r="R12" s="13"/>
      <c r="S12" s="13">
        <v>1.3333333333333299E-2</v>
      </c>
      <c r="T12" s="13">
        <v>2.32558139534884E-2</v>
      </c>
      <c r="U12" s="13">
        <v>0</v>
      </c>
      <c r="V12" s="13">
        <v>1.7543859649122799E-2</v>
      </c>
      <c r="W12" s="13">
        <v>0</v>
      </c>
      <c r="X12" s="13">
        <v>0</v>
      </c>
      <c r="Y12" s="13"/>
      <c r="Z12" s="13">
        <v>1.0989010989011E-2</v>
      </c>
      <c r="AA12" s="13">
        <v>1.4084507042253501E-2</v>
      </c>
      <c r="AB12" s="13"/>
      <c r="AC12" s="13">
        <v>0</v>
      </c>
      <c r="AD12" s="13">
        <v>2.2556390977443601E-2</v>
      </c>
    </row>
    <row r="13" spans="2:30" x14ac:dyDescent="0.3">
      <c r="B13" s="14" t="s">
        <v>56</v>
      </c>
      <c r="C13" s="13">
        <v>1.58102766798419E-2</v>
      </c>
      <c r="D13" s="13">
        <v>0</v>
      </c>
      <c r="E13" s="13">
        <v>3.125E-2</v>
      </c>
      <c r="F13" s="13"/>
      <c r="G13" s="13">
        <v>0</v>
      </c>
      <c r="H13" s="13">
        <v>0</v>
      </c>
      <c r="I13" s="13">
        <v>0</v>
      </c>
      <c r="J13" s="13">
        <v>0</v>
      </c>
      <c r="K13" s="13">
        <v>1.7543859649122799E-2</v>
      </c>
      <c r="L13" s="13">
        <v>3.2258064516128997E-2</v>
      </c>
      <c r="M13" s="13"/>
      <c r="N13" s="13">
        <v>9.3457943925233603E-3</v>
      </c>
      <c r="O13" s="13">
        <v>4.91803278688525E-2</v>
      </c>
      <c r="P13" s="13">
        <v>0</v>
      </c>
      <c r="Q13" s="13">
        <v>0</v>
      </c>
      <c r="R13" s="13"/>
      <c r="S13" s="13">
        <v>2.66666666666667E-2</v>
      </c>
      <c r="T13" s="13">
        <v>2.32558139534884E-2</v>
      </c>
      <c r="U13" s="13">
        <v>0</v>
      </c>
      <c r="V13" s="13">
        <v>1.7543859649122799E-2</v>
      </c>
      <c r="W13" s="13">
        <v>0</v>
      </c>
      <c r="X13" s="13">
        <v>0</v>
      </c>
      <c r="Y13" s="13"/>
      <c r="Z13" s="13">
        <v>1.6483516483516501E-2</v>
      </c>
      <c r="AA13" s="13">
        <v>1.4084507042253501E-2</v>
      </c>
      <c r="AB13" s="13"/>
      <c r="AC13" s="13">
        <v>9.7087378640776708E-3</v>
      </c>
      <c r="AD13" s="13">
        <v>1.50375939849624E-2</v>
      </c>
    </row>
    <row r="14" spans="2:30" x14ac:dyDescent="0.3">
      <c r="B14" s="14" t="s">
        <v>165</v>
      </c>
      <c r="C14" s="20">
        <v>0.84584980237154195</v>
      </c>
      <c r="D14" s="20">
        <v>0.86399999999999999</v>
      </c>
      <c r="E14" s="20">
        <v>0.828125</v>
      </c>
      <c r="F14" s="20"/>
      <c r="G14" s="20">
        <v>1</v>
      </c>
      <c r="H14" s="20">
        <v>0.8</v>
      </c>
      <c r="I14" s="20">
        <v>0.82857142857142896</v>
      </c>
      <c r="J14" s="20">
        <v>0.79487179487179505</v>
      </c>
      <c r="K14" s="20">
        <v>0.859649122807018</v>
      </c>
      <c r="L14" s="20">
        <v>0.87096774193548399</v>
      </c>
      <c r="M14" s="20"/>
      <c r="N14" s="20">
        <v>0.82242990654205606</v>
      </c>
      <c r="O14" s="20">
        <v>0.83606557377049195</v>
      </c>
      <c r="P14" s="20">
        <v>0.92307692307692302</v>
      </c>
      <c r="Q14" s="20">
        <v>0.86440677966101698</v>
      </c>
      <c r="R14" s="20"/>
      <c r="S14" s="20">
        <v>0.84</v>
      </c>
      <c r="T14" s="20">
        <v>0.81395348837209303</v>
      </c>
      <c r="U14" s="20">
        <v>0.91666666666666696</v>
      </c>
      <c r="V14" s="20">
        <v>0.87719298245613997</v>
      </c>
      <c r="W14" s="20">
        <v>0.77272727272727304</v>
      </c>
      <c r="X14" s="20">
        <v>0.8125</v>
      </c>
      <c r="Y14" s="20"/>
      <c r="Z14" s="20">
        <v>0.86263736263736301</v>
      </c>
      <c r="AA14" s="20">
        <v>0.80281690140845097</v>
      </c>
      <c r="AB14" s="20"/>
      <c r="AC14" s="20">
        <v>0.86407766990291301</v>
      </c>
      <c r="AD14" s="20">
        <v>0.81954887218045103</v>
      </c>
    </row>
    <row r="15" spans="2:30" x14ac:dyDescent="0.3">
      <c r="B15" s="14" t="s">
        <v>166</v>
      </c>
      <c r="C15" s="20">
        <v>3.1620553359683799E-2</v>
      </c>
      <c r="D15" s="20">
        <v>5.6000000000000001E-2</v>
      </c>
      <c r="E15" s="20">
        <v>7.8125E-3</v>
      </c>
      <c r="F15" s="20"/>
      <c r="G15" s="20">
        <v>0</v>
      </c>
      <c r="H15" s="20">
        <v>0.08</v>
      </c>
      <c r="I15" s="20">
        <v>2.8571428571428598E-2</v>
      </c>
      <c r="J15" s="20">
        <v>5.1282051282051301E-2</v>
      </c>
      <c r="K15" s="20">
        <v>3.5087719298245598E-2</v>
      </c>
      <c r="L15" s="20">
        <v>1.0752688172042999E-2</v>
      </c>
      <c r="M15" s="20"/>
      <c r="N15" s="20">
        <v>5.60747663551402E-2</v>
      </c>
      <c r="O15" s="20">
        <v>1.63934426229508E-2</v>
      </c>
      <c r="P15" s="20">
        <v>0</v>
      </c>
      <c r="Q15" s="20">
        <v>1.6949152542372899E-2</v>
      </c>
      <c r="R15" s="20"/>
      <c r="S15" s="20">
        <v>0.04</v>
      </c>
      <c r="T15" s="20">
        <v>2.32558139534884E-2</v>
      </c>
      <c r="U15" s="20">
        <v>0</v>
      </c>
      <c r="V15" s="20">
        <v>1.7543859649122799E-2</v>
      </c>
      <c r="W15" s="20">
        <v>4.5454545454545497E-2</v>
      </c>
      <c r="X15" s="20">
        <v>6.25E-2</v>
      </c>
      <c r="Y15" s="20"/>
      <c r="Z15" s="20">
        <v>2.74725274725275E-2</v>
      </c>
      <c r="AA15" s="20">
        <v>4.2253521126760597E-2</v>
      </c>
      <c r="AB15" s="20"/>
      <c r="AC15" s="20">
        <v>9.7087378640776708E-3</v>
      </c>
      <c r="AD15" s="20">
        <v>5.2631578947368397E-2</v>
      </c>
    </row>
    <row r="16" spans="2:30" x14ac:dyDescent="0.3">
      <c r="B16" s="14" t="s">
        <v>167</v>
      </c>
      <c r="C16" s="21">
        <v>0.814229249011858</v>
      </c>
      <c r="D16" s="21">
        <v>0.80800000000000005</v>
      </c>
      <c r="E16" s="21">
        <v>0.8203125</v>
      </c>
      <c r="F16" s="21"/>
      <c r="G16" s="21">
        <v>1</v>
      </c>
      <c r="H16" s="21">
        <v>0.72</v>
      </c>
      <c r="I16" s="21">
        <v>0.8</v>
      </c>
      <c r="J16" s="21">
        <v>0.74358974358974395</v>
      </c>
      <c r="K16" s="21">
        <v>0.82456140350877205</v>
      </c>
      <c r="L16" s="21">
        <v>0.86021505376344098</v>
      </c>
      <c r="M16" s="21"/>
      <c r="N16" s="21">
        <v>0.76635514018691597</v>
      </c>
      <c r="O16" s="21">
        <v>0.81967213114754101</v>
      </c>
      <c r="P16" s="21">
        <v>0.92307692307692302</v>
      </c>
      <c r="Q16" s="21">
        <v>0.84745762711864403</v>
      </c>
      <c r="R16" s="21"/>
      <c r="S16" s="21">
        <v>0.8</v>
      </c>
      <c r="T16" s="21">
        <v>0.79069767441860495</v>
      </c>
      <c r="U16" s="21">
        <v>0.91666666666666696</v>
      </c>
      <c r="V16" s="21">
        <v>0.859649122807018</v>
      </c>
      <c r="W16" s="21">
        <v>0.72727272727272696</v>
      </c>
      <c r="X16" s="21">
        <v>0.75</v>
      </c>
      <c r="Y16" s="21"/>
      <c r="Z16" s="21">
        <v>0.83516483516483497</v>
      </c>
      <c r="AA16" s="21">
        <v>0.76056338028169002</v>
      </c>
      <c r="AB16" s="21"/>
      <c r="AC16" s="21">
        <v>0.85436893203883502</v>
      </c>
      <c r="AD16" s="21">
        <v>0.766917293233083</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0.35573122529644302</v>
      </c>
      <c r="D8" s="13">
        <v>0.39200000000000002</v>
      </c>
      <c r="E8" s="13">
        <v>0.3203125</v>
      </c>
      <c r="F8" s="13"/>
      <c r="G8" s="13">
        <v>0</v>
      </c>
      <c r="H8" s="13">
        <v>0.4</v>
      </c>
      <c r="I8" s="13">
        <v>0.25714285714285701</v>
      </c>
      <c r="J8" s="13">
        <v>0.43589743589743601</v>
      </c>
      <c r="K8" s="13">
        <v>0.40350877192982498</v>
      </c>
      <c r="L8" s="13">
        <v>0.33333333333333298</v>
      </c>
      <c r="M8" s="13"/>
      <c r="N8" s="13">
        <v>0.32710280373831802</v>
      </c>
      <c r="O8" s="13">
        <v>0.27868852459016402</v>
      </c>
      <c r="P8" s="13">
        <v>0.5</v>
      </c>
      <c r="Q8" s="13">
        <v>0.42372881355932202</v>
      </c>
      <c r="R8" s="13"/>
      <c r="S8" s="13">
        <v>0.30666666666666698</v>
      </c>
      <c r="T8" s="13">
        <v>0.25581395348837199</v>
      </c>
      <c r="U8" s="13">
        <v>0.45833333333333298</v>
      </c>
      <c r="V8" s="13">
        <v>0.47368421052631599</v>
      </c>
      <c r="W8" s="13">
        <v>0.31818181818181801</v>
      </c>
      <c r="X8" s="13">
        <v>0.4375</v>
      </c>
      <c r="Y8" s="13"/>
      <c r="Z8" s="13">
        <v>0.34615384615384598</v>
      </c>
      <c r="AA8" s="13">
        <v>0.38028169014084501</v>
      </c>
      <c r="AB8" s="13"/>
      <c r="AC8" s="13">
        <v>0.42718446601941701</v>
      </c>
      <c r="AD8" s="13">
        <v>0.30075187969924799</v>
      </c>
    </row>
    <row r="9" spans="2:30" x14ac:dyDescent="0.3">
      <c r="B9" s="14" t="s">
        <v>161</v>
      </c>
      <c r="C9" s="13">
        <v>0.466403162055336</v>
      </c>
      <c r="D9" s="13">
        <v>0.45600000000000002</v>
      </c>
      <c r="E9" s="13">
        <v>0.4765625</v>
      </c>
      <c r="F9" s="13"/>
      <c r="G9" s="13">
        <v>1</v>
      </c>
      <c r="H9" s="13">
        <v>0.4</v>
      </c>
      <c r="I9" s="13">
        <v>0.6</v>
      </c>
      <c r="J9" s="13">
        <v>0.33333333333333298</v>
      </c>
      <c r="K9" s="13">
        <v>0.40350877192982498</v>
      </c>
      <c r="L9" s="13">
        <v>0.50537634408602194</v>
      </c>
      <c r="M9" s="13"/>
      <c r="N9" s="13">
        <v>0.44859813084112099</v>
      </c>
      <c r="O9" s="13">
        <v>0.52459016393442603</v>
      </c>
      <c r="P9" s="13">
        <v>0.46153846153846201</v>
      </c>
      <c r="Q9" s="13">
        <v>0.44067796610169502</v>
      </c>
      <c r="R9" s="13"/>
      <c r="S9" s="13">
        <v>0.53333333333333299</v>
      </c>
      <c r="T9" s="13">
        <v>0.46511627906976699</v>
      </c>
      <c r="U9" s="13">
        <v>0.45833333333333298</v>
      </c>
      <c r="V9" s="13">
        <v>0.38596491228070201</v>
      </c>
      <c r="W9" s="13">
        <v>0.36363636363636398</v>
      </c>
      <c r="X9" s="13">
        <v>0.375</v>
      </c>
      <c r="Y9" s="13"/>
      <c r="Z9" s="13">
        <v>0.48901098901098899</v>
      </c>
      <c r="AA9" s="13">
        <v>0.40845070422535201</v>
      </c>
      <c r="AB9" s="13"/>
      <c r="AC9" s="13">
        <v>0.42718446601941701</v>
      </c>
      <c r="AD9" s="13">
        <v>0.488721804511278</v>
      </c>
    </row>
    <row r="10" spans="2:30" x14ac:dyDescent="0.3">
      <c r="B10" s="14" t="s">
        <v>162</v>
      </c>
      <c r="C10" s="13">
        <v>0.13043478260869601</v>
      </c>
      <c r="D10" s="13">
        <v>0.104</v>
      </c>
      <c r="E10" s="13">
        <v>0.15625</v>
      </c>
      <c r="F10" s="13"/>
      <c r="G10" s="13">
        <v>0</v>
      </c>
      <c r="H10" s="13">
        <v>0.16</v>
      </c>
      <c r="I10" s="13">
        <v>0.114285714285714</v>
      </c>
      <c r="J10" s="13">
        <v>0.20512820512820501</v>
      </c>
      <c r="K10" s="13">
        <v>0.12280701754386</v>
      </c>
      <c r="L10" s="13">
        <v>0.10752688172043</v>
      </c>
      <c r="M10" s="13"/>
      <c r="N10" s="13">
        <v>0.168224299065421</v>
      </c>
      <c r="O10" s="13">
        <v>0.13114754098360701</v>
      </c>
      <c r="P10" s="13">
        <v>3.8461538461538498E-2</v>
      </c>
      <c r="Q10" s="13">
        <v>0.101694915254237</v>
      </c>
      <c r="R10" s="13"/>
      <c r="S10" s="13">
        <v>0.12</v>
      </c>
      <c r="T10" s="13">
        <v>0.186046511627907</v>
      </c>
      <c r="U10" s="13">
        <v>8.3333333333333301E-2</v>
      </c>
      <c r="V10" s="13">
        <v>0.105263157894737</v>
      </c>
      <c r="W10" s="13">
        <v>0.27272727272727298</v>
      </c>
      <c r="X10" s="13">
        <v>0.125</v>
      </c>
      <c r="Y10" s="13"/>
      <c r="Z10" s="13">
        <v>0.12637362637362601</v>
      </c>
      <c r="AA10" s="13">
        <v>0.140845070422535</v>
      </c>
      <c r="AB10" s="13"/>
      <c r="AC10" s="13">
        <v>0.12621359223301001</v>
      </c>
      <c r="AD10" s="13">
        <v>0.150375939849624</v>
      </c>
    </row>
    <row r="11" spans="2:30" x14ac:dyDescent="0.3">
      <c r="B11" s="14" t="s">
        <v>163</v>
      </c>
      <c r="C11" s="13">
        <v>2.7667984189723299E-2</v>
      </c>
      <c r="D11" s="13">
        <v>0.04</v>
      </c>
      <c r="E11" s="13">
        <v>1.5625E-2</v>
      </c>
      <c r="F11" s="13"/>
      <c r="G11" s="13">
        <v>0</v>
      </c>
      <c r="H11" s="13">
        <v>0.04</v>
      </c>
      <c r="I11" s="13">
        <v>2.8571428571428598E-2</v>
      </c>
      <c r="J11" s="13">
        <v>0</v>
      </c>
      <c r="K11" s="13">
        <v>5.2631578947368397E-2</v>
      </c>
      <c r="L11" s="13">
        <v>2.1505376344085999E-2</v>
      </c>
      <c r="M11" s="13"/>
      <c r="N11" s="13">
        <v>2.80373831775701E-2</v>
      </c>
      <c r="O11" s="13">
        <v>3.2786885245901599E-2</v>
      </c>
      <c r="P11" s="13">
        <v>0</v>
      </c>
      <c r="Q11" s="13">
        <v>3.3898305084745797E-2</v>
      </c>
      <c r="R11" s="13"/>
      <c r="S11" s="13">
        <v>1.3333333333333299E-2</v>
      </c>
      <c r="T11" s="13">
        <v>4.6511627906976702E-2</v>
      </c>
      <c r="U11" s="13">
        <v>0</v>
      </c>
      <c r="V11" s="13">
        <v>1.7543859649122799E-2</v>
      </c>
      <c r="W11" s="13">
        <v>4.5454545454545497E-2</v>
      </c>
      <c r="X11" s="13">
        <v>6.25E-2</v>
      </c>
      <c r="Y11" s="13"/>
      <c r="Z11" s="13">
        <v>1.6483516483516501E-2</v>
      </c>
      <c r="AA11" s="13">
        <v>5.63380281690141E-2</v>
      </c>
      <c r="AB11" s="13"/>
      <c r="AC11" s="13">
        <v>9.7087378640776708E-3</v>
      </c>
      <c r="AD11" s="13">
        <v>3.7593984962405999E-2</v>
      </c>
    </row>
    <row r="12" spans="2:30" x14ac:dyDescent="0.3">
      <c r="B12" s="14" t="s">
        <v>164</v>
      </c>
      <c r="C12" s="13">
        <v>7.9051383399209498E-3</v>
      </c>
      <c r="D12" s="13">
        <v>8.0000000000000002E-3</v>
      </c>
      <c r="E12" s="13">
        <v>7.8125E-3</v>
      </c>
      <c r="F12" s="13"/>
      <c r="G12" s="13">
        <v>0</v>
      </c>
      <c r="H12" s="13">
        <v>0</v>
      </c>
      <c r="I12" s="13">
        <v>0</v>
      </c>
      <c r="J12" s="13">
        <v>2.5641025641025599E-2</v>
      </c>
      <c r="K12" s="13">
        <v>0</v>
      </c>
      <c r="L12" s="13">
        <v>1.0752688172042999E-2</v>
      </c>
      <c r="M12" s="13"/>
      <c r="N12" s="13">
        <v>1.86915887850467E-2</v>
      </c>
      <c r="O12" s="13">
        <v>0</v>
      </c>
      <c r="P12" s="13">
        <v>0</v>
      </c>
      <c r="Q12" s="13">
        <v>0</v>
      </c>
      <c r="R12" s="13"/>
      <c r="S12" s="13">
        <v>0</v>
      </c>
      <c r="T12" s="13">
        <v>2.32558139534884E-2</v>
      </c>
      <c r="U12" s="13">
        <v>0</v>
      </c>
      <c r="V12" s="13">
        <v>1.7543859649122799E-2</v>
      </c>
      <c r="W12" s="13">
        <v>0</v>
      </c>
      <c r="X12" s="13">
        <v>0</v>
      </c>
      <c r="Y12" s="13"/>
      <c r="Z12" s="13">
        <v>1.0989010989011E-2</v>
      </c>
      <c r="AA12" s="13">
        <v>0</v>
      </c>
      <c r="AB12" s="13"/>
      <c r="AC12" s="13">
        <v>0</v>
      </c>
      <c r="AD12" s="13">
        <v>1.50375939849624E-2</v>
      </c>
    </row>
    <row r="13" spans="2:30" x14ac:dyDescent="0.3">
      <c r="B13" s="14" t="s">
        <v>56</v>
      </c>
      <c r="C13" s="13">
        <v>1.18577075098814E-2</v>
      </c>
      <c r="D13" s="13">
        <v>0</v>
      </c>
      <c r="E13" s="13">
        <v>2.34375E-2</v>
      </c>
      <c r="F13" s="13"/>
      <c r="G13" s="13">
        <v>0</v>
      </c>
      <c r="H13" s="13">
        <v>0</v>
      </c>
      <c r="I13" s="13">
        <v>0</v>
      </c>
      <c r="J13" s="13">
        <v>0</v>
      </c>
      <c r="K13" s="13">
        <v>1.7543859649122799E-2</v>
      </c>
      <c r="L13" s="13">
        <v>2.1505376344085999E-2</v>
      </c>
      <c r="M13" s="13"/>
      <c r="N13" s="13">
        <v>9.3457943925233603E-3</v>
      </c>
      <c r="O13" s="13">
        <v>3.2786885245901599E-2</v>
      </c>
      <c r="P13" s="13">
        <v>0</v>
      </c>
      <c r="Q13" s="13">
        <v>0</v>
      </c>
      <c r="R13" s="13"/>
      <c r="S13" s="13">
        <v>2.66666666666667E-2</v>
      </c>
      <c r="T13" s="13">
        <v>2.32558139534884E-2</v>
      </c>
      <c r="U13" s="13">
        <v>0</v>
      </c>
      <c r="V13" s="13">
        <v>0</v>
      </c>
      <c r="W13" s="13">
        <v>0</v>
      </c>
      <c r="X13" s="13">
        <v>0</v>
      </c>
      <c r="Y13" s="13"/>
      <c r="Z13" s="13">
        <v>1.0989010989011E-2</v>
      </c>
      <c r="AA13" s="13">
        <v>1.4084507042253501E-2</v>
      </c>
      <c r="AB13" s="13"/>
      <c r="AC13" s="13">
        <v>9.7087378640776708E-3</v>
      </c>
      <c r="AD13" s="13">
        <v>7.5187969924812E-3</v>
      </c>
    </row>
    <row r="14" spans="2:30" x14ac:dyDescent="0.3">
      <c r="B14" s="14" t="s">
        <v>165</v>
      </c>
      <c r="C14" s="20">
        <v>0.82213438735177902</v>
      </c>
      <c r="D14" s="20">
        <v>0.84799999999999998</v>
      </c>
      <c r="E14" s="20">
        <v>0.796875</v>
      </c>
      <c r="F14" s="20"/>
      <c r="G14" s="20">
        <v>1</v>
      </c>
      <c r="H14" s="20">
        <v>0.8</v>
      </c>
      <c r="I14" s="20">
        <v>0.85714285714285698</v>
      </c>
      <c r="J14" s="20">
        <v>0.76923076923076905</v>
      </c>
      <c r="K14" s="20">
        <v>0.80701754385964897</v>
      </c>
      <c r="L14" s="20">
        <v>0.83870967741935498</v>
      </c>
      <c r="M14" s="20"/>
      <c r="N14" s="20">
        <v>0.77570093457943901</v>
      </c>
      <c r="O14" s="20">
        <v>0.80327868852458995</v>
      </c>
      <c r="P14" s="20">
        <v>0.96153846153846201</v>
      </c>
      <c r="Q14" s="20">
        <v>0.86440677966101698</v>
      </c>
      <c r="R14" s="20"/>
      <c r="S14" s="20">
        <v>0.84</v>
      </c>
      <c r="T14" s="20">
        <v>0.72093023255813904</v>
      </c>
      <c r="U14" s="20">
        <v>0.91666666666666696</v>
      </c>
      <c r="V14" s="20">
        <v>0.859649122807018</v>
      </c>
      <c r="W14" s="20">
        <v>0.68181818181818199</v>
      </c>
      <c r="X14" s="20">
        <v>0.8125</v>
      </c>
      <c r="Y14" s="20"/>
      <c r="Z14" s="20">
        <v>0.83516483516483497</v>
      </c>
      <c r="AA14" s="20">
        <v>0.78873239436619702</v>
      </c>
      <c r="AB14" s="20"/>
      <c r="AC14" s="20">
        <v>0.85436893203883502</v>
      </c>
      <c r="AD14" s="20">
        <v>0.78947368421052599</v>
      </c>
    </row>
    <row r="15" spans="2:30" x14ac:dyDescent="0.3">
      <c r="B15" s="14" t="s">
        <v>166</v>
      </c>
      <c r="C15" s="20">
        <v>3.5573122529644299E-2</v>
      </c>
      <c r="D15" s="20">
        <v>4.8000000000000001E-2</v>
      </c>
      <c r="E15" s="20">
        <v>2.34375E-2</v>
      </c>
      <c r="F15" s="20"/>
      <c r="G15" s="20">
        <v>0</v>
      </c>
      <c r="H15" s="20">
        <v>0.04</v>
      </c>
      <c r="I15" s="20">
        <v>2.8571428571428598E-2</v>
      </c>
      <c r="J15" s="20">
        <v>2.5641025641025599E-2</v>
      </c>
      <c r="K15" s="20">
        <v>5.2631578947368397E-2</v>
      </c>
      <c r="L15" s="20">
        <v>3.2258064516128997E-2</v>
      </c>
      <c r="M15" s="20"/>
      <c r="N15" s="20">
        <v>4.67289719626168E-2</v>
      </c>
      <c r="O15" s="20">
        <v>3.2786885245901599E-2</v>
      </c>
      <c r="P15" s="20">
        <v>0</v>
      </c>
      <c r="Q15" s="20">
        <v>3.3898305084745797E-2</v>
      </c>
      <c r="R15" s="20"/>
      <c r="S15" s="20">
        <v>1.3333333333333299E-2</v>
      </c>
      <c r="T15" s="20">
        <v>6.9767441860465101E-2</v>
      </c>
      <c r="U15" s="20">
        <v>0</v>
      </c>
      <c r="V15" s="20">
        <v>3.5087719298245598E-2</v>
      </c>
      <c r="W15" s="20">
        <v>4.5454545454545497E-2</v>
      </c>
      <c r="X15" s="20">
        <v>6.25E-2</v>
      </c>
      <c r="Y15" s="20"/>
      <c r="Z15" s="20">
        <v>2.74725274725275E-2</v>
      </c>
      <c r="AA15" s="20">
        <v>5.63380281690141E-2</v>
      </c>
      <c r="AB15" s="20"/>
      <c r="AC15" s="20">
        <v>9.7087378640776708E-3</v>
      </c>
      <c r="AD15" s="20">
        <v>5.2631578947368397E-2</v>
      </c>
    </row>
    <row r="16" spans="2:30" x14ac:dyDescent="0.3">
      <c r="B16" s="14" t="s">
        <v>167</v>
      </c>
      <c r="C16" s="21">
        <v>0.78656126482213395</v>
      </c>
      <c r="D16" s="21">
        <v>0.8</v>
      </c>
      <c r="E16" s="21">
        <v>0.7734375</v>
      </c>
      <c r="F16" s="21"/>
      <c r="G16" s="21">
        <v>1</v>
      </c>
      <c r="H16" s="21">
        <v>0.76</v>
      </c>
      <c r="I16" s="21">
        <v>0.82857142857142896</v>
      </c>
      <c r="J16" s="21">
        <v>0.74358974358974395</v>
      </c>
      <c r="K16" s="21">
        <v>0.75438596491228105</v>
      </c>
      <c r="L16" s="21">
        <v>0.80645161290322598</v>
      </c>
      <c r="M16" s="21"/>
      <c r="N16" s="21">
        <v>0.72897196261682196</v>
      </c>
      <c r="O16" s="21">
        <v>0.77049180327868805</v>
      </c>
      <c r="P16" s="21">
        <v>0.96153846153846201</v>
      </c>
      <c r="Q16" s="21">
        <v>0.83050847457627097</v>
      </c>
      <c r="R16" s="21"/>
      <c r="S16" s="21">
        <v>0.82666666666666699</v>
      </c>
      <c r="T16" s="21">
        <v>0.65116279069767402</v>
      </c>
      <c r="U16" s="21">
        <v>0.91666666666666696</v>
      </c>
      <c r="V16" s="21">
        <v>0.82456140350877205</v>
      </c>
      <c r="W16" s="21">
        <v>0.63636363636363602</v>
      </c>
      <c r="X16" s="21">
        <v>0.75</v>
      </c>
      <c r="Y16" s="21"/>
      <c r="Z16" s="21">
        <v>0.80769230769230804</v>
      </c>
      <c r="AA16" s="21">
        <v>0.73239436619718301</v>
      </c>
      <c r="AB16" s="21"/>
      <c r="AC16" s="21">
        <v>0.84466019417475702</v>
      </c>
      <c r="AD16" s="21">
        <v>0.73684210526315796</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0.32806324110671897</v>
      </c>
      <c r="D8" s="13">
        <v>0.376</v>
      </c>
      <c r="E8" s="13">
        <v>0.28125</v>
      </c>
      <c r="F8" s="13"/>
      <c r="G8" s="13">
        <v>0.25</v>
      </c>
      <c r="H8" s="13">
        <v>0.28000000000000003</v>
      </c>
      <c r="I8" s="13">
        <v>0.28571428571428598</v>
      </c>
      <c r="J8" s="13">
        <v>0.33333333333333298</v>
      </c>
      <c r="K8" s="13">
        <v>0.31578947368421101</v>
      </c>
      <c r="L8" s="13">
        <v>0.36559139784946199</v>
      </c>
      <c r="M8" s="13"/>
      <c r="N8" s="13">
        <v>0.29906542056074797</v>
      </c>
      <c r="O8" s="13">
        <v>0.31147540983606598</v>
      </c>
      <c r="P8" s="13">
        <v>0.46153846153846201</v>
      </c>
      <c r="Q8" s="13">
        <v>0.338983050847458</v>
      </c>
      <c r="R8" s="13"/>
      <c r="S8" s="13">
        <v>0.293333333333333</v>
      </c>
      <c r="T8" s="13">
        <v>0.25581395348837199</v>
      </c>
      <c r="U8" s="13">
        <v>0.41666666666666702</v>
      </c>
      <c r="V8" s="13">
        <v>0.40350877192982498</v>
      </c>
      <c r="W8" s="13">
        <v>0.27272727272727298</v>
      </c>
      <c r="X8" s="13">
        <v>0.375</v>
      </c>
      <c r="Y8" s="13"/>
      <c r="Z8" s="13">
        <v>0.29120879120879101</v>
      </c>
      <c r="AA8" s="13">
        <v>0.42253521126760601</v>
      </c>
      <c r="AB8" s="13"/>
      <c r="AC8" s="13">
        <v>0.35922330097087402</v>
      </c>
      <c r="AD8" s="13">
        <v>0.29323308270676701</v>
      </c>
    </row>
    <row r="9" spans="2:30" x14ac:dyDescent="0.3">
      <c r="B9" s="14" t="s">
        <v>161</v>
      </c>
      <c r="C9" s="13">
        <v>0.50988142292490102</v>
      </c>
      <c r="D9" s="13">
        <v>0.48799999999999999</v>
      </c>
      <c r="E9" s="13">
        <v>0.53125</v>
      </c>
      <c r="F9" s="13"/>
      <c r="G9" s="13">
        <v>0.75</v>
      </c>
      <c r="H9" s="13">
        <v>0.52</v>
      </c>
      <c r="I9" s="13">
        <v>0.628571428571429</v>
      </c>
      <c r="J9" s="13">
        <v>0.46153846153846201</v>
      </c>
      <c r="K9" s="13">
        <v>0.43859649122806998</v>
      </c>
      <c r="L9" s="13">
        <v>0.51612903225806495</v>
      </c>
      <c r="M9" s="13"/>
      <c r="N9" s="13">
        <v>0.55140186915887801</v>
      </c>
      <c r="O9" s="13">
        <v>0.49180327868852503</v>
      </c>
      <c r="P9" s="13">
        <v>0.46153846153846201</v>
      </c>
      <c r="Q9" s="13">
        <v>0.47457627118644102</v>
      </c>
      <c r="R9" s="13"/>
      <c r="S9" s="13">
        <v>0.54666666666666697</v>
      </c>
      <c r="T9" s="13">
        <v>0.60465116279069797</v>
      </c>
      <c r="U9" s="13">
        <v>0.54166666666666696</v>
      </c>
      <c r="V9" s="13">
        <v>0.40350877192982498</v>
      </c>
      <c r="W9" s="13">
        <v>0.54545454545454497</v>
      </c>
      <c r="X9" s="13">
        <v>0.375</v>
      </c>
      <c r="Y9" s="13"/>
      <c r="Z9" s="13">
        <v>0.55494505494505497</v>
      </c>
      <c r="AA9" s="13">
        <v>0.39436619718309901</v>
      </c>
      <c r="AB9" s="13"/>
      <c r="AC9" s="13">
        <v>0.456310679611651</v>
      </c>
      <c r="AD9" s="13">
        <v>0.57894736842105299</v>
      </c>
    </row>
    <row r="10" spans="2:30" x14ac:dyDescent="0.3">
      <c r="B10" s="14" t="s">
        <v>162</v>
      </c>
      <c r="C10" s="13">
        <v>0.106719367588933</v>
      </c>
      <c r="D10" s="13">
        <v>8.7999999999999995E-2</v>
      </c>
      <c r="E10" s="13">
        <v>0.125</v>
      </c>
      <c r="F10" s="13"/>
      <c r="G10" s="13">
        <v>0</v>
      </c>
      <c r="H10" s="13">
        <v>0.16</v>
      </c>
      <c r="I10" s="13">
        <v>2.8571428571428598E-2</v>
      </c>
      <c r="J10" s="13">
        <v>0.17948717948717899</v>
      </c>
      <c r="K10" s="13">
        <v>0.140350877192982</v>
      </c>
      <c r="L10" s="13">
        <v>7.5268817204301106E-2</v>
      </c>
      <c r="M10" s="13"/>
      <c r="N10" s="13">
        <v>8.4112149532710304E-2</v>
      </c>
      <c r="O10" s="13">
        <v>0.13114754098360701</v>
      </c>
      <c r="P10" s="13">
        <v>3.8461538461538498E-2</v>
      </c>
      <c r="Q10" s="13">
        <v>0.152542372881356</v>
      </c>
      <c r="R10" s="13"/>
      <c r="S10" s="13">
        <v>0.08</v>
      </c>
      <c r="T10" s="13">
        <v>0.116279069767442</v>
      </c>
      <c r="U10" s="13">
        <v>4.1666666666666699E-2</v>
      </c>
      <c r="V10" s="13">
        <v>0.105263157894737</v>
      </c>
      <c r="W10" s="13">
        <v>0.18181818181818199</v>
      </c>
      <c r="X10" s="13">
        <v>0.125</v>
      </c>
      <c r="Y10" s="13"/>
      <c r="Z10" s="13">
        <v>9.8901098901098897E-2</v>
      </c>
      <c r="AA10" s="13">
        <v>0.12676056338028199</v>
      </c>
      <c r="AB10" s="13"/>
      <c r="AC10" s="13">
        <v>0.13592233009708701</v>
      </c>
      <c r="AD10" s="13">
        <v>9.0225563909774403E-2</v>
      </c>
    </row>
    <row r="11" spans="2:30" x14ac:dyDescent="0.3">
      <c r="B11" s="14" t="s">
        <v>163</v>
      </c>
      <c r="C11" s="13">
        <v>1.97628458498024E-2</v>
      </c>
      <c r="D11" s="13">
        <v>8.0000000000000002E-3</v>
      </c>
      <c r="E11" s="13">
        <v>3.125E-2</v>
      </c>
      <c r="F11" s="13"/>
      <c r="G11" s="13">
        <v>0</v>
      </c>
      <c r="H11" s="13">
        <v>0.04</v>
      </c>
      <c r="I11" s="13">
        <v>0</v>
      </c>
      <c r="J11" s="13">
        <v>0</v>
      </c>
      <c r="K11" s="13">
        <v>5.2631578947368397E-2</v>
      </c>
      <c r="L11" s="13">
        <v>1.0752688172042999E-2</v>
      </c>
      <c r="M11" s="13"/>
      <c r="N11" s="13">
        <v>3.7383177570093497E-2</v>
      </c>
      <c r="O11" s="13">
        <v>0</v>
      </c>
      <c r="P11" s="13">
        <v>3.8461538461538498E-2</v>
      </c>
      <c r="Q11" s="13">
        <v>0</v>
      </c>
      <c r="R11" s="13"/>
      <c r="S11" s="13">
        <v>2.66666666666667E-2</v>
      </c>
      <c r="T11" s="13">
        <v>0</v>
      </c>
      <c r="U11" s="13">
        <v>0</v>
      </c>
      <c r="V11" s="13">
        <v>1.7543859649122799E-2</v>
      </c>
      <c r="W11" s="13">
        <v>0</v>
      </c>
      <c r="X11" s="13">
        <v>0.125</v>
      </c>
      <c r="Y11" s="13"/>
      <c r="Z11" s="13">
        <v>2.1978021978022001E-2</v>
      </c>
      <c r="AA11" s="13">
        <v>1.4084507042253501E-2</v>
      </c>
      <c r="AB11" s="13"/>
      <c r="AC11" s="13">
        <v>2.9126213592233E-2</v>
      </c>
      <c r="AD11" s="13">
        <v>7.5187969924812E-3</v>
      </c>
    </row>
    <row r="12" spans="2:30" x14ac:dyDescent="0.3">
      <c r="B12" s="14" t="s">
        <v>164</v>
      </c>
      <c r="C12" s="13">
        <v>1.97628458498024E-2</v>
      </c>
      <c r="D12" s="13">
        <v>0.04</v>
      </c>
      <c r="E12" s="13">
        <v>0</v>
      </c>
      <c r="F12" s="13"/>
      <c r="G12" s="13">
        <v>0</v>
      </c>
      <c r="H12" s="13">
        <v>0</v>
      </c>
      <c r="I12" s="13">
        <v>5.7142857142857099E-2</v>
      </c>
      <c r="J12" s="13">
        <v>2.5641025641025599E-2</v>
      </c>
      <c r="K12" s="13">
        <v>3.5087719298245598E-2</v>
      </c>
      <c r="L12" s="13">
        <v>0</v>
      </c>
      <c r="M12" s="13"/>
      <c r="N12" s="13">
        <v>1.86915887850467E-2</v>
      </c>
      <c r="O12" s="13">
        <v>1.63934426229508E-2</v>
      </c>
      <c r="P12" s="13">
        <v>0</v>
      </c>
      <c r="Q12" s="13">
        <v>3.3898305084745797E-2</v>
      </c>
      <c r="R12" s="13"/>
      <c r="S12" s="13">
        <v>2.66666666666667E-2</v>
      </c>
      <c r="T12" s="13">
        <v>0</v>
      </c>
      <c r="U12" s="13">
        <v>0</v>
      </c>
      <c r="V12" s="13">
        <v>5.2631578947368397E-2</v>
      </c>
      <c r="W12" s="13">
        <v>0</v>
      </c>
      <c r="X12" s="13">
        <v>0</v>
      </c>
      <c r="Y12" s="13"/>
      <c r="Z12" s="13">
        <v>1.6483516483516501E-2</v>
      </c>
      <c r="AA12" s="13">
        <v>2.8169014084507001E-2</v>
      </c>
      <c r="AB12" s="13"/>
      <c r="AC12" s="13">
        <v>9.7087378640776708E-3</v>
      </c>
      <c r="AD12" s="13">
        <v>1.50375939849624E-2</v>
      </c>
    </row>
    <row r="13" spans="2:30" x14ac:dyDescent="0.3">
      <c r="B13" s="14" t="s">
        <v>56</v>
      </c>
      <c r="C13" s="13">
        <v>1.58102766798419E-2</v>
      </c>
      <c r="D13" s="13">
        <v>0</v>
      </c>
      <c r="E13" s="13">
        <v>3.125E-2</v>
      </c>
      <c r="F13" s="13"/>
      <c r="G13" s="13">
        <v>0</v>
      </c>
      <c r="H13" s="13">
        <v>0</v>
      </c>
      <c r="I13" s="13">
        <v>0</v>
      </c>
      <c r="J13" s="13">
        <v>0</v>
      </c>
      <c r="K13" s="13">
        <v>1.7543859649122799E-2</v>
      </c>
      <c r="L13" s="13">
        <v>3.2258064516128997E-2</v>
      </c>
      <c r="M13" s="13"/>
      <c r="N13" s="13">
        <v>9.3457943925233603E-3</v>
      </c>
      <c r="O13" s="13">
        <v>4.91803278688525E-2</v>
      </c>
      <c r="P13" s="13">
        <v>0</v>
      </c>
      <c r="Q13" s="13">
        <v>0</v>
      </c>
      <c r="R13" s="13"/>
      <c r="S13" s="13">
        <v>2.66666666666667E-2</v>
      </c>
      <c r="T13" s="13">
        <v>2.32558139534884E-2</v>
      </c>
      <c r="U13" s="13">
        <v>0</v>
      </c>
      <c r="V13" s="13">
        <v>1.7543859649122799E-2</v>
      </c>
      <c r="W13" s="13">
        <v>0</v>
      </c>
      <c r="X13" s="13">
        <v>0</v>
      </c>
      <c r="Y13" s="13"/>
      <c r="Z13" s="13">
        <v>1.6483516483516501E-2</v>
      </c>
      <c r="AA13" s="13">
        <v>1.4084507042253501E-2</v>
      </c>
      <c r="AB13" s="13"/>
      <c r="AC13" s="13">
        <v>9.7087378640776708E-3</v>
      </c>
      <c r="AD13" s="13">
        <v>1.50375939849624E-2</v>
      </c>
    </row>
    <row r="14" spans="2:30" x14ac:dyDescent="0.3">
      <c r="B14" s="14" t="s">
        <v>165</v>
      </c>
      <c r="C14" s="20">
        <v>0.83794466403162104</v>
      </c>
      <c r="D14" s="20">
        <v>0.86399999999999999</v>
      </c>
      <c r="E14" s="20">
        <v>0.8125</v>
      </c>
      <c r="F14" s="20"/>
      <c r="G14" s="20">
        <v>1</v>
      </c>
      <c r="H14" s="20">
        <v>0.8</v>
      </c>
      <c r="I14" s="20">
        <v>0.91428571428571404</v>
      </c>
      <c r="J14" s="20">
        <v>0.79487179487179505</v>
      </c>
      <c r="K14" s="20">
        <v>0.75438596491228105</v>
      </c>
      <c r="L14" s="20">
        <v>0.88172043010752699</v>
      </c>
      <c r="M14" s="20"/>
      <c r="N14" s="20">
        <v>0.85046728971962604</v>
      </c>
      <c r="O14" s="20">
        <v>0.80327868852458995</v>
      </c>
      <c r="P14" s="20">
        <v>0.92307692307692302</v>
      </c>
      <c r="Q14" s="20">
        <v>0.81355932203389802</v>
      </c>
      <c r="R14" s="20"/>
      <c r="S14" s="20">
        <v>0.84</v>
      </c>
      <c r="T14" s="20">
        <v>0.86046511627906996</v>
      </c>
      <c r="U14" s="20">
        <v>0.95833333333333304</v>
      </c>
      <c r="V14" s="20">
        <v>0.80701754385964897</v>
      </c>
      <c r="W14" s="20">
        <v>0.81818181818181801</v>
      </c>
      <c r="X14" s="20">
        <v>0.75</v>
      </c>
      <c r="Y14" s="20"/>
      <c r="Z14" s="20">
        <v>0.84615384615384603</v>
      </c>
      <c r="AA14" s="20">
        <v>0.81690140845070403</v>
      </c>
      <c r="AB14" s="20"/>
      <c r="AC14" s="20">
        <v>0.81553398058252402</v>
      </c>
      <c r="AD14" s="20">
        <v>0.87218045112781994</v>
      </c>
    </row>
    <row r="15" spans="2:30" x14ac:dyDescent="0.3">
      <c r="B15" s="14" t="s">
        <v>166</v>
      </c>
      <c r="C15" s="20">
        <v>3.9525691699604702E-2</v>
      </c>
      <c r="D15" s="20">
        <v>4.8000000000000001E-2</v>
      </c>
      <c r="E15" s="20">
        <v>3.125E-2</v>
      </c>
      <c r="F15" s="20"/>
      <c r="G15" s="20">
        <v>0</v>
      </c>
      <c r="H15" s="20">
        <v>0.04</v>
      </c>
      <c r="I15" s="20">
        <v>5.7142857142857099E-2</v>
      </c>
      <c r="J15" s="20">
        <v>2.5641025641025599E-2</v>
      </c>
      <c r="K15" s="20">
        <v>8.7719298245614002E-2</v>
      </c>
      <c r="L15" s="20">
        <v>1.0752688172042999E-2</v>
      </c>
      <c r="M15" s="20"/>
      <c r="N15" s="20">
        <v>5.60747663551402E-2</v>
      </c>
      <c r="O15" s="20">
        <v>1.63934426229508E-2</v>
      </c>
      <c r="P15" s="20">
        <v>3.8461538461538498E-2</v>
      </c>
      <c r="Q15" s="20">
        <v>3.3898305084745797E-2</v>
      </c>
      <c r="R15" s="20"/>
      <c r="S15" s="20">
        <v>5.3333333333333302E-2</v>
      </c>
      <c r="T15" s="20">
        <v>0</v>
      </c>
      <c r="U15" s="20">
        <v>0</v>
      </c>
      <c r="V15" s="20">
        <v>7.0175438596491196E-2</v>
      </c>
      <c r="W15" s="20">
        <v>0</v>
      </c>
      <c r="X15" s="20">
        <v>0.125</v>
      </c>
      <c r="Y15" s="20"/>
      <c r="Z15" s="20">
        <v>3.8461538461538498E-2</v>
      </c>
      <c r="AA15" s="20">
        <v>4.2253521126760597E-2</v>
      </c>
      <c r="AB15" s="20"/>
      <c r="AC15" s="20">
        <v>3.8834951456310697E-2</v>
      </c>
      <c r="AD15" s="20">
        <v>2.2556390977443601E-2</v>
      </c>
    </row>
    <row r="16" spans="2:30" x14ac:dyDescent="0.3">
      <c r="B16" s="14" t="s">
        <v>167</v>
      </c>
      <c r="C16" s="21">
        <v>0.79841897233201597</v>
      </c>
      <c r="D16" s="21">
        <v>0.81599999999999995</v>
      </c>
      <c r="E16" s="21">
        <v>0.78125</v>
      </c>
      <c r="F16" s="21"/>
      <c r="G16" s="21">
        <v>1</v>
      </c>
      <c r="H16" s="21">
        <v>0.76</v>
      </c>
      <c r="I16" s="21">
        <v>0.85714285714285698</v>
      </c>
      <c r="J16" s="21">
        <v>0.76923076923076905</v>
      </c>
      <c r="K16" s="21">
        <v>0.66666666666666696</v>
      </c>
      <c r="L16" s="21">
        <v>0.87096774193548399</v>
      </c>
      <c r="M16" s="21"/>
      <c r="N16" s="21">
        <v>0.79439252336448596</v>
      </c>
      <c r="O16" s="21">
        <v>0.786885245901639</v>
      </c>
      <c r="P16" s="21">
        <v>0.88461538461538503</v>
      </c>
      <c r="Q16" s="21">
        <v>0.77966101694915302</v>
      </c>
      <c r="R16" s="21"/>
      <c r="S16" s="21">
        <v>0.78666666666666696</v>
      </c>
      <c r="T16" s="21">
        <v>0.86046511627906996</v>
      </c>
      <c r="U16" s="21">
        <v>0.95833333333333304</v>
      </c>
      <c r="V16" s="21">
        <v>0.73684210526315796</v>
      </c>
      <c r="W16" s="21">
        <v>0.81818181818181801</v>
      </c>
      <c r="X16" s="21">
        <v>0.625</v>
      </c>
      <c r="Y16" s="21"/>
      <c r="Z16" s="21">
        <v>0.80769230769230804</v>
      </c>
      <c r="AA16" s="21">
        <v>0.77464788732394396</v>
      </c>
      <c r="AB16" s="21"/>
      <c r="AC16" s="21">
        <v>0.77669902912621402</v>
      </c>
      <c r="AD16" s="21">
        <v>0.84962406015037595</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557</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0.21343873517786599</v>
      </c>
      <c r="D8" s="13">
        <v>0.26400000000000001</v>
      </c>
      <c r="E8" s="13">
        <v>0.1640625</v>
      </c>
      <c r="F8" s="13"/>
      <c r="G8" s="13">
        <v>0</v>
      </c>
      <c r="H8" s="13">
        <v>0.24</v>
      </c>
      <c r="I8" s="13">
        <v>0.14285714285714299</v>
      </c>
      <c r="J8" s="13">
        <v>0.256410256410256</v>
      </c>
      <c r="K8" s="13">
        <v>0.19298245614035101</v>
      </c>
      <c r="L8" s="13">
        <v>0.236559139784946</v>
      </c>
      <c r="M8" s="13"/>
      <c r="N8" s="13">
        <v>0.15887850467289699</v>
      </c>
      <c r="O8" s="13">
        <v>0.18032786885245899</v>
      </c>
      <c r="P8" s="13">
        <v>0.269230769230769</v>
      </c>
      <c r="Q8" s="13">
        <v>0.322033898305085</v>
      </c>
      <c r="R8" s="13"/>
      <c r="S8" s="13">
        <v>0.146666666666667</v>
      </c>
      <c r="T8" s="13">
        <v>0.116279069767442</v>
      </c>
      <c r="U8" s="13">
        <v>0.20833333333333301</v>
      </c>
      <c r="V8" s="13">
        <v>0.36842105263157898</v>
      </c>
      <c r="W8" s="13">
        <v>0.18181818181818199</v>
      </c>
      <c r="X8" s="13">
        <v>0.375</v>
      </c>
      <c r="Y8" s="13"/>
      <c r="Z8" s="13">
        <v>0.20879120879120899</v>
      </c>
      <c r="AA8" s="13">
        <v>0.22535211267605601</v>
      </c>
      <c r="AB8" s="13"/>
      <c r="AC8" s="13">
        <v>0.233009708737864</v>
      </c>
      <c r="AD8" s="13">
        <v>0.18796992481203001</v>
      </c>
    </row>
    <row r="9" spans="2:30" x14ac:dyDescent="0.3">
      <c r="B9" s="14" t="s">
        <v>161</v>
      </c>
      <c r="C9" s="13">
        <v>0.42687747035573098</v>
      </c>
      <c r="D9" s="13">
        <v>0.38400000000000001</v>
      </c>
      <c r="E9" s="13">
        <v>0.46875</v>
      </c>
      <c r="F9" s="13"/>
      <c r="G9" s="13">
        <v>0.75</v>
      </c>
      <c r="H9" s="13">
        <v>0.4</v>
      </c>
      <c r="I9" s="13">
        <v>0.48571428571428599</v>
      </c>
      <c r="J9" s="13">
        <v>0.30769230769230799</v>
      </c>
      <c r="K9" s="13">
        <v>0.47368421052631599</v>
      </c>
      <c r="L9" s="13">
        <v>0.41935483870967699</v>
      </c>
      <c r="M9" s="13"/>
      <c r="N9" s="13">
        <v>0.45794392523364502</v>
      </c>
      <c r="O9" s="13">
        <v>0.50819672131147497</v>
      </c>
      <c r="P9" s="13">
        <v>0.42307692307692302</v>
      </c>
      <c r="Q9" s="13">
        <v>0.28813559322033899</v>
      </c>
      <c r="R9" s="13"/>
      <c r="S9" s="13">
        <v>0.46666666666666701</v>
      </c>
      <c r="T9" s="13">
        <v>0.51162790697674398</v>
      </c>
      <c r="U9" s="13">
        <v>0.5</v>
      </c>
      <c r="V9" s="13">
        <v>0.29824561403508798</v>
      </c>
      <c r="W9" s="13">
        <v>0.31818181818181801</v>
      </c>
      <c r="X9" s="13">
        <v>0.25</v>
      </c>
      <c r="Y9" s="13"/>
      <c r="Z9" s="13">
        <v>0.42307692307692302</v>
      </c>
      <c r="AA9" s="13">
        <v>0.43661971830985902</v>
      </c>
      <c r="AB9" s="13"/>
      <c r="AC9" s="13">
        <v>0.475728155339806</v>
      </c>
      <c r="AD9" s="13">
        <v>0.42857142857142899</v>
      </c>
    </row>
    <row r="10" spans="2:30" x14ac:dyDescent="0.3">
      <c r="B10" s="14" t="s">
        <v>162</v>
      </c>
      <c r="C10" s="13">
        <v>0.24901185770751</v>
      </c>
      <c r="D10" s="13">
        <v>0.25600000000000001</v>
      </c>
      <c r="E10" s="13">
        <v>0.2421875</v>
      </c>
      <c r="F10" s="13"/>
      <c r="G10" s="13">
        <v>0.25</v>
      </c>
      <c r="H10" s="13">
        <v>0.2</v>
      </c>
      <c r="I10" s="13">
        <v>0.25714285714285701</v>
      </c>
      <c r="J10" s="13">
        <v>0.38461538461538503</v>
      </c>
      <c r="K10" s="13">
        <v>0.157894736842105</v>
      </c>
      <c r="L10" s="13">
        <v>0.25806451612903197</v>
      </c>
      <c r="M10" s="13"/>
      <c r="N10" s="13">
        <v>0.25233644859813098</v>
      </c>
      <c r="O10" s="13">
        <v>0.19672131147541</v>
      </c>
      <c r="P10" s="13">
        <v>0.19230769230769201</v>
      </c>
      <c r="Q10" s="13">
        <v>0.322033898305085</v>
      </c>
      <c r="R10" s="13"/>
      <c r="S10" s="13">
        <v>0.22666666666666699</v>
      </c>
      <c r="T10" s="13">
        <v>0.209302325581395</v>
      </c>
      <c r="U10" s="13">
        <v>0.16666666666666699</v>
      </c>
      <c r="V10" s="13">
        <v>0.28070175438596501</v>
      </c>
      <c r="W10" s="13">
        <v>0.5</v>
      </c>
      <c r="X10" s="13">
        <v>0.25</v>
      </c>
      <c r="Y10" s="13"/>
      <c r="Z10" s="13">
        <v>0.25274725274725302</v>
      </c>
      <c r="AA10" s="13">
        <v>0.23943661971831001</v>
      </c>
      <c r="AB10" s="13"/>
      <c r="AC10" s="13">
        <v>0.213592233009709</v>
      </c>
      <c r="AD10" s="13">
        <v>0.26315789473684198</v>
      </c>
    </row>
    <row r="11" spans="2:30" x14ac:dyDescent="0.3">
      <c r="B11" s="14" t="s">
        <v>163</v>
      </c>
      <c r="C11" s="13">
        <v>5.1383399209486202E-2</v>
      </c>
      <c r="D11" s="13">
        <v>5.6000000000000001E-2</v>
      </c>
      <c r="E11" s="13">
        <v>4.6875E-2</v>
      </c>
      <c r="F11" s="13"/>
      <c r="G11" s="13">
        <v>0</v>
      </c>
      <c r="H11" s="13">
        <v>0.12</v>
      </c>
      <c r="I11" s="13">
        <v>2.8571428571428598E-2</v>
      </c>
      <c r="J11" s="13">
        <v>2.5641025641025599E-2</v>
      </c>
      <c r="K11" s="13">
        <v>0.105263157894737</v>
      </c>
      <c r="L11" s="13">
        <v>2.1505376344085999E-2</v>
      </c>
      <c r="M11" s="13"/>
      <c r="N11" s="13">
        <v>7.4766355140186896E-2</v>
      </c>
      <c r="O11" s="13">
        <v>1.63934426229508E-2</v>
      </c>
      <c r="P11" s="13">
        <v>3.8461538461538498E-2</v>
      </c>
      <c r="Q11" s="13">
        <v>5.0847457627118599E-2</v>
      </c>
      <c r="R11" s="13"/>
      <c r="S11" s="13">
        <v>0.08</v>
      </c>
      <c r="T11" s="13">
        <v>0.116279069767442</v>
      </c>
      <c r="U11" s="13">
        <v>0</v>
      </c>
      <c r="V11" s="13">
        <v>0</v>
      </c>
      <c r="W11" s="13">
        <v>0</v>
      </c>
      <c r="X11" s="13">
        <v>6.25E-2</v>
      </c>
      <c r="Y11" s="13"/>
      <c r="Z11" s="13">
        <v>4.94505494505494E-2</v>
      </c>
      <c r="AA11" s="13">
        <v>5.63380281690141E-2</v>
      </c>
      <c r="AB11" s="13"/>
      <c r="AC11" s="13">
        <v>4.85436893203883E-2</v>
      </c>
      <c r="AD11" s="13">
        <v>5.2631578947368397E-2</v>
      </c>
    </row>
    <row r="12" spans="2:30" x14ac:dyDescent="0.3">
      <c r="B12" s="14" t="s">
        <v>164</v>
      </c>
      <c r="C12" s="13">
        <v>1.97628458498024E-2</v>
      </c>
      <c r="D12" s="13">
        <v>3.2000000000000001E-2</v>
      </c>
      <c r="E12" s="13">
        <v>7.8125E-3</v>
      </c>
      <c r="F12" s="13"/>
      <c r="G12" s="13">
        <v>0</v>
      </c>
      <c r="H12" s="13">
        <v>0.04</v>
      </c>
      <c r="I12" s="13">
        <v>2.8571428571428598E-2</v>
      </c>
      <c r="J12" s="13">
        <v>2.5641025641025599E-2</v>
      </c>
      <c r="K12" s="13">
        <v>1.7543859649122799E-2</v>
      </c>
      <c r="L12" s="13">
        <v>1.0752688172042999E-2</v>
      </c>
      <c r="M12" s="13"/>
      <c r="N12" s="13">
        <v>3.7383177570093497E-2</v>
      </c>
      <c r="O12" s="13">
        <v>1.63934426229508E-2</v>
      </c>
      <c r="P12" s="13">
        <v>0</v>
      </c>
      <c r="Q12" s="13">
        <v>0</v>
      </c>
      <c r="R12" s="13"/>
      <c r="S12" s="13">
        <v>2.66666666666667E-2</v>
      </c>
      <c r="T12" s="13">
        <v>0</v>
      </c>
      <c r="U12" s="13">
        <v>4.1666666666666699E-2</v>
      </c>
      <c r="V12" s="13">
        <v>1.7543859649122799E-2</v>
      </c>
      <c r="W12" s="13">
        <v>0</v>
      </c>
      <c r="X12" s="13">
        <v>6.25E-2</v>
      </c>
      <c r="Y12" s="13"/>
      <c r="Z12" s="13">
        <v>1.6483516483516501E-2</v>
      </c>
      <c r="AA12" s="13">
        <v>2.8169014084507001E-2</v>
      </c>
      <c r="AB12" s="13"/>
      <c r="AC12" s="13">
        <v>0</v>
      </c>
      <c r="AD12" s="13">
        <v>3.7593984962405999E-2</v>
      </c>
    </row>
    <row r="13" spans="2:30" x14ac:dyDescent="0.3">
      <c r="B13" s="14" t="s">
        <v>56</v>
      </c>
      <c r="C13" s="13">
        <v>3.9525691699604702E-2</v>
      </c>
      <c r="D13" s="13">
        <v>8.0000000000000002E-3</v>
      </c>
      <c r="E13" s="13">
        <v>7.03125E-2</v>
      </c>
      <c r="F13" s="13"/>
      <c r="G13" s="13">
        <v>0</v>
      </c>
      <c r="H13" s="13">
        <v>0</v>
      </c>
      <c r="I13" s="13">
        <v>5.7142857142857099E-2</v>
      </c>
      <c r="J13" s="13">
        <v>0</v>
      </c>
      <c r="K13" s="13">
        <v>5.2631578947368397E-2</v>
      </c>
      <c r="L13" s="13">
        <v>5.3763440860215103E-2</v>
      </c>
      <c r="M13" s="13"/>
      <c r="N13" s="13">
        <v>1.86915887850467E-2</v>
      </c>
      <c r="O13" s="13">
        <v>8.1967213114754106E-2</v>
      </c>
      <c r="P13" s="13">
        <v>7.69230769230769E-2</v>
      </c>
      <c r="Q13" s="13">
        <v>1.6949152542372899E-2</v>
      </c>
      <c r="R13" s="13"/>
      <c r="S13" s="13">
        <v>5.3333333333333302E-2</v>
      </c>
      <c r="T13" s="13">
        <v>4.6511627906976702E-2</v>
      </c>
      <c r="U13" s="13">
        <v>8.3333333333333301E-2</v>
      </c>
      <c r="V13" s="13">
        <v>3.5087719298245598E-2</v>
      </c>
      <c r="W13" s="13">
        <v>0</v>
      </c>
      <c r="X13" s="13">
        <v>0</v>
      </c>
      <c r="Y13" s="13"/>
      <c r="Z13" s="13">
        <v>4.94505494505494E-2</v>
      </c>
      <c r="AA13" s="13">
        <v>1.4084507042253501E-2</v>
      </c>
      <c r="AB13" s="13"/>
      <c r="AC13" s="13">
        <v>2.9126213592233E-2</v>
      </c>
      <c r="AD13" s="13">
        <v>3.00751879699248E-2</v>
      </c>
    </row>
    <row r="14" spans="2:30" x14ac:dyDescent="0.3">
      <c r="B14" s="14" t="s">
        <v>165</v>
      </c>
      <c r="C14" s="20">
        <v>0.64031620553359703</v>
      </c>
      <c r="D14" s="20">
        <v>0.64800000000000002</v>
      </c>
      <c r="E14" s="20">
        <v>0.6328125</v>
      </c>
      <c r="F14" s="20"/>
      <c r="G14" s="20">
        <v>0.75</v>
      </c>
      <c r="H14" s="20">
        <v>0.64</v>
      </c>
      <c r="I14" s="20">
        <v>0.628571428571429</v>
      </c>
      <c r="J14" s="20">
        <v>0.56410256410256399</v>
      </c>
      <c r="K14" s="20">
        <v>0.66666666666666696</v>
      </c>
      <c r="L14" s="20">
        <v>0.65591397849462396</v>
      </c>
      <c r="M14" s="20"/>
      <c r="N14" s="20">
        <v>0.61682242990654201</v>
      </c>
      <c r="O14" s="20">
        <v>0.68852459016393397</v>
      </c>
      <c r="P14" s="20">
        <v>0.69230769230769196</v>
      </c>
      <c r="Q14" s="20">
        <v>0.61016949152542399</v>
      </c>
      <c r="R14" s="20"/>
      <c r="S14" s="20">
        <v>0.61333333333333295</v>
      </c>
      <c r="T14" s="20">
        <v>0.62790697674418605</v>
      </c>
      <c r="U14" s="20">
        <v>0.70833333333333304</v>
      </c>
      <c r="V14" s="20">
        <v>0.66666666666666696</v>
      </c>
      <c r="W14" s="20">
        <v>0.5</v>
      </c>
      <c r="X14" s="20">
        <v>0.625</v>
      </c>
      <c r="Y14" s="20"/>
      <c r="Z14" s="20">
        <v>0.63186813186813195</v>
      </c>
      <c r="AA14" s="20">
        <v>0.66197183098591506</v>
      </c>
      <c r="AB14" s="20"/>
      <c r="AC14" s="20">
        <v>0.70873786407767003</v>
      </c>
      <c r="AD14" s="20">
        <v>0.61654135338345895</v>
      </c>
    </row>
    <row r="15" spans="2:30" x14ac:dyDescent="0.3">
      <c r="B15" s="14" t="s">
        <v>166</v>
      </c>
      <c r="C15" s="20">
        <v>7.1146245059288502E-2</v>
      </c>
      <c r="D15" s="20">
        <v>8.7999999999999995E-2</v>
      </c>
      <c r="E15" s="20">
        <v>5.46875E-2</v>
      </c>
      <c r="F15" s="20"/>
      <c r="G15" s="20">
        <v>0</v>
      </c>
      <c r="H15" s="20">
        <v>0.16</v>
      </c>
      <c r="I15" s="20">
        <v>5.7142857142857099E-2</v>
      </c>
      <c r="J15" s="20">
        <v>5.1282051282051301E-2</v>
      </c>
      <c r="K15" s="20">
        <v>0.12280701754386</v>
      </c>
      <c r="L15" s="20">
        <v>3.2258064516128997E-2</v>
      </c>
      <c r="M15" s="20"/>
      <c r="N15" s="20">
        <v>0.11214953271028</v>
      </c>
      <c r="O15" s="20">
        <v>3.2786885245901599E-2</v>
      </c>
      <c r="P15" s="20">
        <v>3.8461538461538498E-2</v>
      </c>
      <c r="Q15" s="20">
        <v>5.0847457627118599E-2</v>
      </c>
      <c r="R15" s="20"/>
      <c r="S15" s="20">
        <v>0.10666666666666701</v>
      </c>
      <c r="T15" s="20">
        <v>0.116279069767442</v>
      </c>
      <c r="U15" s="20">
        <v>4.1666666666666699E-2</v>
      </c>
      <c r="V15" s="20">
        <v>1.7543859649122799E-2</v>
      </c>
      <c r="W15" s="20">
        <v>0</v>
      </c>
      <c r="X15" s="20">
        <v>0.125</v>
      </c>
      <c r="Y15" s="20"/>
      <c r="Z15" s="20">
        <v>6.5934065934065894E-2</v>
      </c>
      <c r="AA15" s="20">
        <v>8.4507042253521097E-2</v>
      </c>
      <c r="AB15" s="20"/>
      <c r="AC15" s="20">
        <v>4.85436893203883E-2</v>
      </c>
      <c r="AD15" s="20">
        <v>9.0225563909774403E-2</v>
      </c>
    </row>
    <row r="16" spans="2:30" x14ac:dyDescent="0.3">
      <c r="B16" s="14" t="s">
        <v>167</v>
      </c>
      <c r="C16" s="21">
        <v>0.56916996047430801</v>
      </c>
      <c r="D16" s="21">
        <v>0.56000000000000005</v>
      </c>
      <c r="E16" s="21">
        <v>0.578125</v>
      </c>
      <c r="F16" s="21"/>
      <c r="G16" s="21">
        <v>0.75</v>
      </c>
      <c r="H16" s="21">
        <v>0.48</v>
      </c>
      <c r="I16" s="21">
        <v>0.57142857142857095</v>
      </c>
      <c r="J16" s="21">
        <v>0.512820512820513</v>
      </c>
      <c r="K16" s="21">
        <v>0.54385964912280704</v>
      </c>
      <c r="L16" s="21">
        <v>0.62365591397849496</v>
      </c>
      <c r="M16" s="21"/>
      <c r="N16" s="21">
        <v>0.50467289719626196</v>
      </c>
      <c r="O16" s="21">
        <v>0.65573770491803296</v>
      </c>
      <c r="P16" s="21">
        <v>0.65384615384615397</v>
      </c>
      <c r="Q16" s="21">
        <v>0.55932203389830504</v>
      </c>
      <c r="R16" s="21"/>
      <c r="S16" s="21">
        <v>0.50666666666666704</v>
      </c>
      <c r="T16" s="21">
        <v>0.51162790697674398</v>
      </c>
      <c r="U16" s="21">
        <v>0.66666666666666696</v>
      </c>
      <c r="V16" s="21">
        <v>0.64912280701754399</v>
      </c>
      <c r="W16" s="21">
        <v>0.5</v>
      </c>
      <c r="X16" s="21">
        <v>0.5</v>
      </c>
      <c r="Y16" s="21"/>
      <c r="Z16" s="21">
        <v>0.56593406593406603</v>
      </c>
      <c r="AA16" s="21">
        <v>0.57746478873239404</v>
      </c>
      <c r="AB16" s="21"/>
      <c r="AC16" s="21">
        <v>0.66019417475728204</v>
      </c>
      <c r="AD16" s="21">
        <v>0.52631578947368396</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558</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0.29249011857707502</v>
      </c>
      <c r="D8" s="13">
        <v>0.312</v>
      </c>
      <c r="E8" s="13">
        <v>0.2734375</v>
      </c>
      <c r="F8" s="13"/>
      <c r="G8" s="13">
        <v>0.25</v>
      </c>
      <c r="H8" s="13">
        <v>0.36</v>
      </c>
      <c r="I8" s="13">
        <v>0.25714285714285701</v>
      </c>
      <c r="J8" s="13">
        <v>0.30769230769230799</v>
      </c>
      <c r="K8" s="13">
        <v>0.22807017543859601</v>
      </c>
      <c r="L8" s="13">
        <v>0.32258064516128998</v>
      </c>
      <c r="M8" s="13"/>
      <c r="N8" s="13">
        <v>0.25233644859813098</v>
      </c>
      <c r="O8" s="13">
        <v>0.24590163934426201</v>
      </c>
      <c r="P8" s="13">
        <v>0.38461538461538503</v>
      </c>
      <c r="Q8" s="13">
        <v>0.37288135593220301</v>
      </c>
      <c r="R8" s="13"/>
      <c r="S8" s="13">
        <v>0.293333333333333</v>
      </c>
      <c r="T8" s="13">
        <v>0.232558139534884</v>
      </c>
      <c r="U8" s="13">
        <v>0.29166666666666702</v>
      </c>
      <c r="V8" s="13">
        <v>0.38596491228070201</v>
      </c>
      <c r="W8" s="13">
        <v>0.31818181818181801</v>
      </c>
      <c r="X8" s="13">
        <v>0.25</v>
      </c>
      <c r="Y8" s="13"/>
      <c r="Z8" s="13">
        <v>0.25274725274725302</v>
      </c>
      <c r="AA8" s="13">
        <v>0.39436619718309901</v>
      </c>
      <c r="AB8" s="13"/>
      <c r="AC8" s="13">
        <v>0.32038834951456302</v>
      </c>
      <c r="AD8" s="13">
        <v>0.27067669172932302</v>
      </c>
    </row>
    <row r="9" spans="2:30" x14ac:dyDescent="0.3">
      <c r="B9" s="14" t="s">
        <v>161</v>
      </c>
      <c r="C9" s="13">
        <v>0.48221343873517802</v>
      </c>
      <c r="D9" s="13">
        <v>0.48</v>
      </c>
      <c r="E9" s="13">
        <v>0.484375</v>
      </c>
      <c r="F9" s="13"/>
      <c r="G9" s="13">
        <v>0.75</v>
      </c>
      <c r="H9" s="13">
        <v>0.48</v>
      </c>
      <c r="I9" s="13">
        <v>0.48571428571428599</v>
      </c>
      <c r="J9" s="13">
        <v>0.43589743589743601</v>
      </c>
      <c r="K9" s="13">
        <v>0.49122807017543901</v>
      </c>
      <c r="L9" s="13">
        <v>0.483870967741935</v>
      </c>
      <c r="M9" s="13"/>
      <c r="N9" s="13">
        <v>0.50467289719626196</v>
      </c>
      <c r="O9" s="13">
        <v>0.50819672131147497</v>
      </c>
      <c r="P9" s="13">
        <v>0.5</v>
      </c>
      <c r="Q9" s="13">
        <v>0.40677966101694901</v>
      </c>
      <c r="R9" s="13"/>
      <c r="S9" s="13">
        <v>0.52</v>
      </c>
      <c r="T9" s="13">
        <v>0.48837209302325602</v>
      </c>
      <c r="U9" s="13">
        <v>0.5</v>
      </c>
      <c r="V9" s="13">
        <v>0.38596491228070201</v>
      </c>
      <c r="W9" s="13">
        <v>0.40909090909090901</v>
      </c>
      <c r="X9" s="13">
        <v>0.5</v>
      </c>
      <c r="Y9" s="13"/>
      <c r="Z9" s="13">
        <v>0.49450549450549502</v>
      </c>
      <c r="AA9" s="13">
        <v>0.45070422535211302</v>
      </c>
      <c r="AB9" s="13"/>
      <c r="AC9" s="13">
        <v>0.466019417475728</v>
      </c>
      <c r="AD9" s="13">
        <v>0.511278195488722</v>
      </c>
    </row>
    <row r="10" spans="2:30" x14ac:dyDescent="0.3">
      <c r="B10" s="14" t="s">
        <v>162</v>
      </c>
      <c r="C10" s="13">
        <v>0.13438735177865599</v>
      </c>
      <c r="D10" s="13">
        <v>0.112</v>
      </c>
      <c r="E10" s="13">
        <v>0.15625</v>
      </c>
      <c r="F10" s="13"/>
      <c r="G10" s="13">
        <v>0</v>
      </c>
      <c r="H10" s="13">
        <v>0.08</v>
      </c>
      <c r="I10" s="13">
        <v>8.5714285714285701E-2</v>
      </c>
      <c r="J10" s="13">
        <v>0.20512820512820501</v>
      </c>
      <c r="K10" s="13">
        <v>0.157894736842105</v>
      </c>
      <c r="L10" s="13">
        <v>0.12903225806451599</v>
      </c>
      <c r="M10" s="13"/>
      <c r="N10" s="13">
        <v>0.14018691588785001</v>
      </c>
      <c r="O10" s="13">
        <v>0.13114754098360701</v>
      </c>
      <c r="P10" s="13">
        <v>7.69230769230769E-2</v>
      </c>
      <c r="Q10" s="13">
        <v>0.152542372881356</v>
      </c>
      <c r="R10" s="13"/>
      <c r="S10" s="13">
        <v>6.6666666666666693E-2</v>
      </c>
      <c r="T10" s="13">
        <v>0.162790697674419</v>
      </c>
      <c r="U10" s="13">
        <v>0.16666666666666699</v>
      </c>
      <c r="V10" s="13">
        <v>0.157894736842105</v>
      </c>
      <c r="W10" s="13">
        <v>0.18181818181818199</v>
      </c>
      <c r="X10" s="13">
        <v>0.25</v>
      </c>
      <c r="Y10" s="13"/>
      <c r="Z10" s="13">
        <v>0.15384615384615399</v>
      </c>
      <c r="AA10" s="13">
        <v>8.4507042253521097E-2</v>
      </c>
      <c r="AB10" s="13"/>
      <c r="AC10" s="13">
        <v>0.16504854368932001</v>
      </c>
      <c r="AD10" s="13">
        <v>0.112781954887218</v>
      </c>
    </row>
    <row r="11" spans="2:30" x14ac:dyDescent="0.3">
      <c r="B11" s="14" t="s">
        <v>163</v>
      </c>
      <c r="C11" s="13">
        <v>3.9525691699604702E-2</v>
      </c>
      <c r="D11" s="13">
        <v>4.8000000000000001E-2</v>
      </c>
      <c r="E11" s="13">
        <v>3.125E-2</v>
      </c>
      <c r="F11" s="13"/>
      <c r="G11" s="13">
        <v>0</v>
      </c>
      <c r="H11" s="13">
        <v>0.04</v>
      </c>
      <c r="I11" s="13">
        <v>2.8571428571428598E-2</v>
      </c>
      <c r="J11" s="13">
        <v>0</v>
      </c>
      <c r="K11" s="13">
        <v>8.7719298245614002E-2</v>
      </c>
      <c r="L11" s="13">
        <v>3.2258064516128997E-2</v>
      </c>
      <c r="M11" s="13"/>
      <c r="N11" s="13">
        <v>4.67289719626168E-2</v>
      </c>
      <c r="O11" s="13">
        <v>3.2786885245901599E-2</v>
      </c>
      <c r="P11" s="13">
        <v>3.8461538461538498E-2</v>
      </c>
      <c r="Q11" s="13">
        <v>3.3898305084745797E-2</v>
      </c>
      <c r="R11" s="13"/>
      <c r="S11" s="13">
        <v>0.04</v>
      </c>
      <c r="T11" s="13">
        <v>6.9767441860465101E-2</v>
      </c>
      <c r="U11" s="13">
        <v>4.1666666666666699E-2</v>
      </c>
      <c r="V11" s="13">
        <v>1.7543859649122799E-2</v>
      </c>
      <c r="W11" s="13">
        <v>4.5454545454545497E-2</v>
      </c>
      <c r="X11" s="13">
        <v>0</v>
      </c>
      <c r="Y11" s="13"/>
      <c r="Z11" s="13">
        <v>3.8461538461538498E-2</v>
      </c>
      <c r="AA11" s="13">
        <v>4.2253521126760597E-2</v>
      </c>
      <c r="AB11" s="13"/>
      <c r="AC11" s="13">
        <v>2.9126213592233E-2</v>
      </c>
      <c r="AD11" s="13">
        <v>4.5112781954887202E-2</v>
      </c>
    </row>
    <row r="12" spans="2:30" x14ac:dyDescent="0.3">
      <c r="B12" s="14" t="s">
        <v>164</v>
      </c>
      <c r="C12" s="13">
        <v>1.18577075098814E-2</v>
      </c>
      <c r="D12" s="13">
        <v>2.4E-2</v>
      </c>
      <c r="E12" s="13">
        <v>0</v>
      </c>
      <c r="F12" s="13"/>
      <c r="G12" s="13">
        <v>0</v>
      </c>
      <c r="H12" s="13">
        <v>0.04</v>
      </c>
      <c r="I12" s="13">
        <v>2.8571428571428598E-2</v>
      </c>
      <c r="J12" s="13">
        <v>2.5641025641025599E-2</v>
      </c>
      <c r="K12" s="13">
        <v>0</v>
      </c>
      <c r="L12" s="13">
        <v>0</v>
      </c>
      <c r="M12" s="13"/>
      <c r="N12" s="13">
        <v>1.86915887850467E-2</v>
      </c>
      <c r="O12" s="13">
        <v>0</v>
      </c>
      <c r="P12" s="13">
        <v>0</v>
      </c>
      <c r="Q12" s="13">
        <v>1.6949152542372899E-2</v>
      </c>
      <c r="R12" s="13"/>
      <c r="S12" s="13">
        <v>2.66666666666667E-2</v>
      </c>
      <c r="T12" s="13">
        <v>0</v>
      </c>
      <c r="U12" s="13">
        <v>0</v>
      </c>
      <c r="V12" s="13">
        <v>1.7543859649122799E-2</v>
      </c>
      <c r="W12" s="13">
        <v>0</v>
      </c>
      <c r="X12" s="13">
        <v>0</v>
      </c>
      <c r="Y12" s="13"/>
      <c r="Z12" s="13">
        <v>1.6483516483516501E-2</v>
      </c>
      <c r="AA12" s="13">
        <v>0</v>
      </c>
      <c r="AB12" s="13"/>
      <c r="AC12" s="13">
        <v>0</v>
      </c>
      <c r="AD12" s="13">
        <v>1.50375939849624E-2</v>
      </c>
    </row>
    <row r="13" spans="2:30" x14ac:dyDescent="0.3">
      <c r="B13" s="14" t="s">
        <v>56</v>
      </c>
      <c r="C13" s="13">
        <v>3.9525691699604702E-2</v>
      </c>
      <c r="D13" s="13">
        <v>2.4E-2</v>
      </c>
      <c r="E13" s="13">
        <v>5.46875E-2</v>
      </c>
      <c r="F13" s="13"/>
      <c r="G13" s="13">
        <v>0</v>
      </c>
      <c r="H13" s="13">
        <v>0</v>
      </c>
      <c r="I13" s="13">
        <v>0.114285714285714</v>
      </c>
      <c r="J13" s="13">
        <v>2.5641025641025599E-2</v>
      </c>
      <c r="K13" s="13">
        <v>3.5087719298245598E-2</v>
      </c>
      <c r="L13" s="13">
        <v>3.2258064516128997E-2</v>
      </c>
      <c r="M13" s="13"/>
      <c r="N13" s="13">
        <v>3.7383177570093497E-2</v>
      </c>
      <c r="O13" s="13">
        <v>8.1967213114754106E-2</v>
      </c>
      <c r="P13" s="13">
        <v>0</v>
      </c>
      <c r="Q13" s="13">
        <v>1.6949152542372899E-2</v>
      </c>
      <c r="R13" s="13"/>
      <c r="S13" s="13">
        <v>5.3333333333333302E-2</v>
      </c>
      <c r="T13" s="13">
        <v>4.6511627906976702E-2</v>
      </c>
      <c r="U13" s="13">
        <v>0</v>
      </c>
      <c r="V13" s="13">
        <v>3.5087719298245598E-2</v>
      </c>
      <c r="W13" s="13">
        <v>4.5454545454545497E-2</v>
      </c>
      <c r="X13" s="13">
        <v>0</v>
      </c>
      <c r="Y13" s="13"/>
      <c r="Z13" s="13">
        <v>4.3956043956044001E-2</v>
      </c>
      <c r="AA13" s="13">
        <v>2.8169014084507001E-2</v>
      </c>
      <c r="AB13" s="13"/>
      <c r="AC13" s="13">
        <v>1.94174757281553E-2</v>
      </c>
      <c r="AD13" s="13">
        <v>4.5112781954887202E-2</v>
      </c>
    </row>
    <row r="14" spans="2:30" x14ac:dyDescent="0.3">
      <c r="B14" s="14" t="s">
        <v>165</v>
      </c>
      <c r="C14" s="20">
        <v>0.77470355731225304</v>
      </c>
      <c r="D14" s="20">
        <v>0.79200000000000004</v>
      </c>
      <c r="E14" s="20">
        <v>0.7578125</v>
      </c>
      <c r="F14" s="20"/>
      <c r="G14" s="20">
        <v>1</v>
      </c>
      <c r="H14" s="20">
        <v>0.84</v>
      </c>
      <c r="I14" s="20">
        <v>0.74285714285714299</v>
      </c>
      <c r="J14" s="20">
        <v>0.74358974358974395</v>
      </c>
      <c r="K14" s="20">
        <v>0.71929824561403499</v>
      </c>
      <c r="L14" s="20">
        <v>0.80645161290322598</v>
      </c>
      <c r="M14" s="20"/>
      <c r="N14" s="20">
        <v>0.75700934579439205</v>
      </c>
      <c r="O14" s="20">
        <v>0.75409836065573799</v>
      </c>
      <c r="P14" s="20">
        <v>0.88461538461538503</v>
      </c>
      <c r="Q14" s="20">
        <v>0.77966101694915302</v>
      </c>
      <c r="R14" s="20"/>
      <c r="S14" s="20">
        <v>0.81333333333333302</v>
      </c>
      <c r="T14" s="20">
        <v>0.72093023255813904</v>
      </c>
      <c r="U14" s="20">
        <v>0.79166666666666696</v>
      </c>
      <c r="V14" s="20">
        <v>0.77192982456140302</v>
      </c>
      <c r="W14" s="20">
        <v>0.72727272727272696</v>
      </c>
      <c r="X14" s="20">
        <v>0.75</v>
      </c>
      <c r="Y14" s="20"/>
      <c r="Z14" s="20">
        <v>0.74725274725274704</v>
      </c>
      <c r="AA14" s="20">
        <v>0.84507042253521103</v>
      </c>
      <c r="AB14" s="20"/>
      <c r="AC14" s="20">
        <v>0.78640776699029102</v>
      </c>
      <c r="AD14" s="20">
        <v>0.78195488721804496</v>
      </c>
    </row>
    <row r="15" spans="2:30" x14ac:dyDescent="0.3">
      <c r="B15" s="14" t="s">
        <v>166</v>
      </c>
      <c r="C15" s="20">
        <v>5.1383399209486202E-2</v>
      </c>
      <c r="D15" s="20">
        <v>7.1999999999999995E-2</v>
      </c>
      <c r="E15" s="20">
        <v>3.125E-2</v>
      </c>
      <c r="F15" s="20"/>
      <c r="G15" s="20">
        <v>0</v>
      </c>
      <c r="H15" s="20">
        <v>0.08</v>
      </c>
      <c r="I15" s="20">
        <v>5.7142857142857099E-2</v>
      </c>
      <c r="J15" s="20">
        <v>2.5641025641025599E-2</v>
      </c>
      <c r="K15" s="20">
        <v>8.7719298245614002E-2</v>
      </c>
      <c r="L15" s="20">
        <v>3.2258064516128997E-2</v>
      </c>
      <c r="M15" s="20"/>
      <c r="N15" s="20">
        <v>6.5420560747663503E-2</v>
      </c>
      <c r="O15" s="20">
        <v>3.2786885245901599E-2</v>
      </c>
      <c r="P15" s="20">
        <v>3.8461538461538498E-2</v>
      </c>
      <c r="Q15" s="20">
        <v>5.0847457627118599E-2</v>
      </c>
      <c r="R15" s="20"/>
      <c r="S15" s="20">
        <v>6.6666666666666693E-2</v>
      </c>
      <c r="T15" s="20">
        <v>6.9767441860465101E-2</v>
      </c>
      <c r="U15" s="20">
        <v>4.1666666666666699E-2</v>
      </c>
      <c r="V15" s="20">
        <v>3.5087719298245598E-2</v>
      </c>
      <c r="W15" s="20">
        <v>4.5454545454545497E-2</v>
      </c>
      <c r="X15" s="20">
        <v>0</v>
      </c>
      <c r="Y15" s="20"/>
      <c r="Z15" s="20">
        <v>5.4945054945054903E-2</v>
      </c>
      <c r="AA15" s="20">
        <v>4.2253521126760597E-2</v>
      </c>
      <c r="AB15" s="20"/>
      <c r="AC15" s="20">
        <v>2.9126213592233E-2</v>
      </c>
      <c r="AD15" s="20">
        <v>6.01503759398496E-2</v>
      </c>
    </row>
    <row r="16" spans="2:30" x14ac:dyDescent="0.3">
      <c r="B16" s="14" t="s">
        <v>167</v>
      </c>
      <c r="C16" s="21">
        <v>0.72332015810276695</v>
      </c>
      <c r="D16" s="21">
        <v>0.72</v>
      </c>
      <c r="E16" s="21">
        <v>0.7265625</v>
      </c>
      <c r="F16" s="21"/>
      <c r="G16" s="21">
        <v>1</v>
      </c>
      <c r="H16" s="21">
        <v>0.76</v>
      </c>
      <c r="I16" s="21">
        <v>0.68571428571428605</v>
      </c>
      <c r="J16" s="21">
        <v>0.71794871794871795</v>
      </c>
      <c r="K16" s="21">
        <v>0.63157894736842102</v>
      </c>
      <c r="L16" s="21">
        <v>0.77419354838709697</v>
      </c>
      <c r="M16" s="21"/>
      <c r="N16" s="21">
        <v>0.69158878504672905</v>
      </c>
      <c r="O16" s="21">
        <v>0.72131147540983598</v>
      </c>
      <c r="P16" s="21">
        <v>0.84615384615384603</v>
      </c>
      <c r="Q16" s="21">
        <v>0.72881355932203395</v>
      </c>
      <c r="R16" s="21"/>
      <c r="S16" s="21">
        <v>0.74666666666666703</v>
      </c>
      <c r="T16" s="21">
        <v>0.65116279069767402</v>
      </c>
      <c r="U16" s="21">
        <v>0.75</v>
      </c>
      <c r="V16" s="21">
        <v>0.73684210526315796</v>
      </c>
      <c r="W16" s="21">
        <v>0.68181818181818199</v>
      </c>
      <c r="X16" s="21">
        <v>0.75</v>
      </c>
      <c r="Y16" s="21"/>
      <c r="Z16" s="21">
        <v>0.69230769230769196</v>
      </c>
      <c r="AA16" s="21">
        <v>0.80281690140845097</v>
      </c>
      <c r="AB16" s="21"/>
      <c r="AC16" s="21">
        <v>0.75728155339805803</v>
      </c>
      <c r="AD16" s="21">
        <v>0.721804511278195</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8" t="s">
        <v>378</v>
      </c>
      <c r="E2" s="25"/>
      <c r="F2" s="25"/>
      <c r="G2" s="25"/>
    </row>
    <row r="6" spans="2:7" ht="49.95" customHeight="1" x14ac:dyDescent="0.3">
      <c r="B6" s="16" t="s">
        <v>14</v>
      </c>
      <c r="C6" s="16" t="s">
        <v>559</v>
      </c>
      <c r="D6" s="16" t="s">
        <v>560</v>
      </c>
      <c r="E6" s="16" t="s">
        <v>561</v>
      </c>
      <c r="F6" s="16" t="s">
        <v>562</v>
      </c>
    </row>
    <row r="7" spans="2:7" x14ac:dyDescent="0.3">
      <c r="B7" s="14" t="s">
        <v>160</v>
      </c>
      <c r="C7" s="13">
        <v>0.201581027667984</v>
      </c>
      <c r="D7" s="13">
        <v>6.3241106719367599E-2</v>
      </c>
      <c r="E7" s="13">
        <v>3.1620553359683799E-2</v>
      </c>
      <c r="F7" s="13">
        <v>5.9288537549407098E-2</v>
      </c>
    </row>
    <row r="8" spans="2:7" x14ac:dyDescent="0.3">
      <c r="B8" s="14" t="s">
        <v>161</v>
      </c>
      <c r="C8" s="13">
        <v>0.38735177865612602</v>
      </c>
      <c r="D8" s="13">
        <v>0.1699604743083</v>
      </c>
      <c r="E8" s="13">
        <v>0.138339920948617</v>
      </c>
      <c r="F8" s="13">
        <v>0.16205533596837901</v>
      </c>
    </row>
    <row r="9" spans="2:7" x14ac:dyDescent="0.3">
      <c r="B9" s="14" t="s">
        <v>162</v>
      </c>
      <c r="C9" s="13">
        <v>0.18181818181818199</v>
      </c>
      <c r="D9" s="13">
        <v>0.27667984189723299</v>
      </c>
      <c r="E9" s="13">
        <v>0.32411067193675902</v>
      </c>
      <c r="F9" s="13">
        <v>0.23715415019762801</v>
      </c>
    </row>
    <row r="10" spans="2:7" x14ac:dyDescent="0.3">
      <c r="B10" s="14" t="s">
        <v>163</v>
      </c>
      <c r="C10" s="13">
        <v>0.142292490118577</v>
      </c>
      <c r="D10" s="13">
        <v>0.26877470355731198</v>
      </c>
      <c r="E10" s="13">
        <v>0.27667984189723299</v>
      </c>
      <c r="F10" s="13">
        <v>0.24901185770751</v>
      </c>
    </row>
    <row r="11" spans="2:7" x14ac:dyDescent="0.3">
      <c r="B11" s="14" t="s">
        <v>164</v>
      </c>
      <c r="C11" s="13">
        <v>6.3241106719367599E-2</v>
      </c>
      <c r="D11" s="13">
        <v>0.19367588932806301</v>
      </c>
      <c r="E11" s="13">
        <v>0.19367588932806301</v>
      </c>
      <c r="F11" s="13">
        <v>0.26877470355731198</v>
      </c>
    </row>
    <row r="12" spans="2:7" x14ac:dyDescent="0.3">
      <c r="B12" s="14" t="s">
        <v>56</v>
      </c>
      <c r="C12" s="13">
        <v>2.3715415019762799E-2</v>
      </c>
      <c r="D12" s="13">
        <v>2.7667984189723299E-2</v>
      </c>
      <c r="E12" s="13">
        <v>3.5573122529644299E-2</v>
      </c>
      <c r="F12" s="13">
        <v>2.3715415019762799E-2</v>
      </c>
    </row>
    <row r="13" spans="2:7" x14ac:dyDescent="0.3">
      <c r="B13" s="22" t="s">
        <v>165</v>
      </c>
      <c r="C13" s="20">
        <v>0.58893280632411105</v>
      </c>
      <c r="D13" s="20">
        <v>0.233201581027668</v>
      </c>
      <c r="E13" s="20">
        <v>0.1699604743083</v>
      </c>
      <c r="F13" s="20">
        <v>0.221343873517787</v>
      </c>
    </row>
    <row r="14" spans="2:7" x14ac:dyDescent="0.3">
      <c r="B14" s="22" t="s">
        <v>166</v>
      </c>
      <c r="C14" s="20">
        <v>0.205533596837945</v>
      </c>
      <c r="D14" s="20">
        <v>0.46245059288537499</v>
      </c>
      <c r="E14" s="20">
        <v>0.470355731225296</v>
      </c>
      <c r="F14" s="20">
        <v>0.51778656126482203</v>
      </c>
    </row>
    <row r="15" spans="2:7" x14ac:dyDescent="0.3">
      <c r="B15" s="22" t="s">
        <v>167</v>
      </c>
      <c r="C15" s="21">
        <v>0.38339920948616601</v>
      </c>
      <c r="D15" s="21">
        <v>-0.22924901185770799</v>
      </c>
      <c r="E15" s="21">
        <v>-0.30039525691699598</v>
      </c>
      <c r="F15" s="21">
        <v>-0.29644268774703603</v>
      </c>
    </row>
    <row r="16" spans="2:7" x14ac:dyDescent="0.3">
      <c r="B16" s="15"/>
      <c r="C16" s="15"/>
      <c r="D16" s="15"/>
      <c r="E16" s="15"/>
      <c r="F16" s="15"/>
    </row>
    <row r="17" spans="2:2" x14ac:dyDescent="0.3">
      <c r="B17" t="s">
        <v>50</v>
      </c>
    </row>
    <row r="18" spans="2:2" x14ac:dyDescent="0.3">
      <c r="B18" t="s">
        <v>51</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AD21"/>
  <sheetViews>
    <sheetView showGridLines="0" workbookViewId="0">
      <pane xSplit="2" topLeftCell="C1" activePane="topRight" state="frozen"/>
      <selection pane="topRight" activeCell="B21" sqref="B2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563</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3.1620553359683799E-2</v>
      </c>
      <c r="D8" s="13">
        <v>1.6E-2</v>
      </c>
      <c r="E8" s="13">
        <v>4.6875E-2</v>
      </c>
      <c r="F8" s="13"/>
      <c r="G8" s="13">
        <v>0</v>
      </c>
      <c r="H8" s="13">
        <v>0.16</v>
      </c>
      <c r="I8" s="13">
        <v>8.5714285714285701E-2</v>
      </c>
      <c r="J8" s="13">
        <v>0</v>
      </c>
      <c r="K8" s="13">
        <v>0</v>
      </c>
      <c r="L8" s="13">
        <v>1.0752688172042999E-2</v>
      </c>
      <c r="M8" s="13"/>
      <c r="N8" s="13">
        <v>2.80373831775701E-2</v>
      </c>
      <c r="O8" s="13">
        <v>3.2786885245901599E-2</v>
      </c>
      <c r="P8" s="13">
        <v>3.8461538461538498E-2</v>
      </c>
      <c r="Q8" s="13">
        <v>3.3898305084745797E-2</v>
      </c>
      <c r="R8" s="13"/>
      <c r="S8" s="13">
        <v>0.08</v>
      </c>
      <c r="T8" s="13">
        <v>0</v>
      </c>
      <c r="U8" s="13">
        <v>0</v>
      </c>
      <c r="V8" s="13">
        <v>3.5087719298245598E-2</v>
      </c>
      <c r="W8" s="13">
        <v>0</v>
      </c>
      <c r="X8" s="13">
        <v>0</v>
      </c>
      <c r="Y8" s="13"/>
      <c r="Z8" s="13">
        <v>3.8461538461538498E-2</v>
      </c>
      <c r="AA8" s="13">
        <v>1.4084507042253501E-2</v>
      </c>
      <c r="AB8" s="13"/>
      <c r="AC8" s="13">
        <v>1.94174757281553E-2</v>
      </c>
      <c r="AD8" s="13">
        <v>4.5112781954887202E-2</v>
      </c>
    </row>
    <row r="9" spans="2:30" x14ac:dyDescent="0.3">
      <c r="B9" s="14" t="s">
        <v>161</v>
      </c>
      <c r="C9" s="13">
        <v>0.138339920948617</v>
      </c>
      <c r="D9" s="13">
        <v>0.152</v>
      </c>
      <c r="E9" s="13">
        <v>0.125</v>
      </c>
      <c r="F9" s="13"/>
      <c r="G9" s="13">
        <v>0</v>
      </c>
      <c r="H9" s="13">
        <v>0.24</v>
      </c>
      <c r="I9" s="13">
        <v>0.314285714285714</v>
      </c>
      <c r="J9" s="13">
        <v>0.20512820512820501</v>
      </c>
      <c r="K9" s="13">
        <v>5.2631578947368397E-2</v>
      </c>
      <c r="L9" s="13">
        <v>7.5268817204301106E-2</v>
      </c>
      <c r="M9" s="13"/>
      <c r="N9" s="13">
        <v>0.18691588785046701</v>
      </c>
      <c r="O9" s="13">
        <v>0.14754098360655701</v>
      </c>
      <c r="P9" s="13">
        <v>7.69230769230769E-2</v>
      </c>
      <c r="Q9" s="13">
        <v>6.7796610169491497E-2</v>
      </c>
      <c r="R9" s="13"/>
      <c r="S9" s="13">
        <v>0.25333333333333302</v>
      </c>
      <c r="T9" s="13">
        <v>0.13953488372093001</v>
      </c>
      <c r="U9" s="13">
        <v>0.125</v>
      </c>
      <c r="V9" s="13">
        <v>0.105263157894737</v>
      </c>
      <c r="W9" s="13">
        <v>4.5454545454545497E-2</v>
      </c>
      <c r="X9" s="13">
        <v>0</v>
      </c>
      <c r="Y9" s="13"/>
      <c r="Z9" s="13">
        <v>0.13736263736263701</v>
      </c>
      <c r="AA9" s="13">
        <v>0.140845070422535</v>
      </c>
      <c r="AB9" s="13"/>
      <c r="AC9" s="13">
        <v>0.12621359223301001</v>
      </c>
      <c r="AD9" s="13">
        <v>0.16541353383458601</v>
      </c>
    </row>
    <row r="10" spans="2:30" x14ac:dyDescent="0.3">
      <c r="B10" s="14" t="s">
        <v>162</v>
      </c>
      <c r="C10" s="13">
        <v>0.32411067193675902</v>
      </c>
      <c r="D10" s="13">
        <v>0.33600000000000002</v>
      </c>
      <c r="E10" s="13">
        <v>0.3125</v>
      </c>
      <c r="F10" s="13"/>
      <c r="G10" s="13">
        <v>0.25</v>
      </c>
      <c r="H10" s="13">
        <v>0.28000000000000003</v>
      </c>
      <c r="I10" s="13">
        <v>0.25714285714285701</v>
      </c>
      <c r="J10" s="13">
        <v>0.487179487179487</v>
      </c>
      <c r="K10" s="13">
        <v>0.24561403508771901</v>
      </c>
      <c r="L10" s="13">
        <v>0.34408602150537598</v>
      </c>
      <c r="M10" s="13"/>
      <c r="N10" s="13">
        <v>0.355140186915888</v>
      </c>
      <c r="O10" s="13">
        <v>0.31147540983606598</v>
      </c>
      <c r="P10" s="13">
        <v>0.34615384615384598</v>
      </c>
      <c r="Q10" s="13">
        <v>0.27118644067796599</v>
      </c>
      <c r="R10" s="13"/>
      <c r="S10" s="13">
        <v>0.48</v>
      </c>
      <c r="T10" s="13">
        <v>0.27906976744186002</v>
      </c>
      <c r="U10" s="13">
        <v>0.20833333333333301</v>
      </c>
      <c r="V10" s="13">
        <v>0.157894736842105</v>
      </c>
      <c r="W10" s="13">
        <v>0.40909090909090901</v>
      </c>
      <c r="X10" s="13">
        <v>0.375</v>
      </c>
      <c r="Y10" s="13"/>
      <c r="Z10" s="13">
        <v>0.30219780219780201</v>
      </c>
      <c r="AA10" s="13">
        <v>0.38028169014084501</v>
      </c>
      <c r="AB10" s="13"/>
      <c r="AC10" s="13">
        <v>0.31067961165048502</v>
      </c>
      <c r="AD10" s="13">
        <v>0.33082706766917302</v>
      </c>
    </row>
    <row r="11" spans="2:30" x14ac:dyDescent="0.3">
      <c r="B11" s="14" t="s">
        <v>163</v>
      </c>
      <c r="C11" s="13">
        <v>0.27667984189723299</v>
      </c>
      <c r="D11" s="13">
        <v>0.29599999999999999</v>
      </c>
      <c r="E11" s="13">
        <v>0.2578125</v>
      </c>
      <c r="F11" s="13"/>
      <c r="G11" s="13">
        <v>0.75</v>
      </c>
      <c r="H11" s="13">
        <v>0.2</v>
      </c>
      <c r="I11" s="13">
        <v>0.17142857142857101</v>
      </c>
      <c r="J11" s="13">
        <v>0.128205128205128</v>
      </c>
      <c r="K11" s="13">
        <v>0.40350877192982498</v>
      </c>
      <c r="L11" s="13">
        <v>0.30107526881720398</v>
      </c>
      <c r="M11" s="13"/>
      <c r="N11" s="13">
        <v>0.22429906542056099</v>
      </c>
      <c r="O11" s="13">
        <v>0.213114754098361</v>
      </c>
      <c r="P11" s="13">
        <v>0.34615384615384598</v>
      </c>
      <c r="Q11" s="13">
        <v>0.40677966101694901</v>
      </c>
      <c r="R11" s="13"/>
      <c r="S11" s="13">
        <v>0.133333333333333</v>
      </c>
      <c r="T11" s="13">
        <v>0.32558139534883701</v>
      </c>
      <c r="U11" s="13">
        <v>0.5</v>
      </c>
      <c r="V11" s="13">
        <v>0.24561403508771901</v>
      </c>
      <c r="W11" s="13">
        <v>0.40909090909090901</v>
      </c>
      <c r="X11" s="13">
        <v>0.3125</v>
      </c>
      <c r="Y11" s="13"/>
      <c r="Z11" s="13">
        <v>0.29120879120879101</v>
      </c>
      <c r="AA11" s="13">
        <v>0.23943661971831001</v>
      </c>
      <c r="AB11" s="13"/>
      <c r="AC11" s="13">
        <v>0.31067961165048502</v>
      </c>
      <c r="AD11" s="13">
        <v>0.255639097744361</v>
      </c>
    </row>
    <row r="12" spans="2:30" x14ac:dyDescent="0.3">
      <c r="B12" s="14" t="s">
        <v>164</v>
      </c>
      <c r="C12" s="13">
        <v>0.19367588932806301</v>
      </c>
      <c r="D12" s="13">
        <v>0.17599999999999999</v>
      </c>
      <c r="E12" s="13">
        <v>0.2109375</v>
      </c>
      <c r="F12" s="13"/>
      <c r="G12" s="13">
        <v>0</v>
      </c>
      <c r="H12" s="13">
        <v>0.08</v>
      </c>
      <c r="I12" s="13">
        <v>0.17142857142857101</v>
      </c>
      <c r="J12" s="13">
        <v>0.15384615384615399</v>
      </c>
      <c r="K12" s="13">
        <v>0.26315789473684198</v>
      </c>
      <c r="L12" s="13">
        <v>0.21505376344086</v>
      </c>
      <c r="M12" s="13"/>
      <c r="N12" s="13">
        <v>0.18691588785046701</v>
      </c>
      <c r="O12" s="13">
        <v>0.24590163934426201</v>
      </c>
      <c r="P12" s="13">
        <v>0.19230769230769201</v>
      </c>
      <c r="Q12" s="13">
        <v>0.152542372881356</v>
      </c>
      <c r="R12" s="13"/>
      <c r="S12" s="13">
        <v>0</v>
      </c>
      <c r="T12" s="13">
        <v>0.232558139534884</v>
      </c>
      <c r="U12" s="13">
        <v>0.125</v>
      </c>
      <c r="V12" s="13">
        <v>0.45614035087719301</v>
      </c>
      <c r="W12" s="13">
        <v>9.0909090909090898E-2</v>
      </c>
      <c r="X12" s="13">
        <v>0.1875</v>
      </c>
      <c r="Y12" s="13"/>
      <c r="Z12" s="13">
        <v>0.18681318681318701</v>
      </c>
      <c r="AA12" s="13">
        <v>0.21126760563380301</v>
      </c>
      <c r="AB12" s="13"/>
      <c r="AC12" s="13">
        <v>0.20388349514563101</v>
      </c>
      <c r="AD12" s="13">
        <v>0.18796992481203001</v>
      </c>
    </row>
    <row r="13" spans="2:30" x14ac:dyDescent="0.3">
      <c r="B13" s="14" t="s">
        <v>56</v>
      </c>
      <c r="C13" s="13">
        <v>3.5573122529644299E-2</v>
      </c>
      <c r="D13" s="13">
        <v>2.4E-2</v>
      </c>
      <c r="E13" s="13">
        <v>4.6875E-2</v>
      </c>
      <c r="F13" s="13"/>
      <c r="G13" s="13">
        <v>0</v>
      </c>
      <c r="H13" s="13">
        <v>0.04</v>
      </c>
      <c r="I13" s="13">
        <v>0</v>
      </c>
      <c r="J13" s="13">
        <v>2.5641025641025599E-2</v>
      </c>
      <c r="K13" s="13">
        <v>3.5087719298245598E-2</v>
      </c>
      <c r="L13" s="13">
        <v>5.3763440860215103E-2</v>
      </c>
      <c r="M13" s="13"/>
      <c r="N13" s="13">
        <v>1.86915887850467E-2</v>
      </c>
      <c r="O13" s="13">
        <v>4.91803278688525E-2</v>
      </c>
      <c r="P13" s="13">
        <v>0</v>
      </c>
      <c r="Q13" s="13">
        <v>6.7796610169491497E-2</v>
      </c>
      <c r="R13" s="13"/>
      <c r="S13" s="13">
        <v>5.3333333333333302E-2</v>
      </c>
      <c r="T13" s="13">
        <v>2.32558139534884E-2</v>
      </c>
      <c r="U13" s="13">
        <v>4.1666666666666699E-2</v>
      </c>
      <c r="V13" s="13">
        <v>0</v>
      </c>
      <c r="W13" s="13">
        <v>4.5454545454545497E-2</v>
      </c>
      <c r="X13" s="13">
        <v>0.125</v>
      </c>
      <c r="Y13" s="13"/>
      <c r="Z13" s="13">
        <v>4.3956043956044001E-2</v>
      </c>
      <c r="AA13" s="13">
        <v>1.4084507042253501E-2</v>
      </c>
      <c r="AB13" s="13"/>
      <c r="AC13" s="13">
        <v>2.9126213592233E-2</v>
      </c>
      <c r="AD13" s="13">
        <v>1.50375939849624E-2</v>
      </c>
    </row>
    <row r="14" spans="2:30" x14ac:dyDescent="0.3">
      <c r="B14" s="14" t="s">
        <v>165</v>
      </c>
      <c r="C14" s="20">
        <v>0.1699604743083</v>
      </c>
      <c r="D14" s="20">
        <v>0.16800000000000001</v>
      </c>
      <c r="E14" s="20">
        <v>0.171875</v>
      </c>
      <c r="F14" s="20"/>
      <c r="G14" s="20">
        <v>0</v>
      </c>
      <c r="H14" s="20">
        <v>0.4</v>
      </c>
      <c r="I14" s="20">
        <v>0.4</v>
      </c>
      <c r="J14" s="20">
        <v>0.20512820512820501</v>
      </c>
      <c r="K14" s="20">
        <v>5.2631578947368397E-2</v>
      </c>
      <c r="L14" s="20">
        <v>8.6021505376344107E-2</v>
      </c>
      <c r="M14" s="20"/>
      <c r="N14" s="20">
        <v>0.21495327102803699</v>
      </c>
      <c r="O14" s="20">
        <v>0.18032786885245899</v>
      </c>
      <c r="P14" s="20">
        <v>0.115384615384615</v>
      </c>
      <c r="Q14" s="20">
        <v>0.101694915254237</v>
      </c>
      <c r="R14" s="20"/>
      <c r="S14" s="20">
        <v>0.33333333333333298</v>
      </c>
      <c r="T14" s="20">
        <v>0.13953488372093001</v>
      </c>
      <c r="U14" s="20">
        <v>0.125</v>
      </c>
      <c r="V14" s="20">
        <v>0.140350877192982</v>
      </c>
      <c r="W14" s="20">
        <v>4.5454545454545497E-2</v>
      </c>
      <c r="X14" s="20">
        <v>0</v>
      </c>
      <c r="Y14" s="20"/>
      <c r="Z14" s="20">
        <v>0.175824175824176</v>
      </c>
      <c r="AA14" s="20">
        <v>0.154929577464789</v>
      </c>
      <c r="AB14" s="20"/>
      <c r="AC14" s="20">
        <v>0.14563106796116501</v>
      </c>
      <c r="AD14" s="20">
        <v>0.21052631578947401</v>
      </c>
    </row>
    <row r="15" spans="2:30" x14ac:dyDescent="0.3">
      <c r="B15" s="14" t="s">
        <v>166</v>
      </c>
      <c r="C15" s="20">
        <v>0.470355731225296</v>
      </c>
      <c r="D15" s="20">
        <v>0.47199999999999998</v>
      </c>
      <c r="E15" s="20">
        <v>0.46875</v>
      </c>
      <c r="F15" s="20"/>
      <c r="G15" s="20">
        <v>0.75</v>
      </c>
      <c r="H15" s="20">
        <v>0.28000000000000003</v>
      </c>
      <c r="I15" s="20">
        <v>0.34285714285714303</v>
      </c>
      <c r="J15" s="20">
        <v>0.28205128205128199</v>
      </c>
      <c r="K15" s="20">
        <v>0.66666666666666696</v>
      </c>
      <c r="L15" s="20">
        <v>0.51612903225806495</v>
      </c>
      <c r="M15" s="20"/>
      <c r="N15" s="20">
        <v>0.41121495327102803</v>
      </c>
      <c r="O15" s="20">
        <v>0.45901639344262302</v>
      </c>
      <c r="P15" s="20">
        <v>0.53846153846153799</v>
      </c>
      <c r="Q15" s="20">
        <v>0.55932203389830504</v>
      </c>
      <c r="R15" s="20"/>
      <c r="S15" s="20">
        <v>0.133333333333333</v>
      </c>
      <c r="T15" s="20">
        <v>0.55813953488372103</v>
      </c>
      <c r="U15" s="20">
        <v>0.625</v>
      </c>
      <c r="V15" s="20">
        <v>0.70175438596491202</v>
      </c>
      <c r="W15" s="20">
        <v>0.5</v>
      </c>
      <c r="X15" s="20">
        <v>0.5</v>
      </c>
      <c r="Y15" s="20"/>
      <c r="Z15" s="20">
        <v>0.47802197802197799</v>
      </c>
      <c r="AA15" s="20">
        <v>0.45070422535211302</v>
      </c>
      <c r="AB15" s="20"/>
      <c r="AC15" s="20">
        <v>0.51456310679611605</v>
      </c>
      <c r="AD15" s="20">
        <v>0.44360902255639101</v>
      </c>
    </row>
    <row r="16" spans="2:30" x14ac:dyDescent="0.3">
      <c r="B16" s="14" t="s">
        <v>167</v>
      </c>
      <c r="C16" s="21">
        <v>-0.30039525691699598</v>
      </c>
      <c r="D16" s="21">
        <v>-0.30399999999999999</v>
      </c>
      <c r="E16" s="21">
        <v>-0.296875</v>
      </c>
      <c r="F16" s="21"/>
      <c r="G16" s="21">
        <v>-0.75</v>
      </c>
      <c r="H16" s="21">
        <v>0.12</v>
      </c>
      <c r="I16" s="21">
        <v>5.7142857142857197E-2</v>
      </c>
      <c r="J16" s="21">
        <v>-7.69230769230769E-2</v>
      </c>
      <c r="K16" s="21">
        <v>-0.61403508771929804</v>
      </c>
      <c r="L16" s="21">
        <v>-0.43010752688171999</v>
      </c>
      <c r="M16" s="21"/>
      <c r="N16" s="21">
        <v>-0.19626168224299101</v>
      </c>
      <c r="O16" s="21">
        <v>-0.27868852459016402</v>
      </c>
      <c r="P16" s="21">
        <v>-0.42307692307692302</v>
      </c>
      <c r="Q16" s="21">
        <v>-0.45762711864406802</v>
      </c>
      <c r="R16" s="21"/>
      <c r="S16" s="21">
        <v>0.2</v>
      </c>
      <c r="T16" s="21">
        <v>-0.418604651162791</v>
      </c>
      <c r="U16" s="21">
        <v>-0.5</v>
      </c>
      <c r="V16" s="21">
        <v>-0.56140350877193002</v>
      </c>
      <c r="W16" s="21">
        <v>-0.45454545454545497</v>
      </c>
      <c r="X16" s="21">
        <v>-0.5</v>
      </c>
      <c r="Y16" s="21"/>
      <c r="Z16" s="21">
        <v>-0.30219780219780201</v>
      </c>
      <c r="AA16" s="21">
        <v>-0.29577464788732399</v>
      </c>
      <c r="AB16" s="21"/>
      <c r="AC16" s="21">
        <v>-0.36893203883495101</v>
      </c>
      <c r="AD16" s="21">
        <v>-0.233082706766917</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564</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5.9288537549407098E-2</v>
      </c>
      <c r="D8" s="13">
        <v>0.08</v>
      </c>
      <c r="E8" s="13">
        <v>3.90625E-2</v>
      </c>
      <c r="F8" s="13"/>
      <c r="G8" s="13">
        <v>0</v>
      </c>
      <c r="H8" s="13">
        <v>0.24</v>
      </c>
      <c r="I8" s="13">
        <v>5.7142857142857099E-2</v>
      </c>
      <c r="J8" s="13">
        <v>2.5641025641025599E-2</v>
      </c>
      <c r="K8" s="13">
        <v>1.7543859649122799E-2</v>
      </c>
      <c r="L8" s="13">
        <v>5.3763440860215103E-2</v>
      </c>
      <c r="M8" s="13"/>
      <c r="N8" s="13">
        <v>6.5420560747663503E-2</v>
      </c>
      <c r="O8" s="13">
        <v>4.91803278688525E-2</v>
      </c>
      <c r="P8" s="13">
        <v>0.115384615384615</v>
      </c>
      <c r="Q8" s="13">
        <v>3.3898305084745797E-2</v>
      </c>
      <c r="R8" s="13"/>
      <c r="S8" s="13">
        <v>0.12</v>
      </c>
      <c r="T8" s="13">
        <v>2.32558139534884E-2</v>
      </c>
      <c r="U8" s="13">
        <v>0</v>
      </c>
      <c r="V8" s="13">
        <v>8.7719298245614002E-2</v>
      </c>
      <c r="W8" s="13">
        <v>0</v>
      </c>
      <c r="X8" s="13">
        <v>0</v>
      </c>
      <c r="Y8" s="13"/>
      <c r="Z8" s="13">
        <v>6.0439560439560398E-2</v>
      </c>
      <c r="AA8" s="13">
        <v>5.63380281690141E-2</v>
      </c>
      <c r="AB8" s="13"/>
      <c r="AC8" s="13">
        <v>5.8252427184466E-2</v>
      </c>
      <c r="AD8" s="13">
        <v>6.7669172932330796E-2</v>
      </c>
    </row>
    <row r="9" spans="2:30" x14ac:dyDescent="0.3">
      <c r="B9" s="14" t="s">
        <v>161</v>
      </c>
      <c r="C9" s="13">
        <v>0.16205533596837901</v>
      </c>
      <c r="D9" s="13">
        <v>0.17599999999999999</v>
      </c>
      <c r="E9" s="13">
        <v>0.1484375</v>
      </c>
      <c r="F9" s="13"/>
      <c r="G9" s="13">
        <v>0</v>
      </c>
      <c r="H9" s="13">
        <v>0.12</v>
      </c>
      <c r="I9" s="13">
        <v>0.28571428571428598</v>
      </c>
      <c r="J9" s="13">
        <v>0.20512820512820501</v>
      </c>
      <c r="K9" s="13">
        <v>0.12280701754386</v>
      </c>
      <c r="L9" s="13">
        <v>0.13978494623655899</v>
      </c>
      <c r="M9" s="13"/>
      <c r="N9" s="13">
        <v>0.14018691588785001</v>
      </c>
      <c r="O9" s="13">
        <v>0.18032786885245899</v>
      </c>
      <c r="P9" s="13">
        <v>0.230769230769231</v>
      </c>
      <c r="Q9" s="13">
        <v>0.152542372881356</v>
      </c>
      <c r="R9" s="13"/>
      <c r="S9" s="13">
        <v>0.32</v>
      </c>
      <c r="T9" s="13">
        <v>0.116279069767442</v>
      </c>
      <c r="U9" s="13">
        <v>4.1666666666666699E-2</v>
      </c>
      <c r="V9" s="13">
        <v>0.12280701754386</v>
      </c>
      <c r="W9" s="13">
        <v>0.13636363636363599</v>
      </c>
      <c r="X9" s="13">
        <v>0</v>
      </c>
      <c r="Y9" s="13"/>
      <c r="Z9" s="13">
        <v>0.175824175824176</v>
      </c>
      <c r="AA9" s="13">
        <v>0.12676056338028199</v>
      </c>
      <c r="AB9" s="13"/>
      <c r="AC9" s="13">
        <v>0.16504854368932001</v>
      </c>
      <c r="AD9" s="13">
        <v>0.16541353383458601</v>
      </c>
    </row>
    <row r="10" spans="2:30" x14ac:dyDescent="0.3">
      <c r="B10" s="14" t="s">
        <v>162</v>
      </c>
      <c r="C10" s="13">
        <v>0.23715415019762801</v>
      </c>
      <c r="D10" s="13">
        <v>0.2</v>
      </c>
      <c r="E10" s="13">
        <v>0.2734375</v>
      </c>
      <c r="F10" s="13"/>
      <c r="G10" s="13">
        <v>0.25</v>
      </c>
      <c r="H10" s="13">
        <v>0.32</v>
      </c>
      <c r="I10" s="13">
        <v>0.17142857142857101</v>
      </c>
      <c r="J10" s="13">
        <v>0.38461538461538503</v>
      </c>
      <c r="K10" s="13">
        <v>0.21052631578947401</v>
      </c>
      <c r="L10" s="13">
        <v>0.19354838709677399</v>
      </c>
      <c r="M10" s="13"/>
      <c r="N10" s="13">
        <v>0.289719626168224</v>
      </c>
      <c r="O10" s="13">
        <v>0.22950819672131101</v>
      </c>
      <c r="P10" s="13">
        <v>0.115384615384615</v>
      </c>
      <c r="Q10" s="13">
        <v>0.20338983050847501</v>
      </c>
      <c r="R10" s="13"/>
      <c r="S10" s="13">
        <v>0.33333333333333298</v>
      </c>
      <c r="T10" s="13">
        <v>0.32558139534883701</v>
      </c>
      <c r="U10" s="13">
        <v>0.25</v>
      </c>
      <c r="V10" s="13">
        <v>5.2631578947368397E-2</v>
      </c>
      <c r="W10" s="13">
        <v>0.27272727272727298</v>
      </c>
      <c r="X10" s="13">
        <v>0.1875</v>
      </c>
      <c r="Y10" s="13"/>
      <c r="Z10" s="13">
        <v>0.23626373626373601</v>
      </c>
      <c r="AA10" s="13">
        <v>0.23943661971831001</v>
      </c>
      <c r="AB10" s="13"/>
      <c r="AC10" s="13">
        <v>0.20388349514563101</v>
      </c>
      <c r="AD10" s="13">
        <v>0.278195488721804</v>
      </c>
    </row>
    <row r="11" spans="2:30" x14ac:dyDescent="0.3">
      <c r="B11" s="14" t="s">
        <v>163</v>
      </c>
      <c r="C11" s="13">
        <v>0.24901185770751</v>
      </c>
      <c r="D11" s="13">
        <v>0.26400000000000001</v>
      </c>
      <c r="E11" s="13">
        <v>0.234375</v>
      </c>
      <c r="F11" s="13"/>
      <c r="G11" s="13">
        <v>0.5</v>
      </c>
      <c r="H11" s="13">
        <v>0.08</v>
      </c>
      <c r="I11" s="13">
        <v>0.22857142857142901</v>
      </c>
      <c r="J11" s="13">
        <v>0.17948717948717899</v>
      </c>
      <c r="K11" s="13">
        <v>0.26315789473684198</v>
      </c>
      <c r="L11" s="13">
        <v>0.31182795698924698</v>
      </c>
      <c r="M11" s="13"/>
      <c r="N11" s="13">
        <v>0.242990654205607</v>
      </c>
      <c r="O11" s="13">
        <v>0.213114754098361</v>
      </c>
      <c r="P11" s="13">
        <v>0.30769230769230799</v>
      </c>
      <c r="Q11" s="13">
        <v>0.27118644067796599</v>
      </c>
      <c r="R11" s="13"/>
      <c r="S11" s="13">
        <v>0.17333333333333301</v>
      </c>
      <c r="T11" s="13">
        <v>0.232558139534884</v>
      </c>
      <c r="U11" s="13">
        <v>0.29166666666666702</v>
      </c>
      <c r="V11" s="13">
        <v>0.26315789473684198</v>
      </c>
      <c r="W11" s="13">
        <v>0.22727272727272699</v>
      </c>
      <c r="X11" s="13">
        <v>0.5625</v>
      </c>
      <c r="Y11" s="13"/>
      <c r="Z11" s="13">
        <v>0.214285714285714</v>
      </c>
      <c r="AA11" s="13">
        <v>0.338028169014085</v>
      </c>
      <c r="AB11" s="13"/>
      <c r="AC11" s="13">
        <v>0.233009708737864</v>
      </c>
      <c r="AD11" s="13">
        <v>0.24812030075187999</v>
      </c>
    </row>
    <row r="12" spans="2:30" x14ac:dyDescent="0.3">
      <c r="B12" s="14" t="s">
        <v>164</v>
      </c>
      <c r="C12" s="13">
        <v>0.26877470355731198</v>
      </c>
      <c r="D12" s="13">
        <v>0.27200000000000002</v>
      </c>
      <c r="E12" s="13">
        <v>0.265625</v>
      </c>
      <c r="F12" s="13"/>
      <c r="G12" s="13">
        <v>0.25</v>
      </c>
      <c r="H12" s="13">
        <v>0.2</v>
      </c>
      <c r="I12" s="13">
        <v>0.25714285714285701</v>
      </c>
      <c r="J12" s="13">
        <v>0.20512820512820501</v>
      </c>
      <c r="K12" s="13">
        <v>0.36842105263157898</v>
      </c>
      <c r="L12" s="13">
        <v>0.25806451612903197</v>
      </c>
      <c r="M12" s="13"/>
      <c r="N12" s="13">
        <v>0.25233644859813098</v>
      </c>
      <c r="O12" s="13">
        <v>0.27868852459016402</v>
      </c>
      <c r="P12" s="13">
        <v>0.230769230769231</v>
      </c>
      <c r="Q12" s="13">
        <v>0.305084745762712</v>
      </c>
      <c r="R12" s="13"/>
      <c r="S12" s="13">
        <v>2.66666666666667E-2</v>
      </c>
      <c r="T12" s="13">
        <v>0.27906976744186002</v>
      </c>
      <c r="U12" s="13">
        <v>0.33333333333333298</v>
      </c>
      <c r="V12" s="13">
        <v>0.47368421052631599</v>
      </c>
      <c r="W12" s="13">
        <v>0.31818181818181801</v>
      </c>
      <c r="X12" s="13">
        <v>0.25</v>
      </c>
      <c r="Y12" s="13"/>
      <c r="Z12" s="13">
        <v>0.28571428571428598</v>
      </c>
      <c r="AA12" s="13">
        <v>0.22535211267605601</v>
      </c>
      <c r="AB12" s="13"/>
      <c r="AC12" s="13">
        <v>0.33009708737864102</v>
      </c>
      <c r="AD12" s="13">
        <v>0.22556390977443599</v>
      </c>
    </row>
    <row r="13" spans="2:30" x14ac:dyDescent="0.3">
      <c r="B13" s="14" t="s">
        <v>56</v>
      </c>
      <c r="C13" s="13">
        <v>2.3715415019762799E-2</v>
      </c>
      <c r="D13" s="13">
        <v>8.0000000000000002E-3</v>
      </c>
      <c r="E13" s="13">
        <v>3.90625E-2</v>
      </c>
      <c r="F13" s="13"/>
      <c r="G13" s="13">
        <v>0</v>
      </c>
      <c r="H13" s="13">
        <v>0.04</v>
      </c>
      <c r="I13" s="13">
        <v>0</v>
      </c>
      <c r="J13" s="13">
        <v>0</v>
      </c>
      <c r="K13" s="13">
        <v>1.7543859649122799E-2</v>
      </c>
      <c r="L13" s="13">
        <v>4.3010752688171998E-2</v>
      </c>
      <c r="M13" s="13"/>
      <c r="N13" s="13">
        <v>9.3457943925233603E-3</v>
      </c>
      <c r="O13" s="13">
        <v>4.91803278688525E-2</v>
      </c>
      <c r="P13" s="13">
        <v>0</v>
      </c>
      <c r="Q13" s="13">
        <v>3.3898305084745797E-2</v>
      </c>
      <c r="R13" s="13"/>
      <c r="S13" s="13">
        <v>2.66666666666667E-2</v>
      </c>
      <c r="T13" s="13">
        <v>2.32558139534884E-2</v>
      </c>
      <c r="U13" s="13">
        <v>8.3333333333333301E-2</v>
      </c>
      <c r="V13" s="13">
        <v>0</v>
      </c>
      <c r="W13" s="13">
        <v>4.5454545454545497E-2</v>
      </c>
      <c r="X13" s="13">
        <v>0</v>
      </c>
      <c r="Y13" s="13"/>
      <c r="Z13" s="13">
        <v>2.74725274725275E-2</v>
      </c>
      <c r="AA13" s="13">
        <v>1.4084507042253501E-2</v>
      </c>
      <c r="AB13" s="13"/>
      <c r="AC13" s="13">
        <v>9.7087378640776708E-3</v>
      </c>
      <c r="AD13" s="13">
        <v>1.50375939849624E-2</v>
      </c>
    </row>
    <row r="14" spans="2:30" x14ac:dyDescent="0.3">
      <c r="B14" s="14" t="s">
        <v>165</v>
      </c>
      <c r="C14" s="20">
        <v>0.221343873517787</v>
      </c>
      <c r="D14" s="20">
        <v>0.25600000000000001</v>
      </c>
      <c r="E14" s="20">
        <v>0.1875</v>
      </c>
      <c r="F14" s="20"/>
      <c r="G14" s="20">
        <v>0</v>
      </c>
      <c r="H14" s="20">
        <v>0.36</v>
      </c>
      <c r="I14" s="20">
        <v>0.34285714285714303</v>
      </c>
      <c r="J14" s="20">
        <v>0.230769230769231</v>
      </c>
      <c r="K14" s="20">
        <v>0.140350877192982</v>
      </c>
      <c r="L14" s="20">
        <v>0.19354838709677399</v>
      </c>
      <c r="M14" s="20"/>
      <c r="N14" s="20">
        <v>0.20560747663551401</v>
      </c>
      <c r="O14" s="20">
        <v>0.22950819672131101</v>
      </c>
      <c r="P14" s="20">
        <v>0.34615384615384598</v>
      </c>
      <c r="Q14" s="20">
        <v>0.186440677966102</v>
      </c>
      <c r="R14" s="20"/>
      <c r="S14" s="20">
        <v>0.44</v>
      </c>
      <c r="T14" s="20">
        <v>0.13953488372093001</v>
      </c>
      <c r="U14" s="20">
        <v>4.1666666666666699E-2</v>
      </c>
      <c r="V14" s="20">
        <v>0.21052631578947401</v>
      </c>
      <c r="W14" s="20">
        <v>0.13636363636363599</v>
      </c>
      <c r="X14" s="20">
        <v>0</v>
      </c>
      <c r="Y14" s="20"/>
      <c r="Z14" s="20">
        <v>0.23626373626373601</v>
      </c>
      <c r="AA14" s="20">
        <v>0.183098591549296</v>
      </c>
      <c r="AB14" s="20"/>
      <c r="AC14" s="20">
        <v>0.223300970873786</v>
      </c>
      <c r="AD14" s="20">
        <v>0.233082706766917</v>
      </c>
    </row>
    <row r="15" spans="2:30" x14ac:dyDescent="0.3">
      <c r="B15" s="14" t="s">
        <v>166</v>
      </c>
      <c r="C15" s="20">
        <v>0.51778656126482203</v>
      </c>
      <c r="D15" s="20">
        <v>0.53600000000000003</v>
      </c>
      <c r="E15" s="20">
        <v>0.5</v>
      </c>
      <c r="F15" s="20"/>
      <c r="G15" s="20">
        <v>0.75</v>
      </c>
      <c r="H15" s="20">
        <v>0.28000000000000003</v>
      </c>
      <c r="I15" s="20">
        <v>0.48571428571428599</v>
      </c>
      <c r="J15" s="20">
        <v>0.38461538461538503</v>
      </c>
      <c r="K15" s="20">
        <v>0.63157894736842102</v>
      </c>
      <c r="L15" s="20">
        <v>0.56989247311827995</v>
      </c>
      <c r="M15" s="20"/>
      <c r="N15" s="20">
        <v>0.49532710280373798</v>
      </c>
      <c r="O15" s="20">
        <v>0.49180327868852503</v>
      </c>
      <c r="P15" s="20">
        <v>0.53846153846153899</v>
      </c>
      <c r="Q15" s="20">
        <v>0.57627118644067798</v>
      </c>
      <c r="R15" s="20"/>
      <c r="S15" s="20">
        <v>0.2</v>
      </c>
      <c r="T15" s="20">
        <v>0.51162790697674398</v>
      </c>
      <c r="U15" s="20">
        <v>0.625</v>
      </c>
      <c r="V15" s="20">
        <v>0.73684210526315796</v>
      </c>
      <c r="W15" s="20">
        <v>0.54545454545454497</v>
      </c>
      <c r="X15" s="20">
        <v>0.8125</v>
      </c>
      <c r="Y15" s="20"/>
      <c r="Z15" s="20">
        <v>0.5</v>
      </c>
      <c r="AA15" s="20">
        <v>0.56338028169014098</v>
      </c>
      <c r="AB15" s="20"/>
      <c r="AC15" s="20">
        <v>0.56310679611650505</v>
      </c>
      <c r="AD15" s="20">
        <v>0.47368421052631599</v>
      </c>
    </row>
    <row r="16" spans="2:30" x14ac:dyDescent="0.3">
      <c r="B16" s="14" t="s">
        <v>167</v>
      </c>
      <c r="C16" s="21">
        <v>-0.29644268774703603</v>
      </c>
      <c r="D16" s="21">
        <v>-0.28000000000000003</v>
      </c>
      <c r="E16" s="21">
        <v>-0.3125</v>
      </c>
      <c r="F16" s="21"/>
      <c r="G16" s="21">
        <v>-0.75</v>
      </c>
      <c r="H16" s="21">
        <v>0.08</v>
      </c>
      <c r="I16" s="21">
        <v>-0.14285714285714299</v>
      </c>
      <c r="J16" s="21">
        <v>-0.15384615384615399</v>
      </c>
      <c r="K16" s="21">
        <v>-0.49122807017543901</v>
      </c>
      <c r="L16" s="21">
        <v>-0.37634408602150499</v>
      </c>
      <c r="M16" s="21"/>
      <c r="N16" s="21">
        <v>-0.289719626168224</v>
      </c>
      <c r="O16" s="21">
        <v>-0.26229508196721302</v>
      </c>
      <c r="P16" s="21">
        <v>-0.19230769230769201</v>
      </c>
      <c r="Q16" s="21">
        <v>-0.38983050847457601</v>
      </c>
      <c r="R16" s="21"/>
      <c r="S16" s="21">
        <v>0.24</v>
      </c>
      <c r="T16" s="21">
        <v>-0.372093023255814</v>
      </c>
      <c r="U16" s="21">
        <v>-0.58333333333333304</v>
      </c>
      <c r="V16" s="21">
        <v>-0.52631578947368396</v>
      </c>
      <c r="W16" s="21">
        <v>-0.40909090909090901</v>
      </c>
      <c r="X16" s="21">
        <v>-0.8125</v>
      </c>
      <c r="Y16" s="21"/>
      <c r="Z16" s="21">
        <v>-0.26373626373626402</v>
      </c>
      <c r="AA16" s="21">
        <v>-0.38028169014084501</v>
      </c>
      <c r="AB16" s="21"/>
      <c r="AC16" s="21">
        <v>-0.33980582524271802</v>
      </c>
      <c r="AD16" s="21">
        <v>-0.24060150375939801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565</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6.3241106719367599E-2</v>
      </c>
      <c r="D8" s="13">
        <v>0.04</v>
      </c>
      <c r="E8" s="13">
        <v>8.59375E-2</v>
      </c>
      <c r="F8" s="13"/>
      <c r="G8" s="13">
        <v>0</v>
      </c>
      <c r="H8" s="13">
        <v>0.2</v>
      </c>
      <c r="I8" s="13">
        <v>0.114285714285714</v>
      </c>
      <c r="J8" s="13">
        <v>2.5641025641025599E-2</v>
      </c>
      <c r="K8" s="13">
        <v>1.7543859649122799E-2</v>
      </c>
      <c r="L8" s="13">
        <v>5.3763440860215103E-2</v>
      </c>
      <c r="M8" s="13"/>
      <c r="N8" s="13">
        <v>4.67289719626168E-2</v>
      </c>
      <c r="O8" s="13">
        <v>4.91803278688525E-2</v>
      </c>
      <c r="P8" s="13">
        <v>7.69230769230769E-2</v>
      </c>
      <c r="Q8" s="13">
        <v>0.101694915254237</v>
      </c>
      <c r="R8" s="13"/>
      <c r="S8" s="13">
        <v>0.12</v>
      </c>
      <c r="T8" s="13">
        <v>4.6511627906976702E-2</v>
      </c>
      <c r="U8" s="13">
        <v>4.1666666666666699E-2</v>
      </c>
      <c r="V8" s="13">
        <v>7.0175438596491196E-2</v>
      </c>
      <c r="W8" s="13">
        <v>0</v>
      </c>
      <c r="X8" s="13">
        <v>0</v>
      </c>
      <c r="Y8" s="13"/>
      <c r="Z8" s="13">
        <v>7.1428571428571397E-2</v>
      </c>
      <c r="AA8" s="13">
        <v>4.2253521126760597E-2</v>
      </c>
      <c r="AB8" s="13"/>
      <c r="AC8" s="13">
        <v>5.8252427184466E-2</v>
      </c>
      <c r="AD8" s="13">
        <v>6.7669172932330796E-2</v>
      </c>
    </row>
    <row r="9" spans="2:30" x14ac:dyDescent="0.3">
      <c r="B9" s="14" t="s">
        <v>161</v>
      </c>
      <c r="C9" s="13">
        <v>0.1699604743083</v>
      </c>
      <c r="D9" s="13">
        <v>0.20799999999999999</v>
      </c>
      <c r="E9" s="13">
        <v>0.1328125</v>
      </c>
      <c r="F9" s="13"/>
      <c r="G9" s="13">
        <v>0</v>
      </c>
      <c r="H9" s="13">
        <v>0.2</v>
      </c>
      <c r="I9" s="13">
        <v>0.25714285714285701</v>
      </c>
      <c r="J9" s="13">
        <v>0.20512820512820501</v>
      </c>
      <c r="K9" s="13">
        <v>0.140350877192982</v>
      </c>
      <c r="L9" s="13">
        <v>0.13978494623655899</v>
      </c>
      <c r="M9" s="13"/>
      <c r="N9" s="13">
        <v>0.18691588785046701</v>
      </c>
      <c r="O9" s="13">
        <v>0.18032786885245899</v>
      </c>
      <c r="P9" s="13">
        <v>0.230769230769231</v>
      </c>
      <c r="Q9" s="13">
        <v>0.101694915254237</v>
      </c>
      <c r="R9" s="13"/>
      <c r="S9" s="13">
        <v>0.266666666666667</v>
      </c>
      <c r="T9" s="13">
        <v>0.162790697674419</v>
      </c>
      <c r="U9" s="13">
        <v>8.3333333333333301E-2</v>
      </c>
      <c r="V9" s="13">
        <v>0.12280701754386</v>
      </c>
      <c r="W9" s="13">
        <v>0.13636363636363599</v>
      </c>
      <c r="X9" s="13">
        <v>0.125</v>
      </c>
      <c r="Y9" s="13"/>
      <c r="Z9" s="13">
        <v>0.17032967032967</v>
      </c>
      <c r="AA9" s="13">
        <v>0.169014084507042</v>
      </c>
      <c r="AB9" s="13"/>
      <c r="AC9" s="13">
        <v>0.19417475728155301</v>
      </c>
      <c r="AD9" s="13">
        <v>0.157894736842105</v>
      </c>
    </row>
    <row r="10" spans="2:30" x14ac:dyDescent="0.3">
      <c r="B10" s="14" t="s">
        <v>162</v>
      </c>
      <c r="C10" s="13">
        <v>0.27667984189723299</v>
      </c>
      <c r="D10" s="13">
        <v>0.248</v>
      </c>
      <c r="E10" s="13">
        <v>0.3046875</v>
      </c>
      <c r="F10" s="13"/>
      <c r="G10" s="13">
        <v>0.25</v>
      </c>
      <c r="H10" s="13">
        <v>0.24</v>
      </c>
      <c r="I10" s="13">
        <v>0.22857142857142901</v>
      </c>
      <c r="J10" s="13">
        <v>0.35897435897435898</v>
      </c>
      <c r="K10" s="13">
        <v>0.24561403508771901</v>
      </c>
      <c r="L10" s="13">
        <v>0.29032258064516098</v>
      </c>
      <c r="M10" s="13"/>
      <c r="N10" s="13">
        <v>0.28037383177570102</v>
      </c>
      <c r="O10" s="13">
        <v>0.24590163934426201</v>
      </c>
      <c r="P10" s="13">
        <v>0.269230769230769</v>
      </c>
      <c r="Q10" s="13">
        <v>0.305084745762712</v>
      </c>
      <c r="R10" s="13"/>
      <c r="S10" s="13">
        <v>0.413333333333333</v>
      </c>
      <c r="T10" s="13">
        <v>0.25581395348837199</v>
      </c>
      <c r="U10" s="13">
        <v>0.29166666666666702</v>
      </c>
      <c r="V10" s="13">
        <v>0.157894736842105</v>
      </c>
      <c r="W10" s="13">
        <v>0.27272727272727298</v>
      </c>
      <c r="X10" s="13">
        <v>0.25</v>
      </c>
      <c r="Y10" s="13"/>
      <c r="Z10" s="13">
        <v>0.25824175824175799</v>
      </c>
      <c r="AA10" s="13">
        <v>0.323943661971831</v>
      </c>
      <c r="AB10" s="13"/>
      <c r="AC10" s="13">
        <v>0.27184466019417503</v>
      </c>
      <c r="AD10" s="13">
        <v>0.29323308270676701</v>
      </c>
    </row>
    <row r="11" spans="2:30" x14ac:dyDescent="0.3">
      <c r="B11" s="14" t="s">
        <v>163</v>
      </c>
      <c r="C11" s="13">
        <v>0.26877470355731198</v>
      </c>
      <c r="D11" s="13">
        <v>0.30399999999999999</v>
      </c>
      <c r="E11" s="13">
        <v>0.234375</v>
      </c>
      <c r="F11" s="13"/>
      <c r="G11" s="13">
        <v>0.75</v>
      </c>
      <c r="H11" s="13">
        <v>0.16</v>
      </c>
      <c r="I11" s="13">
        <v>0.17142857142857101</v>
      </c>
      <c r="J11" s="13">
        <v>0.230769230769231</v>
      </c>
      <c r="K11" s="13">
        <v>0.36842105263157898</v>
      </c>
      <c r="L11" s="13">
        <v>0.26881720430107497</v>
      </c>
      <c r="M11" s="13"/>
      <c r="N11" s="13">
        <v>0.31775700934579398</v>
      </c>
      <c r="O11" s="13">
        <v>0.18032786885245899</v>
      </c>
      <c r="P11" s="13">
        <v>0.269230769230769</v>
      </c>
      <c r="Q11" s="13">
        <v>0.27118644067796599</v>
      </c>
      <c r="R11" s="13"/>
      <c r="S11" s="13">
        <v>0.146666666666667</v>
      </c>
      <c r="T11" s="13">
        <v>0.32558139534883701</v>
      </c>
      <c r="U11" s="13">
        <v>0.41666666666666702</v>
      </c>
      <c r="V11" s="13">
        <v>0.140350877192982</v>
      </c>
      <c r="W11" s="13">
        <v>0.36363636363636398</v>
      </c>
      <c r="X11" s="13">
        <v>0.5</v>
      </c>
      <c r="Y11" s="13"/>
      <c r="Z11" s="13">
        <v>0.27472527472527503</v>
      </c>
      <c r="AA11" s="13">
        <v>0.25352112676056299</v>
      </c>
      <c r="AB11" s="13"/>
      <c r="AC11" s="13">
        <v>0.28155339805825202</v>
      </c>
      <c r="AD11" s="13">
        <v>0.255639097744361</v>
      </c>
    </row>
    <row r="12" spans="2:30" x14ac:dyDescent="0.3">
      <c r="B12" s="14" t="s">
        <v>164</v>
      </c>
      <c r="C12" s="13">
        <v>0.19367588932806301</v>
      </c>
      <c r="D12" s="13">
        <v>0.192</v>
      </c>
      <c r="E12" s="13">
        <v>0.1953125</v>
      </c>
      <c r="F12" s="13"/>
      <c r="G12" s="13">
        <v>0</v>
      </c>
      <c r="H12" s="13">
        <v>0.12</v>
      </c>
      <c r="I12" s="13">
        <v>0.22857142857142901</v>
      </c>
      <c r="J12" s="13">
        <v>0.17948717948717899</v>
      </c>
      <c r="K12" s="13">
        <v>0.21052631578947401</v>
      </c>
      <c r="L12" s="13">
        <v>0.204301075268817</v>
      </c>
      <c r="M12" s="13"/>
      <c r="N12" s="13">
        <v>0.15887850467289699</v>
      </c>
      <c r="O12" s="13">
        <v>0.27868852459016402</v>
      </c>
      <c r="P12" s="13">
        <v>0.15384615384615399</v>
      </c>
      <c r="Q12" s="13">
        <v>0.186440677966102</v>
      </c>
      <c r="R12" s="13"/>
      <c r="S12" s="13">
        <v>2.66666666666667E-2</v>
      </c>
      <c r="T12" s="13">
        <v>0.186046511627907</v>
      </c>
      <c r="U12" s="13">
        <v>0.125</v>
      </c>
      <c r="V12" s="13">
        <v>0.49122807017543901</v>
      </c>
      <c r="W12" s="13">
        <v>0.18181818181818199</v>
      </c>
      <c r="X12" s="13">
        <v>6.25E-2</v>
      </c>
      <c r="Y12" s="13"/>
      <c r="Z12" s="13">
        <v>0.19230769230769201</v>
      </c>
      <c r="AA12" s="13">
        <v>0.19718309859154901</v>
      </c>
      <c r="AB12" s="13"/>
      <c r="AC12" s="13">
        <v>0.17475728155339801</v>
      </c>
      <c r="AD12" s="13">
        <v>0.21804511278195499</v>
      </c>
    </row>
    <row r="13" spans="2:30" x14ac:dyDescent="0.3">
      <c r="B13" s="14" t="s">
        <v>56</v>
      </c>
      <c r="C13" s="13">
        <v>2.7667984189723299E-2</v>
      </c>
      <c r="D13" s="13">
        <v>8.0000000000000002E-3</v>
      </c>
      <c r="E13" s="13">
        <v>4.6875E-2</v>
      </c>
      <c r="F13" s="13"/>
      <c r="G13" s="13">
        <v>0</v>
      </c>
      <c r="H13" s="13">
        <v>0.08</v>
      </c>
      <c r="I13" s="13">
        <v>0</v>
      </c>
      <c r="J13" s="13">
        <v>0</v>
      </c>
      <c r="K13" s="13">
        <v>1.7543859649122799E-2</v>
      </c>
      <c r="L13" s="13">
        <v>4.3010752688171998E-2</v>
      </c>
      <c r="M13" s="13"/>
      <c r="N13" s="13">
        <v>9.3457943925233603E-3</v>
      </c>
      <c r="O13" s="13">
        <v>6.5573770491803296E-2</v>
      </c>
      <c r="P13" s="13">
        <v>0</v>
      </c>
      <c r="Q13" s="13">
        <v>3.3898305084745797E-2</v>
      </c>
      <c r="R13" s="13"/>
      <c r="S13" s="13">
        <v>2.66666666666667E-2</v>
      </c>
      <c r="T13" s="13">
        <v>2.32558139534884E-2</v>
      </c>
      <c r="U13" s="13">
        <v>4.1666666666666699E-2</v>
      </c>
      <c r="V13" s="13">
        <v>1.7543859649122799E-2</v>
      </c>
      <c r="W13" s="13">
        <v>4.5454545454545497E-2</v>
      </c>
      <c r="X13" s="13">
        <v>6.25E-2</v>
      </c>
      <c r="Y13" s="13"/>
      <c r="Z13" s="13">
        <v>3.2967032967033003E-2</v>
      </c>
      <c r="AA13" s="13">
        <v>1.4084507042253501E-2</v>
      </c>
      <c r="AB13" s="13"/>
      <c r="AC13" s="13">
        <v>1.94174757281553E-2</v>
      </c>
      <c r="AD13" s="13">
        <v>7.5187969924812E-3</v>
      </c>
    </row>
    <row r="14" spans="2:30" x14ac:dyDescent="0.3">
      <c r="B14" s="14" t="s">
        <v>165</v>
      </c>
      <c r="C14" s="20">
        <v>0.233201581027668</v>
      </c>
      <c r="D14" s="20">
        <v>0.248</v>
      </c>
      <c r="E14" s="20">
        <v>0.21875</v>
      </c>
      <c r="F14" s="20"/>
      <c r="G14" s="20">
        <v>0</v>
      </c>
      <c r="H14" s="20">
        <v>0.4</v>
      </c>
      <c r="I14" s="20">
        <v>0.371428571428571</v>
      </c>
      <c r="J14" s="20">
        <v>0.230769230769231</v>
      </c>
      <c r="K14" s="20">
        <v>0.157894736842105</v>
      </c>
      <c r="L14" s="20">
        <v>0.19354838709677399</v>
      </c>
      <c r="M14" s="20"/>
      <c r="N14" s="20">
        <v>0.233644859813084</v>
      </c>
      <c r="O14" s="20">
        <v>0.22950819672131101</v>
      </c>
      <c r="P14" s="20">
        <v>0.30769230769230799</v>
      </c>
      <c r="Q14" s="20">
        <v>0.20338983050847501</v>
      </c>
      <c r="R14" s="20"/>
      <c r="S14" s="20">
        <v>0.38666666666666699</v>
      </c>
      <c r="T14" s="20">
        <v>0.209302325581395</v>
      </c>
      <c r="U14" s="20">
        <v>0.125</v>
      </c>
      <c r="V14" s="20">
        <v>0.19298245614035101</v>
      </c>
      <c r="W14" s="20">
        <v>0.13636363636363599</v>
      </c>
      <c r="X14" s="20">
        <v>0.125</v>
      </c>
      <c r="Y14" s="20"/>
      <c r="Z14" s="20">
        <v>0.24175824175824201</v>
      </c>
      <c r="AA14" s="20">
        <v>0.21126760563380301</v>
      </c>
      <c r="AB14" s="20"/>
      <c r="AC14" s="20">
        <v>0.25242718446601897</v>
      </c>
      <c r="AD14" s="20">
        <v>0.22556390977443599</v>
      </c>
    </row>
    <row r="15" spans="2:30" x14ac:dyDescent="0.3">
      <c r="B15" s="14" t="s">
        <v>166</v>
      </c>
      <c r="C15" s="20">
        <v>0.46245059288537499</v>
      </c>
      <c r="D15" s="20">
        <v>0.496</v>
      </c>
      <c r="E15" s="20">
        <v>0.4296875</v>
      </c>
      <c r="F15" s="20"/>
      <c r="G15" s="20">
        <v>0.75</v>
      </c>
      <c r="H15" s="20">
        <v>0.28000000000000003</v>
      </c>
      <c r="I15" s="20">
        <v>0.4</v>
      </c>
      <c r="J15" s="20">
        <v>0.41025641025641002</v>
      </c>
      <c r="K15" s="20">
        <v>0.57894736842105299</v>
      </c>
      <c r="L15" s="20">
        <v>0.473118279569892</v>
      </c>
      <c r="M15" s="20"/>
      <c r="N15" s="20">
        <v>0.47663551401869197</v>
      </c>
      <c r="O15" s="20">
        <v>0.45901639344262302</v>
      </c>
      <c r="P15" s="20">
        <v>0.42307692307692302</v>
      </c>
      <c r="Q15" s="20">
        <v>0.45762711864406802</v>
      </c>
      <c r="R15" s="20"/>
      <c r="S15" s="20">
        <v>0.17333333333333301</v>
      </c>
      <c r="T15" s="20">
        <v>0.51162790697674398</v>
      </c>
      <c r="U15" s="20">
        <v>0.54166666666666696</v>
      </c>
      <c r="V15" s="20">
        <v>0.63157894736842102</v>
      </c>
      <c r="W15" s="20">
        <v>0.54545454545454497</v>
      </c>
      <c r="X15" s="20">
        <v>0.5625</v>
      </c>
      <c r="Y15" s="20"/>
      <c r="Z15" s="20">
        <v>0.46703296703296698</v>
      </c>
      <c r="AA15" s="20">
        <v>0.45070422535211302</v>
      </c>
      <c r="AB15" s="20"/>
      <c r="AC15" s="20">
        <v>0.456310679611651</v>
      </c>
      <c r="AD15" s="20">
        <v>0.47368421052631599</v>
      </c>
    </row>
    <row r="16" spans="2:30" x14ac:dyDescent="0.3">
      <c r="B16" s="14" t="s">
        <v>167</v>
      </c>
      <c r="C16" s="21">
        <v>-0.22924901185770799</v>
      </c>
      <c r="D16" s="21">
        <v>-0.248</v>
      </c>
      <c r="E16" s="21">
        <v>-0.2109375</v>
      </c>
      <c r="F16" s="21"/>
      <c r="G16" s="21">
        <v>-0.75</v>
      </c>
      <c r="H16" s="21">
        <v>0.12</v>
      </c>
      <c r="I16" s="21">
        <v>-2.8571428571428598E-2</v>
      </c>
      <c r="J16" s="21">
        <v>-0.17948717948717899</v>
      </c>
      <c r="K16" s="21">
        <v>-0.42105263157894701</v>
      </c>
      <c r="L16" s="21">
        <v>-0.27956989247311798</v>
      </c>
      <c r="M16" s="21"/>
      <c r="N16" s="21">
        <v>-0.242990654205607</v>
      </c>
      <c r="O16" s="21">
        <v>-0.22950819672131101</v>
      </c>
      <c r="P16" s="21">
        <v>-0.115384615384615</v>
      </c>
      <c r="Q16" s="21">
        <v>-0.25423728813559299</v>
      </c>
      <c r="R16" s="21"/>
      <c r="S16" s="21">
        <v>0.21333333333333299</v>
      </c>
      <c r="T16" s="21">
        <v>-0.30232558139534899</v>
      </c>
      <c r="U16" s="21">
        <v>-0.41666666666666702</v>
      </c>
      <c r="V16" s="21">
        <v>-0.43859649122806998</v>
      </c>
      <c r="W16" s="21">
        <v>-0.40909090909090901</v>
      </c>
      <c r="X16" s="21">
        <v>-0.4375</v>
      </c>
      <c r="Y16" s="21"/>
      <c r="Z16" s="21">
        <v>-0.225274725274725</v>
      </c>
      <c r="AA16" s="21">
        <v>-0.23943661971831001</v>
      </c>
      <c r="AB16" s="21"/>
      <c r="AC16" s="21">
        <v>-0.20388349514563101</v>
      </c>
      <c r="AD16" s="21">
        <v>-0.24812030075187999</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AD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566</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x14ac:dyDescent="0.3">
      <c r="B8" s="14" t="s">
        <v>160</v>
      </c>
      <c r="C8" s="13">
        <v>0.201581027667984</v>
      </c>
      <c r="D8" s="13">
        <v>0.2</v>
      </c>
      <c r="E8" s="13">
        <v>0.203125</v>
      </c>
      <c r="F8" s="13"/>
      <c r="G8" s="13">
        <v>0</v>
      </c>
      <c r="H8" s="13">
        <v>0.16</v>
      </c>
      <c r="I8" s="13">
        <v>0.25714285714285701</v>
      </c>
      <c r="J8" s="13">
        <v>7.69230769230769E-2</v>
      </c>
      <c r="K8" s="13">
        <v>0.29824561403508798</v>
      </c>
      <c r="L8" s="13">
        <v>0.19354838709677399</v>
      </c>
      <c r="M8" s="13"/>
      <c r="N8" s="13">
        <v>0.121495327102804</v>
      </c>
      <c r="O8" s="13">
        <v>0.19672131147541</v>
      </c>
      <c r="P8" s="13">
        <v>0.30769230769230799</v>
      </c>
      <c r="Q8" s="13">
        <v>0.305084745762712</v>
      </c>
      <c r="R8" s="13"/>
      <c r="S8" s="13">
        <v>5.3333333333333302E-2</v>
      </c>
      <c r="T8" s="13">
        <v>0.25581395348837199</v>
      </c>
      <c r="U8" s="13">
        <v>0.20833333333333301</v>
      </c>
      <c r="V8" s="13">
        <v>0.43859649122806998</v>
      </c>
      <c r="W8" s="13">
        <v>4.5454545454545497E-2</v>
      </c>
      <c r="X8" s="13">
        <v>6.25E-2</v>
      </c>
      <c r="Y8" s="13"/>
      <c r="Z8" s="13">
        <v>0.20329670329670299</v>
      </c>
      <c r="AA8" s="13">
        <v>0.19718309859154901</v>
      </c>
      <c r="AB8" s="13"/>
      <c r="AC8" s="13">
        <v>0.20388349514563101</v>
      </c>
      <c r="AD8" s="13">
        <v>0.203007518796992</v>
      </c>
    </row>
    <row r="9" spans="2:30" x14ac:dyDescent="0.3">
      <c r="B9" s="14" t="s">
        <v>161</v>
      </c>
      <c r="C9" s="13">
        <v>0.38735177865612602</v>
      </c>
      <c r="D9" s="13">
        <v>0.39200000000000002</v>
      </c>
      <c r="E9" s="13">
        <v>0.3828125</v>
      </c>
      <c r="F9" s="13"/>
      <c r="G9" s="13">
        <v>0.75</v>
      </c>
      <c r="H9" s="13">
        <v>0.36</v>
      </c>
      <c r="I9" s="13">
        <v>0.4</v>
      </c>
      <c r="J9" s="13">
        <v>0.46153846153846201</v>
      </c>
      <c r="K9" s="13">
        <v>0.40350877192982498</v>
      </c>
      <c r="L9" s="13">
        <v>0.33333333333333298</v>
      </c>
      <c r="M9" s="13"/>
      <c r="N9" s="13">
        <v>0.401869158878505</v>
      </c>
      <c r="O9" s="13">
        <v>0.409836065573771</v>
      </c>
      <c r="P9" s="13">
        <v>0.42307692307692302</v>
      </c>
      <c r="Q9" s="13">
        <v>0.322033898305085</v>
      </c>
      <c r="R9" s="13"/>
      <c r="S9" s="13">
        <v>0.25333333333333302</v>
      </c>
      <c r="T9" s="13">
        <v>0.418604651162791</v>
      </c>
      <c r="U9" s="13">
        <v>0.54166666666666696</v>
      </c>
      <c r="V9" s="13">
        <v>0.35087719298245601</v>
      </c>
      <c r="W9" s="13">
        <v>0.40909090909090901</v>
      </c>
      <c r="X9" s="13">
        <v>0.625</v>
      </c>
      <c r="Y9" s="13"/>
      <c r="Z9" s="13">
        <v>0.40659340659340698</v>
      </c>
      <c r="AA9" s="13">
        <v>0.338028169014085</v>
      </c>
      <c r="AB9" s="13"/>
      <c r="AC9" s="13">
        <v>0.466019417475728</v>
      </c>
      <c r="AD9" s="13">
        <v>0.33082706766917302</v>
      </c>
    </row>
    <row r="10" spans="2:30" x14ac:dyDescent="0.3">
      <c r="B10" s="14" t="s">
        <v>162</v>
      </c>
      <c r="C10" s="13">
        <v>0.18181818181818199</v>
      </c>
      <c r="D10" s="13">
        <v>0.128</v>
      </c>
      <c r="E10" s="13">
        <v>0.234375</v>
      </c>
      <c r="F10" s="13"/>
      <c r="G10" s="13">
        <v>0</v>
      </c>
      <c r="H10" s="13">
        <v>0.28000000000000003</v>
      </c>
      <c r="I10" s="13">
        <v>0.22857142857142901</v>
      </c>
      <c r="J10" s="13">
        <v>0.230769230769231</v>
      </c>
      <c r="K10" s="13">
        <v>0.12280701754386</v>
      </c>
      <c r="L10" s="13">
        <v>0.16129032258064499</v>
      </c>
      <c r="M10" s="13"/>
      <c r="N10" s="13">
        <v>0.22429906542056099</v>
      </c>
      <c r="O10" s="13">
        <v>0.19672131147541</v>
      </c>
      <c r="P10" s="13">
        <v>7.69230769230769E-2</v>
      </c>
      <c r="Q10" s="13">
        <v>0.13559322033898299</v>
      </c>
      <c r="R10" s="13"/>
      <c r="S10" s="13">
        <v>0.293333333333333</v>
      </c>
      <c r="T10" s="13">
        <v>0.162790697674419</v>
      </c>
      <c r="U10" s="13">
        <v>0.16666666666666699</v>
      </c>
      <c r="V10" s="13">
        <v>7.0175438596491196E-2</v>
      </c>
      <c r="W10" s="13">
        <v>0.18181818181818199</v>
      </c>
      <c r="X10" s="13">
        <v>0.1875</v>
      </c>
      <c r="Y10" s="13"/>
      <c r="Z10" s="13">
        <v>0.159340659340659</v>
      </c>
      <c r="AA10" s="13">
        <v>0.23943661971831001</v>
      </c>
      <c r="AB10" s="13"/>
      <c r="AC10" s="13">
        <v>0.14563106796116501</v>
      </c>
      <c r="AD10" s="13">
        <v>0.21804511278195499</v>
      </c>
    </row>
    <row r="11" spans="2:30" x14ac:dyDescent="0.3">
      <c r="B11" s="14" t="s">
        <v>163</v>
      </c>
      <c r="C11" s="13">
        <v>0.142292490118577</v>
      </c>
      <c r="D11" s="13">
        <v>0.16800000000000001</v>
      </c>
      <c r="E11" s="13">
        <v>0.1171875</v>
      </c>
      <c r="F11" s="13"/>
      <c r="G11" s="13">
        <v>0.25</v>
      </c>
      <c r="H11" s="13">
        <v>0.08</v>
      </c>
      <c r="I11" s="13">
        <v>0.114285714285714</v>
      </c>
      <c r="J11" s="13">
        <v>0.15384615384615399</v>
      </c>
      <c r="K11" s="13">
        <v>3.5087719298245598E-2</v>
      </c>
      <c r="L11" s="13">
        <v>0.225806451612903</v>
      </c>
      <c r="M11" s="13"/>
      <c r="N11" s="13">
        <v>0.177570093457944</v>
      </c>
      <c r="O11" s="13">
        <v>0.114754098360656</v>
      </c>
      <c r="P11" s="13">
        <v>3.8461538461538498E-2</v>
      </c>
      <c r="Q11" s="13">
        <v>0.152542372881356</v>
      </c>
      <c r="R11" s="13"/>
      <c r="S11" s="13">
        <v>0.24</v>
      </c>
      <c r="T11" s="13">
        <v>0.116279069767442</v>
      </c>
      <c r="U11" s="13">
        <v>8.3333333333333301E-2</v>
      </c>
      <c r="V11" s="13">
        <v>7.0175438596491196E-2</v>
      </c>
      <c r="W11" s="13">
        <v>0.27272727272727298</v>
      </c>
      <c r="X11" s="13">
        <v>0</v>
      </c>
      <c r="Y11" s="13"/>
      <c r="Z11" s="13">
        <v>0.14285714285714299</v>
      </c>
      <c r="AA11" s="13">
        <v>0.140845070422535</v>
      </c>
      <c r="AB11" s="13"/>
      <c r="AC11" s="13">
        <v>0.13592233009708701</v>
      </c>
      <c r="AD11" s="13">
        <v>0.150375939849624</v>
      </c>
    </row>
    <row r="12" spans="2:30" x14ac:dyDescent="0.3">
      <c r="B12" s="14" t="s">
        <v>164</v>
      </c>
      <c r="C12" s="13">
        <v>6.3241106719367599E-2</v>
      </c>
      <c r="D12" s="13">
        <v>8.7999999999999995E-2</v>
      </c>
      <c r="E12" s="13">
        <v>3.90625E-2</v>
      </c>
      <c r="F12" s="13"/>
      <c r="G12" s="13">
        <v>0</v>
      </c>
      <c r="H12" s="13">
        <v>0.04</v>
      </c>
      <c r="I12" s="13">
        <v>0</v>
      </c>
      <c r="J12" s="13">
        <v>5.1282051282051301E-2</v>
      </c>
      <c r="K12" s="13">
        <v>0.105263157894737</v>
      </c>
      <c r="L12" s="13">
        <v>7.5268817204301106E-2</v>
      </c>
      <c r="M12" s="13"/>
      <c r="N12" s="13">
        <v>6.5420560747663503E-2</v>
      </c>
      <c r="O12" s="13">
        <v>4.91803278688525E-2</v>
      </c>
      <c r="P12" s="13">
        <v>0.15384615384615399</v>
      </c>
      <c r="Q12" s="13">
        <v>3.3898305084745797E-2</v>
      </c>
      <c r="R12" s="13"/>
      <c r="S12" s="13">
        <v>0.133333333333333</v>
      </c>
      <c r="T12" s="13">
        <v>2.32558139534884E-2</v>
      </c>
      <c r="U12" s="13">
        <v>0</v>
      </c>
      <c r="V12" s="13">
        <v>7.0175438596491196E-2</v>
      </c>
      <c r="W12" s="13">
        <v>0</v>
      </c>
      <c r="X12" s="13">
        <v>6.25E-2</v>
      </c>
      <c r="Y12" s="13"/>
      <c r="Z12" s="13">
        <v>6.0439560439560398E-2</v>
      </c>
      <c r="AA12" s="13">
        <v>7.0422535211267595E-2</v>
      </c>
      <c r="AB12" s="13"/>
      <c r="AC12" s="13">
        <v>2.9126213592233E-2</v>
      </c>
      <c r="AD12" s="13">
        <v>9.0225563909774403E-2</v>
      </c>
    </row>
    <row r="13" spans="2:30" x14ac:dyDescent="0.3">
      <c r="B13" s="14" t="s">
        <v>56</v>
      </c>
      <c r="C13" s="13">
        <v>2.3715415019762799E-2</v>
      </c>
      <c r="D13" s="13">
        <v>2.4E-2</v>
      </c>
      <c r="E13" s="13">
        <v>2.34375E-2</v>
      </c>
      <c r="F13" s="13"/>
      <c r="G13" s="13">
        <v>0</v>
      </c>
      <c r="H13" s="13">
        <v>0.08</v>
      </c>
      <c r="I13" s="13">
        <v>0</v>
      </c>
      <c r="J13" s="13">
        <v>2.5641025641025599E-2</v>
      </c>
      <c r="K13" s="13">
        <v>3.5087719298245598E-2</v>
      </c>
      <c r="L13" s="13">
        <v>1.0752688172042999E-2</v>
      </c>
      <c r="M13" s="13"/>
      <c r="N13" s="13">
        <v>9.3457943925233603E-3</v>
      </c>
      <c r="O13" s="13">
        <v>3.2786885245901599E-2</v>
      </c>
      <c r="P13" s="13">
        <v>0</v>
      </c>
      <c r="Q13" s="13">
        <v>5.0847457627118599E-2</v>
      </c>
      <c r="R13" s="13"/>
      <c r="S13" s="13">
        <v>2.66666666666667E-2</v>
      </c>
      <c r="T13" s="13">
        <v>2.32558139534884E-2</v>
      </c>
      <c r="U13" s="13">
        <v>0</v>
      </c>
      <c r="V13" s="13">
        <v>0</v>
      </c>
      <c r="W13" s="13">
        <v>9.0909090909090898E-2</v>
      </c>
      <c r="X13" s="13">
        <v>6.25E-2</v>
      </c>
      <c r="Y13" s="13"/>
      <c r="Z13" s="13">
        <v>2.74725274725275E-2</v>
      </c>
      <c r="AA13" s="13">
        <v>1.4084507042253501E-2</v>
      </c>
      <c r="AB13" s="13"/>
      <c r="AC13" s="13">
        <v>1.94174757281553E-2</v>
      </c>
      <c r="AD13" s="13">
        <v>7.5187969924812E-3</v>
      </c>
    </row>
    <row r="14" spans="2:30" x14ac:dyDescent="0.3">
      <c r="B14" s="14" t="s">
        <v>165</v>
      </c>
      <c r="C14" s="20">
        <v>0.58893280632411105</v>
      </c>
      <c r="D14" s="20">
        <v>0.59199999999999997</v>
      </c>
      <c r="E14" s="20">
        <v>0.5859375</v>
      </c>
      <c r="F14" s="20"/>
      <c r="G14" s="20">
        <v>0.75</v>
      </c>
      <c r="H14" s="20">
        <v>0.52</v>
      </c>
      <c r="I14" s="20">
        <v>0.65714285714285703</v>
      </c>
      <c r="J14" s="20">
        <v>0.53846153846153899</v>
      </c>
      <c r="K14" s="20">
        <v>0.70175438596491202</v>
      </c>
      <c r="L14" s="20">
        <v>0.52688172043010795</v>
      </c>
      <c r="M14" s="20"/>
      <c r="N14" s="20">
        <v>0.52336448598130803</v>
      </c>
      <c r="O14" s="20">
        <v>0.60655737704918</v>
      </c>
      <c r="P14" s="20">
        <v>0.73076923076923095</v>
      </c>
      <c r="Q14" s="20">
        <v>0.62711864406779705</v>
      </c>
      <c r="R14" s="20"/>
      <c r="S14" s="20">
        <v>0.30666666666666698</v>
      </c>
      <c r="T14" s="20">
        <v>0.67441860465116299</v>
      </c>
      <c r="U14" s="20">
        <v>0.75</v>
      </c>
      <c r="V14" s="20">
        <v>0.78947368421052599</v>
      </c>
      <c r="W14" s="20">
        <v>0.45454545454545497</v>
      </c>
      <c r="X14" s="20">
        <v>0.6875</v>
      </c>
      <c r="Y14" s="20"/>
      <c r="Z14" s="20">
        <v>0.60989010989011005</v>
      </c>
      <c r="AA14" s="20">
        <v>0.53521126760563398</v>
      </c>
      <c r="AB14" s="20"/>
      <c r="AC14" s="20">
        <v>0.66990291262135904</v>
      </c>
      <c r="AD14" s="20">
        <v>0.533834586466165</v>
      </c>
    </row>
    <row r="15" spans="2:30" x14ac:dyDescent="0.3">
      <c r="B15" s="14" t="s">
        <v>166</v>
      </c>
      <c r="C15" s="20">
        <v>0.205533596837945</v>
      </c>
      <c r="D15" s="20">
        <v>0.25600000000000001</v>
      </c>
      <c r="E15" s="20">
        <v>0.15625</v>
      </c>
      <c r="F15" s="20"/>
      <c r="G15" s="20">
        <v>0.25</v>
      </c>
      <c r="H15" s="20">
        <v>0.12</v>
      </c>
      <c r="I15" s="20">
        <v>0.114285714285714</v>
      </c>
      <c r="J15" s="20">
        <v>0.20512820512820501</v>
      </c>
      <c r="K15" s="20">
        <v>0.140350877192982</v>
      </c>
      <c r="L15" s="20">
        <v>0.30107526881720398</v>
      </c>
      <c r="M15" s="20"/>
      <c r="N15" s="20">
        <v>0.242990654205607</v>
      </c>
      <c r="O15" s="20">
        <v>0.16393442622950799</v>
      </c>
      <c r="P15" s="20">
        <v>0.19230769230769201</v>
      </c>
      <c r="Q15" s="20">
        <v>0.186440677966102</v>
      </c>
      <c r="R15" s="20"/>
      <c r="S15" s="20">
        <v>0.37333333333333302</v>
      </c>
      <c r="T15" s="20">
        <v>0.13953488372093001</v>
      </c>
      <c r="U15" s="20">
        <v>8.3333333333333301E-2</v>
      </c>
      <c r="V15" s="20">
        <v>0.140350877192982</v>
      </c>
      <c r="W15" s="20">
        <v>0.27272727272727298</v>
      </c>
      <c r="X15" s="20">
        <v>6.25E-2</v>
      </c>
      <c r="Y15" s="20"/>
      <c r="Z15" s="20">
        <v>0.20329670329670299</v>
      </c>
      <c r="AA15" s="20">
        <v>0.21126760563380301</v>
      </c>
      <c r="AB15" s="20"/>
      <c r="AC15" s="20">
        <v>0.16504854368932001</v>
      </c>
      <c r="AD15" s="20">
        <v>0.24060150375939801</v>
      </c>
    </row>
    <row r="16" spans="2:30" x14ac:dyDescent="0.3">
      <c r="B16" s="14" t="s">
        <v>167</v>
      </c>
      <c r="C16" s="21">
        <v>0.38339920948616601</v>
      </c>
      <c r="D16" s="21">
        <v>0.33600000000000002</v>
      </c>
      <c r="E16" s="21">
        <v>0.4296875</v>
      </c>
      <c r="F16" s="21"/>
      <c r="G16" s="21">
        <v>0.5</v>
      </c>
      <c r="H16" s="21">
        <v>0.4</v>
      </c>
      <c r="I16" s="21">
        <v>0.54285714285714304</v>
      </c>
      <c r="J16" s="21">
        <v>0.33333333333333298</v>
      </c>
      <c r="K16" s="21">
        <v>0.56140350877193002</v>
      </c>
      <c r="L16" s="21">
        <v>0.225806451612903</v>
      </c>
      <c r="M16" s="21"/>
      <c r="N16" s="21">
        <v>0.28037383177570102</v>
      </c>
      <c r="O16" s="21">
        <v>0.44262295081967201</v>
      </c>
      <c r="P16" s="21">
        <v>0.53846153846153899</v>
      </c>
      <c r="Q16" s="21">
        <v>0.44067796610169502</v>
      </c>
      <c r="R16" s="21"/>
      <c r="S16" s="21">
        <v>-6.6666666666666596E-2</v>
      </c>
      <c r="T16" s="21">
        <v>0.53488372093023295</v>
      </c>
      <c r="U16" s="21">
        <v>0.66666666666666696</v>
      </c>
      <c r="V16" s="21">
        <v>0.64912280701754399</v>
      </c>
      <c r="W16" s="21">
        <v>0.18181818181818199</v>
      </c>
      <c r="X16" s="21">
        <v>0.625</v>
      </c>
      <c r="Y16" s="21"/>
      <c r="Z16" s="21">
        <v>0.40659340659340698</v>
      </c>
      <c r="AA16" s="21">
        <v>0.323943661971831</v>
      </c>
      <c r="AB16" s="21"/>
      <c r="AC16" s="21">
        <v>0.50485436893203905</v>
      </c>
      <c r="AD16" s="21">
        <v>0.29323308270676701</v>
      </c>
    </row>
    <row r="17" spans="2:2" x14ac:dyDescent="0.3">
      <c r="B17" s="15"/>
    </row>
    <row r="18" spans="2:2" x14ac:dyDescent="0.3">
      <c r="B18" t="s">
        <v>50</v>
      </c>
    </row>
    <row r="19" spans="2:2" x14ac:dyDescent="0.3">
      <c r="B19" t="s">
        <v>51</v>
      </c>
    </row>
    <row r="21" spans="2:2" x14ac:dyDescent="0.3">
      <c r="B21"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AD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4" width="10.6640625" customWidth="1"/>
    <col min="25" max="25" width="2.21875" customWidth="1"/>
    <col min="26" max="27" width="10.6640625" customWidth="1"/>
    <col min="28" max="28" width="2.21875" customWidth="1"/>
    <col min="29" max="30" width="10.6640625" customWidth="1"/>
    <col min="31" max="31" width="2.21875" customWidth="1"/>
  </cols>
  <sheetData>
    <row r="2" spans="2:30" ht="40.049999999999997" customHeight="1" x14ac:dyDescent="0.3">
      <c r="D2" s="28" t="s">
        <v>579</v>
      </c>
      <c r="E2" s="25"/>
      <c r="F2" s="25"/>
      <c r="G2" s="25"/>
      <c r="H2" s="25"/>
      <c r="I2" s="25"/>
      <c r="J2" s="25"/>
      <c r="K2" s="25"/>
      <c r="L2" s="25"/>
      <c r="M2" s="25"/>
      <c r="N2" s="25"/>
      <c r="O2" s="25"/>
      <c r="P2" s="25"/>
      <c r="Q2" s="25"/>
      <c r="R2" s="25"/>
      <c r="S2" s="25"/>
      <c r="T2" s="25"/>
      <c r="U2" s="25"/>
      <c r="V2" s="25"/>
      <c r="W2" s="25"/>
      <c r="X2" s="25"/>
      <c r="Y2" s="25"/>
      <c r="Z2" s="25"/>
    </row>
    <row r="5" spans="2:30" ht="30" customHeight="1" x14ac:dyDescent="0.3">
      <c r="B5" s="18"/>
      <c r="C5" s="18"/>
      <c r="D5" s="29" t="s">
        <v>37</v>
      </c>
      <c r="E5" s="29"/>
      <c r="F5" s="18"/>
      <c r="G5" s="29" t="s">
        <v>38</v>
      </c>
      <c r="H5" s="29"/>
      <c r="I5" s="29"/>
      <c r="J5" s="29"/>
      <c r="K5" s="29"/>
      <c r="L5" s="29"/>
      <c r="M5" s="18"/>
      <c r="N5" s="29" t="s">
        <v>39</v>
      </c>
      <c r="O5" s="29"/>
      <c r="P5" s="29"/>
      <c r="Q5" s="29"/>
      <c r="R5" s="18"/>
      <c r="S5" s="29" t="s">
        <v>40</v>
      </c>
      <c r="T5" s="29"/>
      <c r="U5" s="29"/>
      <c r="V5" s="29"/>
      <c r="W5" s="29"/>
      <c r="X5" s="29"/>
      <c r="Y5" s="18"/>
      <c r="Z5" s="29" t="s">
        <v>41</v>
      </c>
      <c r="AA5" s="29"/>
      <c r="AB5" s="18"/>
      <c r="AC5" s="29" t="s">
        <v>42</v>
      </c>
      <c r="AD5" s="29"/>
    </row>
    <row r="6" spans="2:30" ht="28.8" x14ac:dyDescent="0.3">
      <c r="B6" t="s">
        <v>14</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Z6" s="11" t="s">
        <v>35</v>
      </c>
      <c r="AA6" s="11" t="s">
        <v>36</v>
      </c>
      <c r="AC6" s="11" t="s">
        <v>35</v>
      </c>
      <c r="AD6" s="11" t="s">
        <v>36</v>
      </c>
    </row>
    <row r="7" spans="2:30" ht="30" customHeight="1" x14ac:dyDescent="0.3">
      <c r="B7" s="10" t="s">
        <v>18</v>
      </c>
      <c r="C7" s="10">
        <v>253</v>
      </c>
      <c r="D7" s="10">
        <v>125</v>
      </c>
      <c r="E7" s="10">
        <v>128</v>
      </c>
      <c r="F7" s="10"/>
      <c r="G7" s="10">
        <v>4</v>
      </c>
      <c r="H7" s="10">
        <v>25</v>
      </c>
      <c r="I7" s="10">
        <v>35</v>
      </c>
      <c r="J7" s="10">
        <v>39</v>
      </c>
      <c r="K7" s="10">
        <v>57</v>
      </c>
      <c r="L7" s="10">
        <v>93</v>
      </c>
      <c r="M7" s="10"/>
      <c r="N7" s="10">
        <v>107</v>
      </c>
      <c r="O7" s="10">
        <v>61</v>
      </c>
      <c r="P7" s="10">
        <v>26</v>
      </c>
      <c r="Q7" s="10">
        <v>59</v>
      </c>
      <c r="R7" s="10"/>
      <c r="S7" s="10">
        <v>75</v>
      </c>
      <c r="T7" s="10">
        <v>43</v>
      </c>
      <c r="U7" s="10">
        <v>24</v>
      </c>
      <c r="V7" s="10">
        <v>57</v>
      </c>
      <c r="W7" s="10">
        <v>22</v>
      </c>
      <c r="X7" s="10">
        <v>16</v>
      </c>
      <c r="Y7" s="10"/>
      <c r="Z7" s="10">
        <v>182</v>
      </c>
      <c r="AA7" s="10">
        <v>71</v>
      </c>
      <c r="AB7" s="10"/>
      <c r="AC7" s="10">
        <v>103</v>
      </c>
      <c r="AD7" s="10">
        <v>133</v>
      </c>
    </row>
    <row r="8" spans="2:30" ht="43.2" x14ac:dyDescent="0.3">
      <c r="B8" s="14" t="s">
        <v>567</v>
      </c>
      <c r="C8" s="13">
        <v>0.29644268774703603</v>
      </c>
      <c r="D8" s="13">
        <v>0.28000000000000003</v>
      </c>
      <c r="E8" s="13">
        <v>0.3125</v>
      </c>
      <c r="F8" s="13"/>
      <c r="G8" s="13">
        <v>0</v>
      </c>
      <c r="H8" s="13">
        <v>0.24</v>
      </c>
      <c r="I8" s="13">
        <v>0.2</v>
      </c>
      <c r="J8" s="13">
        <v>0.35897435897435898</v>
      </c>
      <c r="K8" s="13">
        <v>0.35087719298245601</v>
      </c>
      <c r="L8" s="13">
        <v>0.30107526881720398</v>
      </c>
      <c r="M8" s="13"/>
      <c r="N8" s="13">
        <v>0.233644859813084</v>
      </c>
      <c r="O8" s="13">
        <v>0.213114754098361</v>
      </c>
      <c r="P8" s="13">
        <v>0.5</v>
      </c>
      <c r="Q8" s="13">
        <v>0.40677966101694901</v>
      </c>
      <c r="R8" s="13"/>
      <c r="S8" s="13">
        <v>0.21333333333333299</v>
      </c>
      <c r="T8" s="13">
        <v>0.27906976744186002</v>
      </c>
      <c r="U8" s="13">
        <v>0.20833333333333301</v>
      </c>
      <c r="V8" s="13">
        <v>0.50877192982456099</v>
      </c>
      <c r="W8" s="13">
        <v>0.13636363636363599</v>
      </c>
      <c r="X8" s="13">
        <v>0.3125</v>
      </c>
      <c r="Y8" s="13"/>
      <c r="Z8" s="13">
        <v>0.31868131868131899</v>
      </c>
      <c r="AA8" s="13">
        <v>0.23943661971831001</v>
      </c>
      <c r="AB8" s="13"/>
      <c r="AC8" s="13">
        <v>0.32038834951456302</v>
      </c>
      <c r="AD8" s="13">
        <v>0.278195488721804</v>
      </c>
    </row>
    <row r="9" spans="2:30" ht="43.2" x14ac:dyDescent="0.3">
      <c r="B9" s="14" t="s">
        <v>568</v>
      </c>
      <c r="C9" s="13">
        <v>0.29249011857707502</v>
      </c>
      <c r="D9" s="13">
        <v>0.312</v>
      </c>
      <c r="E9" s="13">
        <v>0.2734375</v>
      </c>
      <c r="F9" s="13"/>
      <c r="G9" s="13">
        <v>0</v>
      </c>
      <c r="H9" s="13">
        <v>0.4</v>
      </c>
      <c r="I9" s="13">
        <v>0.34285714285714303</v>
      </c>
      <c r="J9" s="13">
        <v>0.28205128205128199</v>
      </c>
      <c r="K9" s="13">
        <v>0.33333333333333298</v>
      </c>
      <c r="L9" s="13">
        <v>0.236559139784946</v>
      </c>
      <c r="M9" s="13"/>
      <c r="N9" s="13">
        <v>0.29906542056074797</v>
      </c>
      <c r="O9" s="13">
        <v>0.27868852459016402</v>
      </c>
      <c r="P9" s="13">
        <v>0.230769230769231</v>
      </c>
      <c r="Q9" s="13">
        <v>0.322033898305085</v>
      </c>
      <c r="R9" s="13"/>
      <c r="S9" s="13">
        <v>0.38666666666666699</v>
      </c>
      <c r="T9" s="13">
        <v>0.32558139534883701</v>
      </c>
      <c r="U9" s="13">
        <v>4.1666666666666699E-2</v>
      </c>
      <c r="V9" s="13">
        <v>0.29824561403508798</v>
      </c>
      <c r="W9" s="13">
        <v>0.22727272727272699</v>
      </c>
      <c r="X9" s="13">
        <v>0.125</v>
      </c>
      <c r="Y9" s="13"/>
      <c r="Z9" s="13">
        <v>0.26373626373626402</v>
      </c>
      <c r="AA9" s="13">
        <v>0.36619718309859201</v>
      </c>
      <c r="AB9" s="13"/>
      <c r="AC9" s="13">
        <v>0.30097087378640802</v>
      </c>
      <c r="AD9" s="13">
        <v>0.29323308270676701</v>
      </c>
    </row>
    <row r="10" spans="2:30" ht="57.6" x14ac:dyDescent="0.3">
      <c r="B10" s="14" t="s">
        <v>569</v>
      </c>
      <c r="C10" s="13">
        <v>0.27272727272727298</v>
      </c>
      <c r="D10" s="13">
        <v>0.32800000000000001</v>
      </c>
      <c r="E10" s="13">
        <v>0.21875</v>
      </c>
      <c r="F10" s="13"/>
      <c r="G10" s="13">
        <v>0.75</v>
      </c>
      <c r="H10" s="13">
        <v>0.12</v>
      </c>
      <c r="I10" s="13">
        <v>0.371428571428571</v>
      </c>
      <c r="J10" s="13">
        <v>0.30769230769230799</v>
      </c>
      <c r="K10" s="13">
        <v>0.157894736842105</v>
      </c>
      <c r="L10" s="13">
        <v>0.31182795698924698</v>
      </c>
      <c r="M10" s="13"/>
      <c r="N10" s="13">
        <v>0.33644859813084099</v>
      </c>
      <c r="O10" s="13">
        <v>0.213114754098361</v>
      </c>
      <c r="P10" s="13">
        <v>0.19230769230769201</v>
      </c>
      <c r="Q10" s="13">
        <v>0.25423728813559299</v>
      </c>
      <c r="R10" s="13"/>
      <c r="S10" s="13">
        <v>0.32</v>
      </c>
      <c r="T10" s="13">
        <v>0.232558139534884</v>
      </c>
      <c r="U10" s="13">
        <v>0.33333333333333298</v>
      </c>
      <c r="V10" s="13">
        <v>0.140350877192982</v>
      </c>
      <c r="W10" s="13">
        <v>0.54545454545454497</v>
      </c>
      <c r="X10" s="13">
        <v>0.3125</v>
      </c>
      <c r="Y10" s="13"/>
      <c r="Z10" s="13">
        <v>0.28021978021978</v>
      </c>
      <c r="AA10" s="13">
        <v>0.25352112676056299</v>
      </c>
      <c r="AB10" s="13"/>
      <c r="AC10" s="13">
        <v>0.30097087378640802</v>
      </c>
      <c r="AD10" s="13">
        <v>0.24812030075187999</v>
      </c>
    </row>
    <row r="11" spans="2:30" ht="72" x14ac:dyDescent="0.3">
      <c r="B11" s="14" t="s">
        <v>570</v>
      </c>
      <c r="C11" s="13">
        <v>0.173913043478261</v>
      </c>
      <c r="D11" s="13">
        <v>0.20799999999999999</v>
      </c>
      <c r="E11" s="13">
        <v>0.140625</v>
      </c>
      <c r="F11" s="13"/>
      <c r="G11" s="13">
        <v>0.25</v>
      </c>
      <c r="H11" s="13">
        <v>0.24</v>
      </c>
      <c r="I11" s="13">
        <v>0.114285714285714</v>
      </c>
      <c r="J11" s="13">
        <v>0.17948717948717899</v>
      </c>
      <c r="K11" s="13">
        <v>0.175438596491228</v>
      </c>
      <c r="L11" s="13">
        <v>0.17204301075268799</v>
      </c>
      <c r="M11" s="13"/>
      <c r="N11" s="13">
        <v>0.21495327102803699</v>
      </c>
      <c r="O11" s="13">
        <v>0.18032786885245899</v>
      </c>
      <c r="P11" s="13">
        <v>0.15384615384615399</v>
      </c>
      <c r="Q11" s="13">
        <v>0.101694915254237</v>
      </c>
      <c r="R11" s="13"/>
      <c r="S11" s="13">
        <v>0.146666666666667</v>
      </c>
      <c r="T11" s="13">
        <v>0.27906976744186002</v>
      </c>
      <c r="U11" s="13">
        <v>0.20833333333333301</v>
      </c>
      <c r="V11" s="13">
        <v>0.19298245614035101</v>
      </c>
      <c r="W11" s="13">
        <v>4.5454545454545497E-2</v>
      </c>
      <c r="X11" s="13">
        <v>0.125</v>
      </c>
      <c r="Y11" s="13"/>
      <c r="Z11" s="13">
        <v>0.164835164835165</v>
      </c>
      <c r="AA11" s="13">
        <v>0.19718309859154901</v>
      </c>
      <c r="AB11" s="13"/>
      <c r="AC11" s="13">
        <v>0.17475728155339801</v>
      </c>
      <c r="AD11" s="13">
        <v>0.18796992481203001</v>
      </c>
    </row>
    <row r="12" spans="2:30" ht="72" x14ac:dyDescent="0.3">
      <c r="B12" s="14" t="s">
        <v>571</v>
      </c>
      <c r="C12" s="13">
        <v>0.173913043478261</v>
      </c>
      <c r="D12" s="13">
        <v>0.16</v>
      </c>
      <c r="E12" s="13">
        <v>0.1875</v>
      </c>
      <c r="F12" s="13"/>
      <c r="G12" s="13">
        <v>0.25</v>
      </c>
      <c r="H12" s="13">
        <v>0.2</v>
      </c>
      <c r="I12" s="13">
        <v>0.17142857142857101</v>
      </c>
      <c r="J12" s="13">
        <v>0.128205128205128</v>
      </c>
      <c r="K12" s="13">
        <v>0.21052631578947401</v>
      </c>
      <c r="L12" s="13">
        <v>0.16129032258064499</v>
      </c>
      <c r="M12" s="13"/>
      <c r="N12" s="13">
        <v>0.22429906542056099</v>
      </c>
      <c r="O12" s="13">
        <v>0.14754098360655701</v>
      </c>
      <c r="P12" s="13">
        <v>0.15384615384615399</v>
      </c>
      <c r="Q12" s="13">
        <v>0.11864406779661001</v>
      </c>
      <c r="R12" s="13"/>
      <c r="S12" s="13">
        <v>0.24</v>
      </c>
      <c r="T12" s="13">
        <v>0.186046511627907</v>
      </c>
      <c r="U12" s="13">
        <v>0.20833333333333301</v>
      </c>
      <c r="V12" s="13">
        <v>7.0175438596491196E-2</v>
      </c>
      <c r="W12" s="13">
        <v>0.27272727272727298</v>
      </c>
      <c r="X12" s="13">
        <v>0.125</v>
      </c>
      <c r="Y12" s="13"/>
      <c r="Z12" s="13">
        <v>0.159340659340659</v>
      </c>
      <c r="AA12" s="13">
        <v>0.21126760563380301</v>
      </c>
      <c r="AB12" s="13"/>
      <c r="AC12" s="13">
        <v>0.13592233009708701</v>
      </c>
      <c r="AD12" s="13">
        <v>0.21804511278195499</v>
      </c>
    </row>
    <row r="13" spans="2:30" ht="43.2" x14ac:dyDescent="0.3">
      <c r="B13" s="14" t="s">
        <v>572</v>
      </c>
      <c r="C13" s="13">
        <v>0.1699604743083</v>
      </c>
      <c r="D13" s="13">
        <v>0.16800000000000001</v>
      </c>
      <c r="E13" s="13">
        <v>0.171875</v>
      </c>
      <c r="F13" s="13"/>
      <c r="G13" s="13">
        <v>0.5</v>
      </c>
      <c r="H13" s="13">
        <v>0.16</v>
      </c>
      <c r="I13" s="13">
        <v>0.114285714285714</v>
      </c>
      <c r="J13" s="13">
        <v>0.102564102564103</v>
      </c>
      <c r="K13" s="13">
        <v>0.28070175438596501</v>
      </c>
      <c r="L13" s="13">
        <v>0.13978494623655899</v>
      </c>
      <c r="M13" s="13"/>
      <c r="N13" s="13">
        <v>0.15887850467289699</v>
      </c>
      <c r="O13" s="13">
        <v>0.16393442622950799</v>
      </c>
      <c r="P13" s="13">
        <v>0.230769230769231</v>
      </c>
      <c r="Q13" s="13">
        <v>0.169491525423729</v>
      </c>
      <c r="R13" s="13"/>
      <c r="S13" s="13">
        <v>0.2</v>
      </c>
      <c r="T13" s="13">
        <v>0.13953488372093001</v>
      </c>
      <c r="U13" s="13">
        <v>0.20833333333333301</v>
      </c>
      <c r="V13" s="13">
        <v>0.157894736842105</v>
      </c>
      <c r="W13" s="13">
        <v>0.18181818181818199</v>
      </c>
      <c r="X13" s="13">
        <v>0.125</v>
      </c>
      <c r="Y13" s="13"/>
      <c r="Z13" s="13">
        <v>0.159340659340659</v>
      </c>
      <c r="AA13" s="13">
        <v>0.19718309859154901</v>
      </c>
      <c r="AB13" s="13"/>
      <c r="AC13" s="13">
        <v>0.19417475728155301</v>
      </c>
      <c r="AD13" s="13">
        <v>0.17293233082706799</v>
      </c>
    </row>
    <row r="14" spans="2:30" ht="57.6" x14ac:dyDescent="0.3">
      <c r="B14" s="14" t="s">
        <v>573</v>
      </c>
      <c r="C14" s="13">
        <v>0.16600790513833999</v>
      </c>
      <c r="D14" s="13">
        <v>0.14399999999999999</v>
      </c>
      <c r="E14" s="13">
        <v>0.1875</v>
      </c>
      <c r="F14" s="13"/>
      <c r="G14" s="13">
        <v>0.25</v>
      </c>
      <c r="H14" s="13">
        <v>0.2</v>
      </c>
      <c r="I14" s="13">
        <v>8.5714285714285701E-2</v>
      </c>
      <c r="J14" s="13">
        <v>0.28205128205128199</v>
      </c>
      <c r="K14" s="13">
        <v>8.7719298245614002E-2</v>
      </c>
      <c r="L14" s="13">
        <v>0.18279569892473099</v>
      </c>
      <c r="M14" s="13"/>
      <c r="N14" s="13">
        <v>0.168224299065421</v>
      </c>
      <c r="O14" s="13">
        <v>0.213114754098361</v>
      </c>
      <c r="P14" s="13">
        <v>0.15384615384615399</v>
      </c>
      <c r="Q14" s="13">
        <v>0.11864406779661001</v>
      </c>
      <c r="R14" s="13"/>
      <c r="S14" s="13">
        <v>0.12</v>
      </c>
      <c r="T14" s="13">
        <v>0.162790697674419</v>
      </c>
      <c r="U14" s="13">
        <v>0.16666666666666699</v>
      </c>
      <c r="V14" s="13">
        <v>0.21052631578947401</v>
      </c>
      <c r="W14" s="13">
        <v>0.22727272727272699</v>
      </c>
      <c r="X14" s="13">
        <v>0.125</v>
      </c>
      <c r="Y14" s="13"/>
      <c r="Z14" s="13">
        <v>0.17032967032967</v>
      </c>
      <c r="AA14" s="13">
        <v>0.154929577464789</v>
      </c>
      <c r="AB14" s="13"/>
      <c r="AC14" s="13">
        <v>0.20388349514563101</v>
      </c>
      <c r="AD14" s="13">
        <v>0.14285714285714299</v>
      </c>
    </row>
    <row r="15" spans="2:30" ht="72" x14ac:dyDescent="0.3">
      <c r="B15" s="14" t="s">
        <v>574</v>
      </c>
      <c r="C15" s="13">
        <v>7.1146245059288502E-2</v>
      </c>
      <c r="D15" s="13">
        <v>0.04</v>
      </c>
      <c r="E15" s="13">
        <v>0.1015625</v>
      </c>
      <c r="F15" s="13"/>
      <c r="G15" s="13">
        <v>0</v>
      </c>
      <c r="H15" s="13">
        <v>0.12</v>
      </c>
      <c r="I15" s="13">
        <v>8.5714285714285701E-2</v>
      </c>
      <c r="J15" s="13">
        <v>5.1282051282051301E-2</v>
      </c>
      <c r="K15" s="13">
        <v>5.2631578947368397E-2</v>
      </c>
      <c r="L15" s="13">
        <v>7.5268817204301106E-2</v>
      </c>
      <c r="M15" s="13"/>
      <c r="N15" s="13">
        <v>4.67289719626168E-2</v>
      </c>
      <c r="O15" s="13">
        <v>0.13114754098360701</v>
      </c>
      <c r="P15" s="13">
        <v>7.69230769230769E-2</v>
      </c>
      <c r="Q15" s="13">
        <v>5.0847457627118599E-2</v>
      </c>
      <c r="R15" s="13"/>
      <c r="S15" s="13">
        <v>6.6666666666666693E-2</v>
      </c>
      <c r="T15" s="13">
        <v>6.9767441860465101E-2</v>
      </c>
      <c r="U15" s="13">
        <v>0.16666666666666699</v>
      </c>
      <c r="V15" s="13">
        <v>7.0175438596491196E-2</v>
      </c>
      <c r="W15" s="13">
        <v>0</v>
      </c>
      <c r="X15" s="13">
        <v>6.25E-2</v>
      </c>
      <c r="Y15" s="13"/>
      <c r="Z15" s="13">
        <v>7.69230769230769E-2</v>
      </c>
      <c r="AA15" s="13">
        <v>5.63380281690141E-2</v>
      </c>
      <c r="AB15" s="13"/>
      <c r="AC15" s="13">
        <v>5.8252427184466E-2</v>
      </c>
      <c r="AD15" s="13">
        <v>7.5187969924811998E-2</v>
      </c>
    </row>
    <row r="16" spans="2:30" ht="57.6" x14ac:dyDescent="0.3">
      <c r="B16" s="14" t="s">
        <v>575</v>
      </c>
      <c r="C16" s="13">
        <v>5.5335968379446598E-2</v>
      </c>
      <c r="D16" s="13">
        <v>5.6000000000000001E-2</v>
      </c>
      <c r="E16" s="13">
        <v>5.46875E-2</v>
      </c>
      <c r="F16" s="13"/>
      <c r="G16" s="13">
        <v>0</v>
      </c>
      <c r="H16" s="13">
        <v>0.16</v>
      </c>
      <c r="I16" s="13">
        <v>5.7142857142857099E-2</v>
      </c>
      <c r="J16" s="13">
        <v>0</v>
      </c>
      <c r="K16" s="13">
        <v>3.5087719298245598E-2</v>
      </c>
      <c r="L16" s="13">
        <v>6.4516129032258104E-2</v>
      </c>
      <c r="M16" s="13"/>
      <c r="N16" s="13">
        <v>8.4112149532710304E-2</v>
      </c>
      <c r="O16" s="13">
        <v>3.2786885245901599E-2</v>
      </c>
      <c r="P16" s="13">
        <v>0</v>
      </c>
      <c r="Q16" s="13">
        <v>5.0847457627118599E-2</v>
      </c>
      <c r="R16" s="13"/>
      <c r="S16" s="13">
        <v>0.08</v>
      </c>
      <c r="T16" s="13">
        <v>4.6511627906976702E-2</v>
      </c>
      <c r="U16" s="13">
        <v>4.1666666666666699E-2</v>
      </c>
      <c r="V16" s="13">
        <v>0</v>
      </c>
      <c r="W16" s="13">
        <v>0.13636363636363599</v>
      </c>
      <c r="X16" s="13">
        <v>0</v>
      </c>
      <c r="Y16" s="13"/>
      <c r="Z16" s="13">
        <v>6.0439560439560398E-2</v>
      </c>
      <c r="AA16" s="13">
        <v>4.2253521126760597E-2</v>
      </c>
      <c r="AB16" s="13"/>
      <c r="AC16" s="13">
        <v>2.9126213592233E-2</v>
      </c>
      <c r="AD16" s="13">
        <v>7.5187969924811998E-2</v>
      </c>
    </row>
    <row r="17" spans="2:30" ht="28.8" x14ac:dyDescent="0.3">
      <c r="B17" s="14" t="s">
        <v>576</v>
      </c>
      <c r="C17" s="13">
        <v>5.1383399209486202E-2</v>
      </c>
      <c r="D17" s="13">
        <v>0.08</v>
      </c>
      <c r="E17" s="13">
        <v>2.34375E-2</v>
      </c>
      <c r="F17" s="13"/>
      <c r="G17" s="13">
        <v>0</v>
      </c>
      <c r="H17" s="13">
        <v>0</v>
      </c>
      <c r="I17" s="13">
        <v>8.5714285714285701E-2</v>
      </c>
      <c r="J17" s="13">
        <v>0</v>
      </c>
      <c r="K17" s="13">
        <v>7.0175438596491196E-2</v>
      </c>
      <c r="L17" s="13">
        <v>6.4516129032258104E-2</v>
      </c>
      <c r="M17" s="13"/>
      <c r="N17" s="13">
        <v>4.67289719626168E-2</v>
      </c>
      <c r="O17" s="13">
        <v>4.91803278688525E-2</v>
      </c>
      <c r="P17" s="13">
        <v>0</v>
      </c>
      <c r="Q17" s="13">
        <v>8.4745762711864403E-2</v>
      </c>
      <c r="R17" s="13"/>
      <c r="S17" s="13">
        <v>5.3333333333333302E-2</v>
      </c>
      <c r="T17" s="13">
        <v>4.6511627906976702E-2</v>
      </c>
      <c r="U17" s="13">
        <v>8.3333333333333301E-2</v>
      </c>
      <c r="V17" s="13">
        <v>3.5087719298245598E-2</v>
      </c>
      <c r="W17" s="13">
        <v>4.5454545454545497E-2</v>
      </c>
      <c r="X17" s="13">
        <v>0.125</v>
      </c>
      <c r="Y17" s="13"/>
      <c r="Z17" s="13">
        <v>4.3956043956044001E-2</v>
      </c>
      <c r="AA17" s="13">
        <v>7.0422535211267595E-2</v>
      </c>
      <c r="AB17" s="13"/>
      <c r="AC17" s="13">
        <v>2.9126213592233E-2</v>
      </c>
      <c r="AD17" s="13">
        <v>6.01503759398496E-2</v>
      </c>
    </row>
    <row r="18" spans="2:30" ht="86.4" x14ac:dyDescent="0.3">
      <c r="B18" s="14" t="s">
        <v>577</v>
      </c>
      <c r="C18" s="13">
        <v>3.9525691699604702E-2</v>
      </c>
      <c r="D18" s="13">
        <v>2.4E-2</v>
      </c>
      <c r="E18" s="13">
        <v>5.46875E-2</v>
      </c>
      <c r="F18" s="13"/>
      <c r="G18" s="13">
        <v>0</v>
      </c>
      <c r="H18" s="13">
        <v>0.08</v>
      </c>
      <c r="I18" s="13">
        <v>2.8571428571428598E-2</v>
      </c>
      <c r="J18" s="13">
        <v>5.1282051282051301E-2</v>
      </c>
      <c r="K18" s="13">
        <v>5.2631578947368397E-2</v>
      </c>
      <c r="L18" s="13">
        <v>2.1505376344085999E-2</v>
      </c>
      <c r="M18" s="13"/>
      <c r="N18" s="13">
        <v>3.7383177570093497E-2</v>
      </c>
      <c r="O18" s="13">
        <v>1.63934426229508E-2</v>
      </c>
      <c r="P18" s="13">
        <v>0.115384615384615</v>
      </c>
      <c r="Q18" s="13">
        <v>3.3898305084745797E-2</v>
      </c>
      <c r="R18" s="13"/>
      <c r="S18" s="13">
        <v>0.04</v>
      </c>
      <c r="T18" s="13">
        <v>4.6511627906976702E-2</v>
      </c>
      <c r="U18" s="13">
        <v>4.1666666666666699E-2</v>
      </c>
      <c r="V18" s="13">
        <v>7.0175438596491196E-2</v>
      </c>
      <c r="W18" s="13">
        <v>0</v>
      </c>
      <c r="X18" s="13">
        <v>0</v>
      </c>
      <c r="Y18" s="13"/>
      <c r="Z18" s="13">
        <v>4.94505494505494E-2</v>
      </c>
      <c r="AA18" s="13">
        <v>1.4084507042253501E-2</v>
      </c>
      <c r="AB18" s="13"/>
      <c r="AC18" s="13">
        <v>4.85436893203883E-2</v>
      </c>
      <c r="AD18" s="13">
        <v>2.2556390977443601E-2</v>
      </c>
    </row>
    <row r="19" spans="2:30" ht="57.6" x14ac:dyDescent="0.3">
      <c r="B19" s="14" t="s">
        <v>578</v>
      </c>
      <c r="C19" s="13">
        <v>3.1620553359683799E-2</v>
      </c>
      <c r="D19" s="13">
        <v>3.2000000000000001E-2</v>
      </c>
      <c r="E19" s="13">
        <v>3.125E-2</v>
      </c>
      <c r="F19" s="13"/>
      <c r="G19" s="13">
        <v>0</v>
      </c>
      <c r="H19" s="13">
        <v>0</v>
      </c>
      <c r="I19" s="13">
        <v>2.8571428571428598E-2</v>
      </c>
      <c r="J19" s="13">
        <v>2.5641025641025599E-2</v>
      </c>
      <c r="K19" s="13">
        <v>1.7543859649122799E-2</v>
      </c>
      <c r="L19" s="13">
        <v>5.3763440860215103E-2</v>
      </c>
      <c r="M19" s="13"/>
      <c r="N19" s="13">
        <v>1.86915887850467E-2</v>
      </c>
      <c r="O19" s="13">
        <v>3.2786885245901599E-2</v>
      </c>
      <c r="P19" s="13">
        <v>7.69230769230769E-2</v>
      </c>
      <c r="Q19" s="13">
        <v>3.3898305084745797E-2</v>
      </c>
      <c r="R19" s="13"/>
      <c r="S19" s="13">
        <v>0</v>
      </c>
      <c r="T19" s="13">
        <v>2.32558139534884E-2</v>
      </c>
      <c r="U19" s="13">
        <v>0.125</v>
      </c>
      <c r="V19" s="13">
        <v>3.5087719298245598E-2</v>
      </c>
      <c r="W19" s="13">
        <v>4.5454545454545497E-2</v>
      </c>
      <c r="X19" s="13">
        <v>0</v>
      </c>
      <c r="Y19" s="13"/>
      <c r="Z19" s="13">
        <v>4.3956043956044001E-2</v>
      </c>
      <c r="AA19" s="13">
        <v>0</v>
      </c>
      <c r="AB19" s="13"/>
      <c r="AC19" s="13">
        <v>2.9126213592233E-2</v>
      </c>
      <c r="AD19" s="13">
        <v>3.7593984962405999E-2</v>
      </c>
    </row>
    <row r="20" spans="2:30" x14ac:dyDescent="0.3">
      <c r="B20" s="14" t="s">
        <v>103</v>
      </c>
      <c r="C20" s="19">
        <v>5.1383399209486202E-2</v>
      </c>
      <c r="D20" s="19">
        <v>3.2000000000000001E-2</v>
      </c>
      <c r="E20" s="19">
        <v>7.03125E-2</v>
      </c>
      <c r="F20" s="19"/>
      <c r="G20" s="19">
        <v>0</v>
      </c>
      <c r="H20" s="19">
        <v>0</v>
      </c>
      <c r="I20" s="19">
        <v>8.5714285714285701E-2</v>
      </c>
      <c r="J20" s="19">
        <v>7.69230769230769E-2</v>
      </c>
      <c r="K20" s="19">
        <v>3.5087719298245598E-2</v>
      </c>
      <c r="L20" s="19">
        <v>5.3763440860215103E-2</v>
      </c>
      <c r="M20" s="19"/>
      <c r="N20" s="19">
        <v>3.7383177570093497E-2</v>
      </c>
      <c r="O20" s="19">
        <v>8.1967213114754106E-2</v>
      </c>
      <c r="P20" s="19">
        <v>3.8461538461538498E-2</v>
      </c>
      <c r="Q20" s="19">
        <v>5.0847457627118599E-2</v>
      </c>
      <c r="R20" s="19"/>
      <c r="S20" s="19">
        <v>2.66666666666667E-2</v>
      </c>
      <c r="T20" s="19">
        <v>2.32558139534884E-2</v>
      </c>
      <c r="U20" s="19">
        <v>4.1666666666666699E-2</v>
      </c>
      <c r="V20" s="19">
        <v>3.5087719298245598E-2</v>
      </c>
      <c r="W20" s="19">
        <v>4.5454545454545497E-2</v>
      </c>
      <c r="X20" s="19">
        <v>0.1875</v>
      </c>
      <c r="Y20" s="19"/>
      <c r="Z20" s="19">
        <v>4.94505494505494E-2</v>
      </c>
      <c r="AA20" s="19">
        <v>5.63380281690141E-2</v>
      </c>
      <c r="AB20" s="19"/>
      <c r="AC20" s="19">
        <v>4.85436893203883E-2</v>
      </c>
      <c r="AD20" s="19">
        <v>4.5112781954887202E-2</v>
      </c>
    </row>
    <row r="21" spans="2:30" x14ac:dyDescent="0.3">
      <c r="B21" s="15"/>
    </row>
    <row r="22" spans="2:30" x14ac:dyDescent="0.3">
      <c r="B22" t="s">
        <v>50</v>
      </c>
    </row>
    <row r="23" spans="2:30" x14ac:dyDescent="0.3">
      <c r="B23" t="s">
        <v>51</v>
      </c>
    </row>
    <row r="25" spans="2:30" x14ac:dyDescent="0.3">
      <c r="B25" s="8" t="str">
        <f>HYPERLINK("#'Contents'!A1", "Return to Contents")</f>
        <v>Return to Contents</v>
      </c>
    </row>
  </sheetData>
  <mergeCells count="7">
    <mergeCell ref="AC5:AD5"/>
    <mergeCell ref="D2:Z2"/>
    <mergeCell ref="D5:E5"/>
    <mergeCell ref="G5:L5"/>
    <mergeCell ref="N5:Q5"/>
    <mergeCell ref="S5:X5"/>
    <mergeCell ref="Z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203</vt:i4>
      </vt:variant>
    </vt:vector>
  </HeadingPairs>
  <TitlesOfParts>
    <vt:vector size="20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2025-03-11T10:14:52Z</dcterms:created>
  <dcterms:modified xsi:type="dcterms:W3CDTF">2025-03-19T10:58:29Z</dcterms:modified>
</cp:coreProperties>
</file>