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mc:AlternateContent xmlns:mc="http://schemas.openxmlformats.org/markup-compatibility/2006">
    <mc:Choice Requires="x15">
      <x15ac:absPath xmlns:x15ac="http://schemas.microsoft.com/office/spreadsheetml/2010/11/ac" url="/Users/noahbezalel/Downloads/"/>
    </mc:Choice>
  </mc:AlternateContent>
  <xr:revisionPtr revIDLastSave="0" documentId="13_ncr:1_{63C8FCA3-D540-9249-A221-269431E28CF6}" xr6:coauthVersionLast="47" xr6:coauthVersionMax="47" xr10:uidLastSave="{00000000-0000-0000-0000-000000000000}"/>
  <bookViews>
    <workbookView xWindow="0" yWindow="500" windowWidth="29400" windowHeight="191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9" sheetId="51" r:id="rId51"/>
    <sheet name="Table 50" sheetId="52" r:id="rId52"/>
    <sheet name="Table 51" sheetId="53" r:id="rId53"/>
    <sheet name="Table 53" sheetId="54" r:id="rId54"/>
    <sheet name="Table 54" sheetId="55" r:id="rId55"/>
    <sheet name="Table 56" sheetId="56" r:id="rId56"/>
    <sheet name="Table 57" sheetId="57" r:id="rId57"/>
    <sheet name="Table 58" sheetId="58" r:id="rId58"/>
    <sheet name="Table 60" sheetId="59" r:id="rId59"/>
    <sheet name="Table 61" sheetId="60" r:id="rId60"/>
    <sheet name="Table 62" sheetId="61" r:id="rId61"/>
    <sheet name="Table 63" sheetId="62" r:id="rId62"/>
    <sheet name="Table 64" sheetId="63" r:id="rId63"/>
    <sheet name="Table 65" sheetId="64" r:id="rId64"/>
    <sheet name="Table 66" sheetId="65" r:id="rId65"/>
    <sheet name="Table 67" sheetId="66" r:id="rId66"/>
    <sheet name="Table 68" sheetId="67" r:id="rId67"/>
    <sheet name="Table 69" sheetId="68" r:id="rId68"/>
    <sheet name="Table 70" sheetId="69" r:id="rId69"/>
    <sheet name="Table 71" sheetId="70" r:id="rId70"/>
    <sheet name="Table 72" sheetId="71" r:id="rId71"/>
    <sheet name="Table 73" sheetId="72" r:id="rId72"/>
    <sheet name="Table 74" sheetId="73" r:id="rId73"/>
    <sheet name="Table 75" sheetId="74" r:id="rId74"/>
    <sheet name="Table 76" sheetId="75" r:id="rId7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5" roundtripDataChecksum="bmfekgs/zdIvhfjD1birK5TZNgl5YST/yjgQ7YVdS1I="/>
    </ext>
  </extLst>
</workbook>
</file>

<file path=xl/calcChain.xml><?xml version="1.0" encoding="utf-8"?>
<calcChain xmlns="http://schemas.openxmlformats.org/spreadsheetml/2006/main">
  <c r="B18" i="75" l="1"/>
  <c r="B18" i="74"/>
  <c r="B18" i="73"/>
  <c r="B20" i="72"/>
  <c r="B20" i="71"/>
  <c r="B20" i="70"/>
  <c r="B20" i="69"/>
  <c r="B18" i="68"/>
  <c r="B18" i="67"/>
  <c r="B18" i="66"/>
  <c r="B18" i="65"/>
  <c r="B24" i="64"/>
  <c r="B18" i="63"/>
  <c r="B18" i="62"/>
  <c r="B24" i="61"/>
  <c r="B29" i="60"/>
  <c r="B21" i="59"/>
  <c r="B19" i="58"/>
  <c r="B24" i="57"/>
  <c r="B23" i="56"/>
  <c r="B29" i="55"/>
  <c r="B19" i="54"/>
  <c r="B31" i="53"/>
  <c r="B27" i="52"/>
  <c r="B19" i="51"/>
  <c r="B32" i="50"/>
  <c r="B26" i="49"/>
  <c r="B19" i="48"/>
  <c r="B25" i="47"/>
  <c r="B31" i="46"/>
  <c r="B37" i="45"/>
  <c r="B17" i="44"/>
  <c r="B19" i="43"/>
  <c r="B19" i="42"/>
  <c r="B25" i="41"/>
  <c r="B19" i="40"/>
  <c r="B25" i="39"/>
  <c r="B28" i="38"/>
  <c r="B27" i="37"/>
  <c r="B32" i="36"/>
  <c r="B29" i="35"/>
  <c r="B19" i="34"/>
  <c r="B18" i="33"/>
  <c r="B24" i="32"/>
  <c r="B24" i="31"/>
  <c r="B24" i="30"/>
  <c r="B24" i="29"/>
  <c r="B24" i="28"/>
  <c r="B24" i="27"/>
  <c r="B24" i="26"/>
  <c r="B24" i="25"/>
  <c r="B24" i="24"/>
  <c r="B24" i="23"/>
  <c r="B24" i="22"/>
  <c r="B24" i="21"/>
  <c r="B18" i="20"/>
  <c r="B18" i="19"/>
  <c r="B18" i="18"/>
  <c r="B18" i="17"/>
  <c r="B18" i="16"/>
  <c r="B18" i="15"/>
  <c r="B18" i="14"/>
  <c r="B18" i="13"/>
  <c r="B18" i="12"/>
  <c r="B18" i="11"/>
  <c r="B18" i="10"/>
  <c r="B18" i="9"/>
  <c r="B18" i="8"/>
  <c r="B26" i="7"/>
  <c r="B26" i="6"/>
  <c r="B17" i="5"/>
  <c r="B29" i="4"/>
  <c r="E84" i="2"/>
  <c r="D84" i="2"/>
  <c r="E83" i="2"/>
  <c r="D83" i="2"/>
  <c r="D82" i="2"/>
  <c r="E81" i="2"/>
  <c r="D81" i="2"/>
  <c r="E80" i="2"/>
  <c r="D80" i="2"/>
  <c r="E79" i="2"/>
  <c r="D79" i="2"/>
  <c r="D78" i="2"/>
  <c r="E77" i="2"/>
  <c r="D77" i="2"/>
  <c r="E76" i="2"/>
  <c r="D76" i="2"/>
  <c r="E75" i="2"/>
  <c r="D75" i="2"/>
  <c r="D74" i="2"/>
  <c r="E73" i="2"/>
  <c r="D73" i="2"/>
  <c r="E72" i="2"/>
  <c r="D72" i="2"/>
  <c r="E71" i="2"/>
  <c r="D71" i="2"/>
  <c r="E70" i="2"/>
  <c r="D70" i="2"/>
  <c r="E69" i="2"/>
  <c r="D69" i="2"/>
  <c r="E68" i="2"/>
  <c r="D68" i="2"/>
  <c r="E66" i="2"/>
  <c r="D66" i="2"/>
  <c r="E65" i="2"/>
  <c r="D65" i="2"/>
  <c r="E64" i="2"/>
  <c r="D64" i="2"/>
  <c r="E62" i="2"/>
  <c r="D62" i="2"/>
  <c r="E61" i="2"/>
  <c r="D61" i="2"/>
  <c r="E59" i="2"/>
  <c r="D59" i="2"/>
  <c r="E58" i="2"/>
  <c r="D58" i="2"/>
  <c r="E57" i="2"/>
  <c r="D57"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5" i="2"/>
  <c r="D25" i="2"/>
  <c r="E24" i="2"/>
  <c r="D24" i="2"/>
  <c r="E23" i="2"/>
  <c r="D23" i="2"/>
  <c r="E22"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<sst xmlns="http://schemas.openxmlformats.org/spreadsheetml/2006/main" count="2784" uniqueCount="460">
  <si>
    <t>(Final) Public First Poll for TechUK (Tech)</t>
  </si>
  <si>
    <t>Fieldwork:</t>
  </si>
  <si>
    <t>24th Feb - 8th Mar 2026</t>
  </si>
  <si>
    <t xml:space="preserve">Interview Method: </t>
  </si>
  <si>
    <t>Online Survey</t>
  </si>
  <si>
    <t>Population represented:</t>
  </si>
  <si>
    <t>UK Business Decision Makers</t>
  </si>
  <si>
    <t>Sample size:</t>
  </si>
  <si>
    <t>Methodology:</t>
  </si>
  <si>
    <t>All results are weighted using Iterative Proportional Fitting, or 'Raking'. The results are weighted by interlocking business size and region</t>
  </si>
  <si>
    <t>Public First is a member of the BPC and abides by its rules. For more information please contact the Public First polling team:</t>
  </si>
  <si>
    <t>Table of Contents</t>
  </si>
  <si>
    <t>Individual Tables</t>
  </si>
  <si>
    <t>Full Result Row</t>
  </si>
  <si>
    <t>Question Base</t>
  </si>
  <si>
    <t>BASE: All Respondents</t>
  </si>
  <si>
    <t>Full Results</t>
  </si>
  <si>
    <t>Business Size</t>
  </si>
  <si>
    <t>Business Size (Grouped)</t>
  </si>
  <si>
    <t>Region</t>
  </si>
  <si>
    <t/>
  </si>
  <si>
    <t>Total</t>
  </si>
  <si>
    <t>Medium business (50-249 employees)</t>
  </si>
  <si>
    <t>Large business (250+ employees)</t>
  </si>
  <si>
    <t>Small business (10-49 employees)</t>
  </si>
  <si>
    <t>Micro business (1-9 employees)</t>
  </si>
  <si>
    <t>SMB (Less than 250 employees)</t>
  </si>
  <si>
    <t>South of England</t>
  </si>
  <si>
    <t>Rest of UK</t>
  </si>
  <si>
    <t>Unweighted</t>
  </si>
  <si>
    <t>Weighted</t>
  </si>
  <si>
    <t>How does your company engage with technology?</t>
  </si>
  <si>
    <t>Apply internet and web services for your business needs internally</t>
  </si>
  <si>
    <t>Use cybersecurity tools for internal purposes</t>
  </si>
  <si>
    <t>Develop and/or produce tech hardware or software</t>
  </si>
  <si>
    <t>Provide customers or clients  with tech support or advice</t>
  </si>
  <si>
    <t>Develop or provide internet and web services, such as providing online platforms, websites, search engines, social media, e-commerce, and cloud computing</t>
  </si>
  <si>
    <t>Monitor emerging technologies as they relate to your business</t>
  </si>
  <si>
    <t>Apply artificial intelligence or machine learning tools</t>
  </si>
  <si>
    <t>Advise clients or other businesses on topics related to cybersecurity, including the protection of computer systems, networks, and data</t>
  </si>
  <si>
    <t>Advise clients or other companies on issues related to tech</t>
  </si>
  <si>
    <t>Explore the development or application of emerging technologies, such as virtual reality or augmented reality</t>
  </si>
  <si>
    <t>Develop or produce artificial intelligence or machine learning tools</t>
  </si>
  <si>
    <t>Work in telecommunications, including the transmission of data, voice, and video over networks</t>
  </si>
  <si>
    <t>Contribute to or apply fintech (or financial technology)</t>
  </si>
  <si>
    <t>Engage with blockchain technology or cryptocurrencies</t>
  </si>
  <si>
    <t>Contribute to or apply biotechnology and health tech</t>
  </si>
  <si>
    <t>Other (Please specify)</t>
  </si>
  <si>
    <t xml:space="preserve"> Compared to other businesses in your industry, would you say that your company is an early adopter of new technology?  </t>
  </si>
  <si>
    <t>Yes, we tend to be a relatively early adopter of new technologies</t>
  </si>
  <si>
    <t>We tend to adopt new technology around the same time as the average company</t>
  </si>
  <si>
    <t>No, we tend to be a relatively late adopter of new technologies</t>
  </si>
  <si>
    <t>Don’t know</t>
  </si>
  <si>
    <t>For your business, which of the following would you describe as being the biggest barriers in adopting new technology? Select up to 3 </t>
  </si>
  <si>
    <t>Concerns about data security and privacy</t>
  </si>
  <si>
    <t>Compatibility issues with existing technology</t>
  </si>
  <si>
    <t>Time required for implementation and transition</t>
  </si>
  <si>
    <t>High upfront investment costs</t>
  </si>
  <si>
    <t>Unclear on returns on investments</t>
  </si>
  <si>
    <t>Resistance to change from existing employees</t>
  </si>
  <si>
    <t>Uncertainty about which technology solutions are best suited to my businesses needs</t>
  </si>
  <si>
    <t>Short-term focus conflicts with long-term technology investments</t>
  </si>
  <si>
    <t>Insufficient training resources for existing employees</t>
  </si>
  <si>
    <t>Perceived legal or regulatory barriers</t>
  </si>
  <si>
    <t>Lack of senior leadership buy-in</t>
  </si>
  <si>
    <t>Other (please specify)</t>
  </si>
  <si>
    <t>None of the above</t>
  </si>
  <si>
    <t>Which of the following would be the biggest incentives for adopting new technologies for your business? Select up to three</t>
  </si>
  <si>
    <t>Staying competitive with competition</t>
  </si>
  <si>
    <t>Automating time-consuming processes</t>
  </si>
  <si>
    <t>Meeting evolving customer demands</t>
  </si>
  <si>
    <t>Access to new markets</t>
  </si>
  <si>
    <t>Reducing human error</t>
  </si>
  <si>
    <t>Meeting sustainability targets</t>
  </si>
  <si>
    <t>Attracting better talent</t>
  </si>
  <si>
    <t>Access to better support/training</t>
  </si>
  <si>
    <t>Government grants or subsidies</t>
  </si>
  <si>
    <t>Compliance checks</t>
  </si>
  <si>
    <t>Fulfilling labour shortages</t>
  </si>
  <si>
    <t>Reducing long-term efficiency gains</t>
  </si>
  <si>
    <t>Don't know</t>
  </si>
  <si>
    <t>Thinking about the economic growth of the UK as a whole, what role do you think that each of the following sectors play in growing the economy?: Advanced manufacturing</t>
  </si>
  <si>
    <t>Small role</t>
  </si>
  <si>
    <t>Moderate role</t>
  </si>
  <si>
    <t>Significant role</t>
  </si>
  <si>
    <t>Vital role</t>
  </si>
  <si>
    <t>Thinking about the economic growth of the UK as a whole, what role do you think that each of the following sectors play in growing the economy?: Clean energy industries</t>
  </si>
  <si>
    <t>Thinking about the economic growth of the UK as a whole, what role do you think that each of the following sectors play in growing the economy?: Creative industries (including TV, film and the arts)</t>
  </si>
  <si>
    <t>Thinking about the economic growth of the UK as a whole, what role do you think that each of the following sectors play in growing the economy?: Defence</t>
  </si>
  <si>
    <t>Thinking about the economic growth of the UK as a whole, what role do you think that each of the following sectors play in growing the economy?: Technology and digital (including AI)</t>
  </si>
  <si>
    <t>Thinking about the economic growth of the UK as a whole, what role do you think that each of the following sectors play in growing the economy?: Financial services</t>
  </si>
  <si>
    <t>Thinking about the economic growth of the UK as a whole, what role do you think that each of the following sectors play in growing the economy?: Life sciences</t>
  </si>
  <si>
    <t>Thinking about the economic growth of the UK as a whole, what role do you think that each of the following sectors play in growing the economy?: Professional and business services (e.g. legal, accounting, consulting)</t>
  </si>
  <si>
    <t>Thinking about the economic growth of the UK as a whole, what role do you think that each of the following sectors play in growing the economy?: Retail and Hospitality</t>
  </si>
  <si>
    <t>Thinking about the economic growth of the UK as a whole, what role do you think that each of the following sectors play in growing the economy?: Agriculture</t>
  </si>
  <si>
    <t>Thinking about the economic growth of the UK as a whole, what role do you think that each of the following sectors play in growing the economy?: Construction</t>
  </si>
  <si>
    <t xml:space="preserve"> To what extent do you see new technology and suppliers of new technology as key partners in helping to grow your business? Select the statement that best applies</t>
  </si>
  <si>
    <t>They play no role in growing my business</t>
  </si>
  <si>
    <t>They will play a small role in growing my business</t>
  </si>
  <si>
    <t>They will play a moderate role in growing my business</t>
  </si>
  <si>
    <t>They will play a significant role in growing my business</t>
  </si>
  <si>
    <t>They will be vital to growing my business in growing my business</t>
  </si>
  <si>
    <t>Thinking about conducting business in the UK, how easy or difficult is it to carry out these aspects of your business? Please answer on the scale below, with "very difficult" to the left, and "very easy" to the right.: Operating in the tech sector</t>
  </si>
  <si>
    <t>Very easy (0)</t>
  </si>
  <si>
    <t>1</t>
  </si>
  <si>
    <t>2</t>
  </si>
  <si>
    <t>3</t>
  </si>
  <si>
    <t>4</t>
  </si>
  <si>
    <t>5</t>
  </si>
  <si>
    <t>6</t>
  </si>
  <si>
    <t>7</t>
  </si>
  <si>
    <t>8</t>
  </si>
  <si>
    <t>9</t>
  </si>
  <si>
    <t>Very difficult (10)</t>
  </si>
  <si>
    <t>Thinking about conducting business in the UK, how easy or difficult is it to carry out these aspects of your business? Please answer on the scale below, with "very difficult" to the left, and "very easy" to the right.: Hiring general workforce</t>
  </si>
  <si>
    <t>Thinking about conducting business in the UK, how easy or difficult is it to carry out these aspects of your business? Please answer on the scale below, with "very difficult" to the left, and "very easy" to the right.: Hiring talent with specific skill sets</t>
  </si>
  <si>
    <t>Thinking about conducting business in the UK, how easy or difficult is it to carry out these aspects of your business? Please answer on the scale below, with "very difficult" to the left, and "very easy" to the right.: Accessing government support</t>
  </si>
  <si>
    <t>Thinking about conducting business in the UK, how easy or difficult is it to carry out these aspects of your business? Please answer on the scale below, with "very difficult" to the left, and "very easy" to the right.: Accessing digital infrastructure</t>
  </si>
  <si>
    <t>Thinking about conducting business in the UK, how easy or difficult is it to carry out these aspects of your business? Please answer on the scale below, with "very difficult" to the left, and "very easy" to the right.: Trading with countries in the EU</t>
  </si>
  <si>
    <t>Thinking about conducting business in the UK, how easy or difficult is it to carry out these aspects of your business? Please answer on the scale below, with "very difficult" to the left, and "very easy" to the right.: Trading with other countries around the world</t>
  </si>
  <si>
    <t>Thinking about conducting business in the UK, how easy or difficult is it to carry out these aspects of your business? Please answer on the scale below, with "very difficult" to the left, and "very easy" to the right.: Accessing finance and investment</t>
  </si>
  <si>
    <t>Thinking about conducting business in the UK, how easy or difficult is it to carry out these aspects of your business? Please answer on the scale below, with "very difficult" to the left, and "very easy" to the right.: Navigating the UK’s policy and/or regulatory landscape</t>
  </si>
  <si>
    <t>Thinking about conducting business in the UK, how easy or difficult is it to carry out these aspects of your business? Please answer on the scale below, with "very difficult" to the left, and "very easy" to the right.: Conducting research and development</t>
  </si>
  <si>
    <t>Thinking about conducting business in the UK, how easy or difficult is it to carry out these aspects of your business? Please answer on the scale below, with "very difficult" to the left, and "very easy" to the right.: Generally operating in the UK</t>
  </si>
  <si>
    <t xml:space="preserve"> Compared to 12 months ago, is it now easier or harder to operate your business in the UK?</t>
  </si>
  <si>
    <t>Significantly harder</t>
  </si>
  <si>
    <t>Somewhat harder</t>
  </si>
  <si>
    <t>Neither harder nor easier</t>
  </si>
  <si>
    <t>Somewhat easier</t>
  </si>
  <si>
    <t>Significantly easier</t>
  </si>
  <si>
    <t xml:space="preserve"> Compared to operating in other countries in Europe or North America, how easy or difficult do you think it is to do business in the UK?</t>
  </si>
  <si>
    <t>Much more difficult</t>
  </si>
  <si>
    <t>More difficult</t>
  </si>
  <si>
    <t>Neither more difficult nor easier</t>
  </si>
  <si>
    <t>Easier</t>
  </si>
  <si>
    <t>Much easier</t>
  </si>
  <si>
    <t>What are the benefits of operating in the UK? Select all that apply</t>
  </si>
  <si>
    <t>Access to digital infrastructure</t>
  </si>
  <si>
    <t>Access to skilled workforce</t>
  </si>
  <si>
    <t>Access to reliable customer base</t>
  </si>
  <si>
    <t>Ability to work with other tech companies</t>
  </si>
  <si>
    <t>Access to finance and investment</t>
  </si>
  <si>
    <t>Access to workforce generally</t>
  </si>
  <si>
    <t>Quality of office locations</t>
  </si>
  <si>
    <t>Research and development environment</t>
  </si>
  <si>
    <t>Trade opportunities with other countries</t>
  </si>
  <si>
    <t>Access to government support</t>
  </si>
  <si>
    <t>The general amount of regulations on businesses</t>
  </si>
  <si>
    <t>Availability of office space</t>
  </si>
  <si>
    <t>The current level of tax on business</t>
  </si>
  <si>
    <t>Brexit and the resulting business environment</t>
  </si>
  <si>
    <t>Other (Please Specify)</t>
  </si>
  <si>
    <t>What are the greatest weaknesses of operating in the UK? Select all that apply</t>
  </si>
  <si>
    <t>Energy costs</t>
  </si>
  <si>
    <t>Difficulties with visas for employees</t>
  </si>
  <si>
    <t>The current level of interest rates</t>
  </si>
  <si>
    <t>Accessing finance and investment</t>
  </si>
  <si>
    <t>Limited accessibility of finance and investment</t>
  </si>
  <si>
    <t>Lack of skilled workforce</t>
  </si>
  <si>
    <t>Restrictions on building infrastructure</t>
  </si>
  <si>
    <t>Lack of trade opportunities with other countries</t>
  </si>
  <si>
    <t>Difficult to work with other tech companies</t>
  </si>
  <si>
    <t>Digital infrastructure limitations</t>
  </si>
  <si>
    <t>Lack of workforce generally</t>
  </si>
  <si>
    <t>Thinking about the ambitions you have for your business, which of these do you aim to do in the next 5 years? Select up to three  </t>
  </si>
  <si>
    <t>Onboard new technologies, for example new AI technology</t>
  </si>
  <si>
    <t>Grow the business</t>
  </si>
  <si>
    <t>Expand our current set of capabilities, services, or products</t>
  </si>
  <si>
    <t>Aim to keep the business steady in a difficult market</t>
  </si>
  <si>
    <t>Expand our research and development</t>
  </si>
  <si>
    <t>Upskill our workforce</t>
  </si>
  <si>
    <t>Expand to another country</t>
  </si>
  <si>
    <t>Hire new talent</t>
  </si>
  <si>
    <t>Streamline the business so that it is smaller and more effective</t>
  </si>
  <si>
    <t>Cutting business taxes</t>
  </si>
  <si>
    <t>Cut costs to improve our competitiveness</t>
  </si>
  <si>
    <t>Acquire other companies</t>
  </si>
  <si>
    <t>And which of the following do you think would be most important in supporting the growth of your business in the UK? Select up to three</t>
  </si>
  <si>
    <t>Improvements in digital infrastructure</t>
  </si>
  <si>
    <t>Reducing inflation rates</t>
  </si>
  <si>
    <t>Better access to finance and investment</t>
  </si>
  <si>
    <t>Improving consumer and business confidence</t>
  </si>
  <si>
    <t>Stable government policy</t>
  </si>
  <si>
    <t>Making energy more affordable</t>
  </si>
  <si>
    <t>Access to skilled talent</t>
  </si>
  <si>
    <t>Reducing energy costs</t>
  </si>
  <si>
    <t>Better trade opportunities with other countries</t>
  </si>
  <si>
    <t>Better access to a skilled workforce</t>
  </si>
  <si>
    <t>Government support for R&amp;D</t>
  </si>
  <si>
    <t>Reducing the cost of employment</t>
  </si>
  <si>
    <t>Better access to a workforce generally</t>
  </si>
  <si>
    <t>Simplifying the current regulatory environment</t>
  </si>
  <si>
    <t xml:space="preserve"> Thinking over the next 10 years, how optimistic or pessimistic are you about the UK tech sector? Please answer on a scale of 0 to 10, where 0 = very pessimistic and 10 = very optimistic.</t>
  </si>
  <si>
    <t>0 - very pessimistic</t>
  </si>
  <si>
    <t>10 - very optimistic</t>
  </si>
  <si>
    <t xml:space="preserve"> And over that same time period, do you think the UK tech sector will perform better or worse than other countries?</t>
  </si>
  <si>
    <t>Much better</t>
  </si>
  <si>
    <t>Somewhat better</t>
  </si>
  <si>
    <t>About the same</t>
  </si>
  <si>
    <t>Somewhat worse</t>
  </si>
  <si>
    <t>Much worse</t>
  </si>
  <si>
    <t xml:space="preserve"> Thinking over the next 10 years, how optimistic or pessimistic are you about the UK economy? Please answer on a scale of 0 to 10, where 0 = very pessimistic and 10 = very optimistic.</t>
  </si>
  <si>
    <t xml:space="preserve"> And over that same time period, do you think the UK economy will perform better or worse than other countries?</t>
  </si>
  <si>
    <t xml:space="preserve"> How likely or unlikely is your business to expand into another market in the next 5 years?</t>
  </si>
  <si>
    <t>We already have plans to do so</t>
  </si>
  <si>
    <t>Likely, but we do not currently have plans to do so</t>
  </si>
  <si>
    <t>Unlikely</t>
  </si>
  <si>
    <t>Very unlikely</t>
  </si>
  <si>
    <t>N/A - Our business would be impossible to expand into another market</t>
  </si>
  <si>
    <t>Don’t Know</t>
  </si>
  <si>
    <t xml:space="preserve"> Is your business considered moving its investments or operations outside of the UK in the next 5 years?</t>
  </si>
  <si>
    <t>Yes, we have done this in the past</t>
  </si>
  <si>
    <t>Yes, we have considered doing this</t>
  </si>
  <si>
    <t>No, we have not considered this</t>
  </si>
  <si>
    <t>If you were to expand your business into another market, which regions would you consider? Select any that apply</t>
  </si>
  <si>
    <t>United States</t>
  </si>
  <si>
    <t>Western Europe, such as France, Germany, and Belgium</t>
  </si>
  <si>
    <t>Northern Europe, such Sweden, Norway, and Finland</t>
  </si>
  <si>
    <t>Southern Europe, such as Italy, Spain, and Portugal</t>
  </si>
  <si>
    <t>Australia and Oceania, such as Australia and New Zealand</t>
  </si>
  <si>
    <t>North America (not US), Canada and Mexico</t>
  </si>
  <si>
    <t>Middle East, such as Saudi Arabia and the United Arab Emirates</t>
  </si>
  <si>
    <t>Eastern Europe, such as Poland, Romania, and Estonia</t>
  </si>
  <si>
    <t>South America, such as Brazil, Argentina, Colombia, and Peru</t>
  </si>
  <si>
    <t>China</t>
  </si>
  <si>
    <t>West Africa, such as Nigeria and Ghana</t>
  </si>
  <si>
    <t>East Asia (not China), such as Japan and South Korea</t>
  </si>
  <si>
    <t>Southeast Asia, such as Vietnam, Thailand, and Indonesia</t>
  </si>
  <si>
    <t>Central America, such as Guatemala, Honduras, El Salvador, and Nicaragua</t>
  </si>
  <si>
    <t>North Africa, such as Egypt and Morocco</t>
  </si>
  <si>
    <t>Central Africa, such as Cameroon and Democratic Republic of the Congo</t>
  </si>
  <si>
    <t>East Africa, such as Kenya and Ethiopia</t>
  </si>
  <si>
    <t>Southern Africa, such as South Africa and Zimbabwe</t>
  </si>
  <si>
    <t>India</t>
  </si>
  <si>
    <t>Central Asia, such as Kazakhstan and Uzbekistan</t>
  </si>
  <si>
    <t>South Asia (not India), such as Pakistan and Bangladesh</t>
  </si>
  <si>
    <t>Russia</t>
  </si>
  <si>
    <t>Outside of London, which UK cities do you think support and facilitate doing business in the tech sector? This can draw on your own personal experiences or your knowledge of the business environment in different places. Select any that apply.</t>
  </si>
  <si>
    <t>Manchester</t>
  </si>
  <si>
    <t>Liverpool</t>
  </si>
  <si>
    <t>Birmingham</t>
  </si>
  <si>
    <t>Cambridge</t>
  </si>
  <si>
    <t>Oxford</t>
  </si>
  <si>
    <t>Edinburgh</t>
  </si>
  <si>
    <t>Leeds</t>
  </si>
  <si>
    <t>Bristol</t>
  </si>
  <si>
    <t>Newcastle</t>
  </si>
  <si>
    <t>Glasgow</t>
  </si>
  <si>
    <t>Brighton</t>
  </si>
  <si>
    <t>Cardiff</t>
  </si>
  <si>
    <t>Belfast</t>
  </si>
  <si>
    <t>Durham</t>
  </si>
  <si>
    <t>Derry/Londonderry</t>
  </si>
  <si>
    <t>Exeter</t>
  </si>
  <si>
    <t>N/A - No cities outside of London do this</t>
  </si>
  <si>
    <t>When deciding where in the UK to invest or expand your company to, which are the most important factors helping to guide this decision? Select up to three.</t>
  </si>
  <si>
    <t>Infrastructure</t>
  </si>
  <si>
    <t>Availability of local talent</t>
  </si>
  <si>
    <t>Support from local businesses</t>
  </si>
  <si>
    <t>Support from regional mayors or local government</t>
  </si>
  <si>
    <t>Incentives from devolved governments or local governments</t>
  </si>
  <si>
    <t>Partnerships with local universities or further education institutions</t>
  </si>
  <si>
    <t>Local labour/wage costs</t>
  </si>
  <si>
    <t>Number of local customers</t>
  </si>
  <si>
    <t>Wealth/spending power of local customers</t>
  </si>
  <si>
    <t>Low real estate or construction costs</t>
  </si>
  <si>
    <t>N/A - we would not consider expanding elsewhere in the UK</t>
  </si>
  <si>
    <t xml:space="preserve"> Think about the customers and businesses you work with. Would you say their interest in adopting new technologies has increased or decreased over the last year?  </t>
  </si>
  <si>
    <t>Increased a lot</t>
  </si>
  <si>
    <t>Somewhat increased</t>
  </si>
  <si>
    <t>Stayed the same</t>
  </si>
  <si>
    <t>Somewhat decreased</t>
  </si>
  <si>
    <t>Decreased a lot</t>
  </si>
  <si>
    <t>Think again of the customers and businesses that you work with. What would you say are the factors driving these customers and businesses to adopt new technology? Select all that apply.</t>
  </si>
  <si>
    <t>Improved productivity</t>
  </si>
  <si>
    <t>Innovation</t>
  </si>
  <si>
    <t>Improved customer experience</t>
  </si>
  <si>
    <t>Improved efficiency for workers</t>
  </si>
  <si>
    <t>Improved scalability</t>
  </si>
  <si>
    <t>An effort to remain ahead of competitors</t>
  </si>
  <si>
    <t>Reducing costs, generally</t>
  </si>
  <si>
    <t>Reducing costs, specifically by helping to reduce headcount</t>
  </si>
  <si>
    <t>Want to be seen as innovative</t>
  </si>
  <si>
    <t>Supporting regulatory compliance</t>
  </si>
  <si>
    <t>Help expanding into new markets</t>
  </si>
  <si>
    <t>N/A - the customers I work have no need to adopt new technology</t>
  </si>
  <si>
    <t>And what are the major barriers your customers and businesses face when adopting new technology? Select all that apply</t>
  </si>
  <si>
    <t>High implementation costs</t>
  </si>
  <si>
    <t>Complexity of new technologies</t>
  </si>
  <si>
    <t>Security and privacy concerns</t>
  </si>
  <si>
    <t>Energy costs associated with new technology</t>
  </si>
  <si>
    <t>Uncertainty about return on investment (ROI)</t>
  </si>
  <si>
    <t>Lack of technical expertise within the organization</t>
  </si>
  <si>
    <t>Insufficient training and support</t>
  </si>
  <si>
    <t>Difficulty integrating with legacy systems</t>
  </si>
  <si>
    <t>Resistance to change within the organization</t>
  </si>
  <si>
    <t>Lack of management expertise at driving the implementation of new technologies</t>
  </si>
  <si>
    <t>New technologies become obsolete too quickly to justify it</t>
  </si>
  <si>
    <t>Concerns over sustainability</t>
  </si>
  <si>
    <t>Vendor reliability and support issues</t>
  </si>
  <si>
    <t>Regulatory and compliance constraints</t>
  </si>
  <si>
    <t>Downtime during implementation</t>
  </si>
  <si>
    <t>No clear reason to adopt new technology</t>
  </si>
  <si>
    <t xml:space="preserve"> And now thinking about Artificial Intelligence technology more specifically. Would you say the interest of your customers in adopting AI tools has increased or decreased over the last year?</t>
  </si>
  <si>
    <t>Think again of the customers and businesses that you work with. What would you say are the factors driving these customers and businesses to adopt AI tools? Select all that apply.</t>
  </si>
  <si>
    <t>Reducing costs, specifically to reduce headcount</t>
  </si>
  <si>
    <t>N/A - the customers I work have not adopted AI tools</t>
  </si>
  <si>
    <t>And what are the major barriers your customers and businesses you work with face when adopting AI tools? Select all that apply.</t>
  </si>
  <si>
    <t>High implementation costs of AI tools</t>
  </si>
  <si>
    <t>Security and privacy concerns surrounding AI tools</t>
  </si>
  <si>
    <t>Complexity of AI tools</t>
  </si>
  <si>
    <t>Energy costs associated with AI technology</t>
  </si>
  <si>
    <t>Lack of management expertise at driving the implementation of AI  technologiesResistance to change within the organization</t>
  </si>
  <si>
    <t>Do not understand how AI tools work</t>
  </si>
  <si>
    <t>AI tools become obsolete too quickly to justify implementing them</t>
  </si>
  <si>
    <t>No clear reason to adopt AI tools</t>
  </si>
  <si>
    <t xml:space="preserve"> Think now about your own business. What impact do you think advances in technology, such as improvements in Artificial Intelligence (AI), will have on the size of your workforce?</t>
  </si>
  <si>
    <t>Significantly increase headcount</t>
  </si>
  <si>
    <t>Somewhat increase headcount</t>
  </si>
  <si>
    <t>No impact on headcount</t>
  </si>
  <si>
    <t>Somewhat reduce headcount</t>
  </si>
  <si>
    <t>Significantly reduce headcount</t>
  </si>
  <si>
    <t>Which, if any, of the following decisions could the government take over the next five years that could help your business to grow? Select up to five</t>
  </si>
  <si>
    <t>Reduce business taxes</t>
  </si>
  <si>
    <t>Reduce energy prices</t>
  </si>
  <si>
    <t>AI training programmes</t>
  </si>
  <si>
    <t>Support Research &amp; Development through funding initiatives or tax breaks</t>
  </si>
  <si>
    <t>Simplify regulations around new technologies</t>
  </si>
  <si>
    <t>Provide clear long-term plans for tax and spending so that businesses can prepare</t>
  </si>
  <si>
    <t>Improve access to international markets in the European Union</t>
  </si>
  <si>
    <t>Develop clear regulations and guidelines around AI tools</t>
  </si>
  <si>
    <t>Improve access to international markets outside the European Union</t>
  </si>
  <si>
    <t>Provide clear guidance on industrial policy</t>
  </si>
  <si>
    <t>Increase spending on public infrastructure such as roads or railways</t>
  </si>
  <si>
    <t>Build new low-carbon energy sources, such as wind turbines or nuclear power</t>
  </si>
  <si>
    <t>Increase spending on public services such as healthcare or schools</t>
  </si>
  <si>
    <t>N/A - there are no decisions the government can take to help my business grow</t>
  </si>
  <si>
    <t xml:space="preserve"> Which of the UK political parties, if any, do you trust most to effectively advocate for the interests of your business?</t>
  </si>
  <si>
    <t>Conservative Party</t>
  </si>
  <si>
    <t>Labour Party</t>
  </si>
  <si>
    <t>Liberal Democrats</t>
  </si>
  <si>
    <t>Reform UK</t>
  </si>
  <si>
    <t>Green Party</t>
  </si>
  <si>
    <t>SNP</t>
  </si>
  <si>
    <t>Plaid Cymru</t>
  </si>
  <si>
    <t xml:space="preserve"> Thinking of your business’ needs, how would you rate the performance of the Labour Government? Answer on the scale of 1 to 10, where 1 = performed very poorly and 10 = performed very well.</t>
  </si>
  <si>
    <t>1 - performed very poorly</t>
  </si>
  <si>
    <t>10 - performed very well</t>
  </si>
  <si>
    <t xml:space="preserve"> How do you think the Labour government has performed so far?</t>
  </si>
  <si>
    <t>Performed very well</t>
  </si>
  <si>
    <t>Performed well</t>
  </si>
  <si>
    <t>Performed neither well nor poorly</t>
  </si>
  <si>
    <t>Performed poorly</t>
  </si>
  <si>
    <t>Performed very poorly</t>
  </si>
  <si>
    <t>Which of the following do you perceive as being the most impactful interventions from government in terms of technology? Select up to three</t>
  </si>
  <si>
    <t>Expansion of AI and digital skills training programmes</t>
  </si>
  <si>
    <t>Investment in digital and physical infrastructure (e.g. connectivity, transport, data centres)</t>
  </si>
  <si>
    <t>Increase opportunities for SMEs in public procurement</t>
  </si>
  <si>
    <t>Increased support for R&amp;D (research and development) and innovation</t>
  </si>
  <si>
    <t>New international trade agreements</t>
  </si>
  <si>
    <t>Planning systems reforms</t>
  </si>
  <si>
    <t>Thinking about the threat these pose to your business, which of the following would you most like to see the next Government address? Select up to three</t>
  </si>
  <si>
    <t>High and rising cost of living generally</t>
  </si>
  <si>
    <t>Cyber security vulnerabilities at a national level</t>
  </si>
  <si>
    <t>Fraud and cyber crimes that could impact my business directly</t>
  </si>
  <si>
    <t>Availability and quality of healthcare</t>
  </si>
  <si>
    <t>Availability of visas for skilled workers</t>
  </si>
  <si>
    <t>Trading relationship with the EU</t>
  </si>
  <si>
    <t>Trading relationship with other countries</t>
  </si>
  <si>
    <t>Climate change</t>
  </si>
  <si>
    <t>A general collapse in the quality of public services</t>
  </si>
  <si>
    <t>Supply chain issues</t>
  </si>
  <si>
    <t>International conflicts</t>
  </si>
  <si>
    <t>The high cost and low availability of childcare in the UK</t>
  </si>
  <si>
    <t>Unsustainable levels of migration</t>
  </si>
  <si>
    <t>Availability of public transportation</t>
  </si>
  <si>
    <t xml:space="preserve"> The Labour government says that their number one priority is economic growth. To what extent do you think this is the correct number one priority for the Government to have?  Please answer on the scale below, with “Strongly oppose” to the left and “Strongly agree” to the right  </t>
  </si>
  <si>
    <t>0</t>
  </si>
  <si>
    <t>10</t>
  </si>
  <si>
    <t xml:space="preserve"> Thinking about the decisions made by the Labour government since coming to power in July 2024, to what extent do you think growth has been prioritised in practice?</t>
  </si>
  <si>
    <t>Growth has not been prioritised at all</t>
  </si>
  <si>
    <t>Growth has been a low priority</t>
  </si>
  <si>
    <t>Growth has been somewhat prioritised</t>
  </si>
  <si>
    <t>Growth has been a high priority</t>
  </si>
  <si>
    <t>Growth has been the top priority</t>
  </si>
  <si>
    <t xml:space="preserve"> And since the Labour party came to power in 2024, how much do you think that the government's approach to technology procurement has changed in this period?</t>
  </si>
  <si>
    <t>It has not changed at all</t>
  </si>
  <si>
    <t>It has changed a little</t>
  </si>
  <si>
    <t>It has somewhat changed</t>
  </si>
  <si>
    <t>It has changed a lot</t>
  </si>
  <si>
    <t>It has changed significantly</t>
  </si>
  <si>
    <t>Which of the following do you think would be most beneficial to your business in terms of government procurement? Select up to three</t>
  </si>
  <si>
    <t>Digital tools and platforms to streamline the bidding process</t>
  </si>
  <si>
    <t>Increased opportunities for SMEs to bid on government contracts</t>
  </si>
  <si>
    <t>Better visibility and notice of contracts</t>
  </si>
  <si>
    <t>Simplified application processes</t>
  </si>
  <si>
    <t>More local or regional procurement opportunities</t>
  </si>
  <si>
    <t>Training and support for navigating the procurement process</t>
  </si>
  <si>
    <t>Longer contract durations for business stability</t>
  </si>
  <si>
    <t>Reduced upfront costs or fees associated with bidding</t>
  </si>
  <si>
    <t>Access to feedback after unsuccessful bids</t>
  </si>
  <si>
    <t>Imagine the UK improved its operating environment, so that it provided significantly better conditions for your business. To what extent do you think each of the following aspects of your business may change?: Profit</t>
  </si>
  <si>
    <t>Significantly decrease</t>
  </si>
  <si>
    <t>Somewhat decrease</t>
  </si>
  <si>
    <t>Stay about the same</t>
  </si>
  <si>
    <t>Somewhat increase</t>
  </si>
  <si>
    <t>Significantly increase</t>
  </si>
  <si>
    <t>Imagine the UK improved its operating environment, so that it provided significantly better conditions for your business. To what extent do you think each of the following aspects of your business may change?: Number of employees</t>
  </si>
  <si>
    <t>Imagine the UK improved its operating environment, so that it provided significantly better conditions for your business. To what extent do you think each of the following aspects of your business may change?: Size of the business</t>
  </si>
  <si>
    <t>and to what extent do you think each of the following would change if the operating environment in the UK significantly improved and provided better conditions?: Revenue</t>
  </si>
  <si>
    <t>Decrease</t>
  </si>
  <si>
    <t>No change (0%)</t>
  </si>
  <si>
    <t>1-10% increase</t>
  </si>
  <si>
    <t>11-25% increase</t>
  </si>
  <si>
    <t>26-50% increase</t>
  </si>
  <si>
    <t>51-100% increase</t>
  </si>
  <si>
    <t>and to what extent do you think each of the following would change if the operating environment in the UK significantly improved and provided better conditions?: Number of employees</t>
  </si>
  <si>
    <t>and to what extent do you think each of the following would change if the operating environment in the UK significantly improved and provided better conditions?: Size of the business</t>
  </si>
  <si>
    <t>To what extent would you agree with the following statements: The current operating environment in the UK makes expanding my business challenging</t>
  </si>
  <si>
    <t>Strongly disagree</t>
  </si>
  <si>
    <t>Disagree</t>
  </si>
  <si>
    <t>Neither agree nor disagree</t>
  </si>
  <si>
    <t>Agree</t>
  </si>
  <si>
    <t>Strongly agree</t>
  </si>
  <si>
    <t>To what extent would you agree with the following statements: The government has done well in creating an operating environment that supports UK businesses investing in the UK economy</t>
  </si>
  <si>
    <t>Fieldwork: 3rd Mar - 27th Feb 2026</t>
  </si>
  <si>
    <t>interlocking business size and region</t>
  </si>
  <si>
    <t>Grid Summary: Thinking about the economic growth of the UK as a whole, what role do you think that each of the following sectors play in growing the economy?</t>
  </si>
  <si>
    <t xml:space="preserve"> Advanced manufacturing</t>
  </si>
  <si>
    <t xml:space="preserve"> Clean energy industries</t>
  </si>
  <si>
    <t xml:space="preserve"> Creative industries (including TV, film and the arts)</t>
  </si>
  <si>
    <t xml:space="preserve"> Defence</t>
  </si>
  <si>
    <t xml:space="preserve"> Technology and digital (including AI)</t>
  </si>
  <si>
    <t xml:space="preserve"> Financial services</t>
  </si>
  <si>
    <t xml:space="preserve"> Life sciences</t>
  </si>
  <si>
    <t xml:space="preserve"> Professional and business services (e.g. legal, accounting, consulting)</t>
  </si>
  <si>
    <t xml:space="preserve"> Retail and Hospitality</t>
  </si>
  <si>
    <t xml:space="preserve"> Agriculture</t>
  </si>
  <si>
    <t xml:space="preserve"> Construction</t>
  </si>
  <si>
    <t>Grid Summary: Thinking about conducting business in the UK, how easy or difficult is it to carry out these aspects of your business? Please answer on the scale below, with "very difficult" to the left, and "very easy" to the right.</t>
  </si>
  <si>
    <t xml:space="preserve"> Operating in the tech sector</t>
  </si>
  <si>
    <t xml:space="preserve"> Hiring general workforce</t>
  </si>
  <si>
    <t xml:space="preserve"> Hiring talent with specific skill sets</t>
  </si>
  <si>
    <t xml:space="preserve"> Accessing government support</t>
  </si>
  <si>
    <t xml:space="preserve"> Accessing digital infrastructure</t>
  </si>
  <si>
    <t xml:space="preserve"> Trading with countries in the EU</t>
  </si>
  <si>
    <t xml:space="preserve"> Trading with other countries around the world</t>
  </si>
  <si>
    <t xml:space="preserve"> Accessing finance and investment</t>
  </si>
  <si>
    <t xml:space="preserve"> Navigating the UK’s policy and/or regulatory landscape</t>
  </si>
  <si>
    <t xml:space="preserve"> Conducting research and development</t>
  </si>
  <si>
    <t xml:space="preserve"> Generally operating in the UK</t>
  </si>
  <si>
    <t>Grid Summary: Imagine the UK improved its operating environment, so that it provided significantly better conditions for your business. To what extent do you think each of the following aspects of your business may change?</t>
  </si>
  <si>
    <t xml:space="preserve"> Profit</t>
  </si>
  <si>
    <t xml:space="preserve"> Number of employees</t>
  </si>
  <si>
    <t xml:space="preserve"> Size of the business</t>
  </si>
  <si>
    <t>Grid Summary: and to what extent do you think each of the following would change if the operating environment in the UK significantly improved and provided better conditions?</t>
  </si>
  <si>
    <t xml:space="preserve"> Revenue</t>
  </si>
  <si>
    <t>Grid Summary: To what extent would you agree with the following statements</t>
  </si>
  <si>
    <t xml:space="preserve"> The current operating environment in the UK makes expanding my business challenging</t>
  </si>
  <si>
    <t xml:space="preserve"> The government has done well in creating an operating environment that supports UK businesses investing in the UK economy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</si>
</sst>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scheme val="minor"/>
    </font>
    <font>
      <sz val="11"/>
      <color theme="1"/>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u/>
      <sz val="11"/>
      <color theme="10"/>
      <name val="Calibri"/>
      <family val="2"/>
    </font>
    <font>
      <b/>
      <sz val="11"/>
      <color rgb="FF000000"/>
      <name val="Calibri"/>
      <family val="2"/>
    </font>
    <font>
      <sz val="11"/>
      <color rgb="FF000000"/>
      <name val="Calibri"/>
      <family val="2"/>
    </font>
    <font>
      <sz val="11"/>
      <name val="Calibri"/>
      <family val="2"/>
    </font>
    <font>
      <b/>
      <i/>
      <sz val="11"/>
      <color rgb="FF000000"/>
      <name val="Calibri"/>
      <family val="2"/>
    </font>
    <font>
      <b/>
      <sz val="12"/>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0">
    <xf numFmtId="0" fontId="0" fillId="0" borderId="0" xfId="0"/>
    <xf numFmtId="0" fontId="2" fillId="0" borderId="0" xfId="0" applyFont="1" applyAlignment="1">
      <alignment horizontal="center" vertical="top" wrapText="1"/>
    </xf>
    <xf numFmtId="0" fontId="3" fillId="0" borderId="0" xfId="0" applyFont="1"/>
    <xf numFmtId="0" fontId="4"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xf numFmtId="0" fontId="9" fillId="0" borderId="0" xfId="0" applyFont="1"/>
    <xf numFmtId="0" fontId="10" fillId="0" borderId="0" xfId="0" applyFont="1" applyAlignment="1">
      <alignment horizontal="center"/>
    </xf>
    <xf numFmtId="0" fontId="9" fillId="0" borderId="1" xfId="0"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center" vertical="center" wrapText="1"/>
    </xf>
    <xf numFmtId="1" fontId="10" fillId="0" borderId="1" xfId="0" applyNumberFormat="1" applyFont="1" applyBorder="1" applyAlignment="1">
      <alignment horizontal="center" vertical="center"/>
    </xf>
    <xf numFmtId="1" fontId="9" fillId="0" borderId="2" xfId="0" applyNumberFormat="1" applyFont="1" applyBorder="1" applyAlignment="1">
      <alignment horizontal="center" vertical="center"/>
    </xf>
    <xf numFmtId="0" fontId="12" fillId="0" borderId="0" xfId="0" applyFont="1"/>
    <xf numFmtId="9" fontId="10" fillId="0" borderId="0" xfId="0" applyNumberFormat="1" applyFont="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wrapText="1"/>
    </xf>
    <xf numFmtId="9" fontId="10" fillId="0" borderId="2" xfId="0" applyNumberFormat="1" applyFont="1" applyBorder="1" applyAlignment="1">
      <alignment horizontal="center" vertical="center"/>
    </xf>
    <xf numFmtId="0" fontId="10" fillId="0" borderId="1" xfId="0" applyFont="1" applyBorder="1"/>
    <xf numFmtId="0" fontId="10" fillId="0" borderId="3" xfId="0" applyFont="1" applyBorder="1" applyAlignment="1">
      <alignment horizontal="center" vertical="center" wrapText="1"/>
    </xf>
    <xf numFmtId="0" fontId="1" fillId="0" borderId="0" xfId="0" applyFont="1"/>
    <xf numFmtId="0" fontId="8" fillId="0" borderId="0" xfId="0" applyFont="1" applyAlignment="1">
      <alignment horizontal="center"/>
    </xf>
    <xf numFmtId="0" fontId="13" fillId="0" borderId="0" xfId="0" applyFont="1" applyAlignment="1">
      <alignment vertical="top" wrapText="1"/>
    </xf>
    <xf numFmtId="0" fontId="0" fillId="0" borderId="0" xfId="0"/>
    <xf numFmtId="0" fontId="10" fillId="0" borderId="1" xfId="0" applyFont="1" applyBorder="1" applyAlignment="1">
      <alignment horizontal="center" vertical="center"/>
    </xf>
    <xf numFmtId="0" fontId="11" fillId="0" borderId="1" xfId="0" applyFont="1" applyBorder="1"/>
    <xf numFmtId="0" fontId="2" fillId="0" borderId="0" xfId="0" applyFont="1" applyAlignment="1">
      <alignment horizontal="center" vertical="top" wrapText="1"/>
    </xf>
    <xf numFmtId="0" fontId="5" fillId="0" borderId="0" xfId="0" applyFont="1" applyAlignment="1">
      <alignment horizontal="left" vertical="top" wrapText="1"/>
    </xf>
    <xf numFmtId="0" fontId="9"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9" Type="http://schemas.openxmlformats.org/officeDocument/2006/relationships/calcChain" Target="calcChain.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87"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5" Type="http://customschemas.google.com/relationships/workbookmetadata" Target="metadata"/><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1500" cy="81915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1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2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3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57325" cy="266700"/>
    <xdr:pic>
      <xdr:nvPicPr>
        <xdr:cNvPr id="2" name="image1.jpg">
          <a:extLst>
            <a:ext uri="{FF2B5EF4-FFF2-40B4-BE49-F238E27FC236}">
              <a16:creationId xmlns:a16="http://schemas.microsoft.com/office/drawing/2014/main" id="{00000000-0008-0000-4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1000"/>
  <sheetViews>
    <sheetView showGridLines="0" tabSelected="1" workbookViewId="0"/>
  </sheetViews>
  <sheetFormatPr baseColWidth="10" defaultColWidth="14.5" defaultRowHeight="15" customHeight="1" x14ac:dyDescent="0.2"/>
  <cols>
    <col min="1" max="26" width="11.5" customWidth="1"/>
  </cols>
  <sheetData>
    <row r="7" spans="6:12" ht="39.75" customHeight="1" x14ac:dyDescent="0.2">
      <c r="F7" s="27" t="s">
        <v>0</v>
      </c>
      <c r="G7" s="24"/>
      <c r="H7" s="24"/>
      <c r="I7" s="24"/>
      <c r="J7" s="24"/>
      <c r="K7" s="24"/>
      <c r="L7" s="24"/>
    </row>
    <row r="10" spans="6:12" ht="19.5" customHeight="1" x14ac:dyDescent="0.25">
      <c r="F10" s="2" t="s">
        <v>1</v>
      </c>
      <c r="K10" s="3" t="s">
        <v>2</v>
      </c>
    </row>
    <row r="11" spans="6:12" ht="19.5" customHeight="1" x14ac:dyDescent="0.25">
      <c r="F11" s="2" t="s">
        <v>3</v>
      </c>
      <c r="K11" s="3" t="s">
        <v>4</v>
      </c>
    </row>
    <row r="12" spans="6:12" ht="19.5" customHeight="1" x14ac:dyDescent="0.25">
      <c r="F12" s="2" t="s">
        <v>5</v>
      </c>
      <c r="K12" s="3" t="s">
        <v>6</v>
      </c>
    </row>
    <row r="13" spans="6:12" ht="19.5" customHeight="1" x14ac:dyDescent="0.25">
      <c r="F13" s="2" t="s">
        <v>7</v>
      </c>
      <c r="K13" s="3">
        <v>275</v>
      </c>
    </row>
    <row r="14" spans="6:12" ht="19" x14ac:dyDescent="0.25">
      <c r="F14" s="2"/>
    </row>
    <row r="15" spans="6:12" ht="19" x14ac:dyDescent="0.25">
      <c r="F15" s="2"/>
    </row>
    <row r="16" spans="6:12" ht="19" x14ac:dyDescent="0.25">
      <c r="F16" s="2" t="s">
        <v>8</v>
      </c>
    </row>
    <row r="17" spans="6:13" ht="49.5" customHeight="1" x14ac:dyDescent="0.2">
      <c r="F17" s="28" t="s">
        <v>9</v>
      </c>
      <c r="G17" s="24"/>
      <c r="H17" s="24"/>
      <c r="I17" s="24"/>
      <c r="J17" s="24"/>
      <c r="K17" s="24"/>
      <c r="L17" s="24"/>
      <c r="M17" s="24"/>
    </row>
    <row r="19" spans="6:13" ht="30" customHeight="1" x14ac:dyDescent="0.2">
      <c r="F19" s="4" t="s">
        <v>10</v>
      </c>
    </row>
    <row r="20" spans="6:13" ht="17" x14ac:dyDescent="0.2">
      <c r="F20" s="5" t="str">
        <f>HYPERLINK("mailto:" &amp; "polling@publicfirst.co.uk" &amp; "?subject="&amp; F7, "polling@publicfirst.co.uk")</f>
        <v>polling@publicfirst.co.uk</v>
      </c>
    </row>
    <row r="21" spans="6:13" ht="15.75" customHeight="1" x14ac:dyDescent="0.2"/>
    <row r="22" spans="6:13" ht="15.75" customHeight="1" x14ac:dyDescent="0.2"/>
    <row r="23" spans="6:13" ht="15.75" customHeight="1" x14ac:dyDescent="0.2"/>
    <row r="24" spans="6:13" ht="15.75" customHeight="1" x14ac:dyDescent="0.2"/>
    <row r="25" spans="6:13" ht="15.75" customHeight="1" x14ac:dyDescent="0.2"/>
    <row r="26" spans="6:13" ht="15.75" customHeight="1" x14ac:dyDescent="0.2"/>
    <row r="27" spans="6:13" ht="15.75" customHeight="1" x14ac:dyDescent="0.2"/>
    <row r="28" spans="6:13" ht="15.75" customHeight="1" x14ac:dyDescent="0.2"/>
    <row r="29" spans="6:13" ht="15.75" customHeight="1" x14ac:dyDescent="0.2"/>
    <row r="30" spans="6:13" ht="15.75" customHeight="1" x14ac:dyDescent="0.2"/>
    <row r="31" spans="6:13" ht="15.75" customHeight="1" x14ac:dyDescent="0.2"/>
    <row r="32" spans="6: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F7:L7"/>
    <mergeCell ref="F17:M17"/>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993"/>
  <sheetViews>
    <sheetView showGridLines="0" topLeftCell="A51" workbookViewId="0">
      <selection activeCell="A85" sqref="A85:XFD91"/>
    </sheetView>
  </sheetViews>
  <sheetFormatPr baseColWidth="10" defaultColWidth="14.5" defaultRowHeight="15" customHeight="1" x14ac:dyDescent="0.2"/>
  <cols>
    <col min="1" max="3" width="11.5" customWidth="1"/>
    <col min="4" max="4" width="100.6640625" customWidth="1"/>
    <col min="5" max="5" width="20.6640625" customWidth="1"/>
    <col min="6" max="26" width="11.5" customWidth="1"/>
  </cols>
  <sheetData>
    <row r="2" spans="3:6" ht="39.75" customHeight="1" x14ac:dyDescent="0.2">
      <c r="D2" s="1" t="s">
        <v>11</v>
      </c>
    </row>
    <row r="6" spans="3:6" x14ac:dyDescent="0.2">
      <c r="D6" s="6" t="str">
        <f>HYPERLINK("#'Full Results'!A1", "Full Results")</f>
        <v>Full Results</v>
      </c>
    </row>
    <row r="8" spans="3:6" x14ac:dyDescent="0.2">
      <c r="D8" s="7" t="s">
        <v>12</v>
      </c>
      <c r="E8" s="7" t="s">
        <v>13</v>
      </c>
      <c r="F8" s="7" t="s">
        <v>14</v>
      </c>
    </row>
    <row r="9" spans="3:6" x14ac:dyDescent="0.2">
      <c r="C9" s="21">
        <v>1</v>
      </c>
      <c r="D9" s="6" t="str">
        <f>HYPERLINK("#'Table 1'!A1", "How does your company engage with technology?")</f>
        <v>How does your company engage with technology?</v>
      </c>
      <c r="E9" s="22" t="str">
        <f>HYPERLINK("#'Full Results'!A11", "11")</f>
        <v>11</v>
      </c>
      <c r="F9" s="21" t="s">
        <v>15</v>
      </c>
    </row>
    <row r="10" spans="3:6" x14ac:dyDescent="0.2">
      <c r="C10" s="21">
        <v>2</v>
      </c>
      <c r="D10" s="6" t="str">
        <f>HYPERLINK("#'Table 2'!A1", " Compared to other businesses in your industry, would you say that your company is an early adopter of new technology?  ")</f>
        <v xml:space="preserve"> Compared to other businesses in your industry, would you say that your company is an early adopter of new technology?  </v>
      </c>
      <c r="E10" s="22" t="str">
        <f>HYPERLINK("#'Full Results'!A30", "30")</f>
        <v>30</v>
      </c>
      <c r="F10" s="21" t="s">
        <v>15</v>
      </c>
    </row>
    <row r="11" spans="3:6" x14ac:dyDescent="0.2">
      <c r="C11" s="21">
        <v>3</v>
      </c>
      <c r="D11" s="6" t="str">
        <f>HYPERLINK("#'Table 3'!A1", "For your business, which of the following would you describe as being the biggest barriers in adopting new technology? Select up to 3 ")</f>
        <v>For your business, which of the following would you describe as being the biggest barriers in adopting new technology? Select up to 3 </v>
      </c>
      <c r="E11" s="22" t="str">
        <f>HYPERLINK("#'Full Results'!A37", "37")</f>
        <v>37</v>
      </c>
      <c r="F11" s="21" t="s">
        <v>15</v>
      </c>
    </row>
    <row r="12" spans="3:6" x14ac:dyDescent="0.2">
      <c r="C12" s="21">
        <v>4</v>
      </c>
      <c r="D12" s="6" t="str">
        <f>HYPERLINK("#'Table 4'!A1", "Which of the following would be the biggest incentives for adopting new technologies for your business? Select up to three")</f>
        <v>Which of the following would be the biggest incentives for adopting new technologies for your business? Select up to three</v>
      </c>
      <c r="E12" s="22" t="str">
        <f>HYPERLINK("#'Full Results'!A53", "53")</f>
        <v>53</v>
      </c>
      <c r="F12" s="21" t="s">
        <v>15</v>
      </c>
    </row>
    <row r="13" spans="3:6" x14ac:dyDescent="0.2">
      <c r="C13" s="21">
        <v>5</v>
      </c>
      <c r="D13" s="6" t="str">
        <f>HYPERLINK("#'Table 5'!A1", "Grid Summary: Thinking about the economic growth of the UK as a whole, what role do you think that each of the following sectors play in growing the economy?")</f>
        <v>Grid Summary: Thinking about the economic growth of the UK as a whole, what role do you think that each of the following sectors play in growing the economy?</v>
      </c>
      <c r="E13" s="8"/>
      <c r="F13" s="21" t="s">
        <v>15</v>
      </c>
    </row>
    <row r="14" spans="3:6" x14ac:dyDescent="0.2">
      <c r="C14" s="21">
        <v>6</v>
      </c>
      <c r="D14" s="6" t="str">
        <f>HYPERLINK("#'Table 6'!A1", "Thinking about the economic growth of the UK as a whole, what role do you think that each of the following sectors play in growing the economy?: Advanced manufacturing")</f>
        <v>Thinking about the economic growth of the UK as a whole, what role do you think that each of the following sectors play in growing the economy?: Advanced manufacturing</v>
      </c>
      <c r="E14" s="22" t="str">
        <f>HYPERLINK("#'Full Results'!A69", "69")</f>
        <v>69</v>
      </c>
      <c r="F14" s="21" t="s">
        <v>15</v>
      </c>
    </row>
    <row r="15" spans="3:6" x14ac:dyDescent="0.2">
      <c r="C15" s="21">
        <v>7</v>
      </c>
      <c r="D15" s="6" t="str">
        <f>HYPERLINK("#'Table 7'!A1", "Thinking about the economic growth of the UK as a whole, what role do you think that each of the following sectors play in growing the economy?: Clean energy industries")</f>
        <v>Thinking about the economic growth of the UK as a whole, what role do you think that each of the following sectors play in growing the economy?: Clean energy industries</v>
      </c>
      <c r="E15" s="22" t="str">
        <f>HYPERLINK("#'Full Results'!A77", "77")</f>
        <v>77</v>
      </c>
      <c r="F15" s="21" t="s">
        <v>15</v>
      </c>
    </row>
    <row r="16" spans="3:6" x14ac:dyDescent="0.2">
      <c r="C16" s="21">
        <v>8</v>
      </c>
      <c r="D16" s="6" t="str">
        <f>HYPERLINK("#'Table 8'!A1", "Thinking about the economic growth of the UK as a whole, what role do you think that each of the following sectors play in growing the economy?: Creative industries (including TV, film and the arts)")</f>
        <v>Thinking about the economic growth of the UK as a whole, what role do you think that each of the following sectors play in growing the economy?: Creative industries (including TV, film and the arts)</v>
      </c>
      <c r="E16" s="22" t="str">
        <f>HYPERLINK("#'Full Results'!A85", "85")</f>
        <v>85</v>
      </c>
      <c r="F16" s="21" t="s">
        <v>15</v>
      </c>
    </row>
    <row r="17" spans="3:6" x14ac:dyDescent="0.2">
      <c r="C17" s="21">
        <v>9</v>
      </c>
      <c r="D17" s="6" t="str">
        <f>HYPERLINK("#'Table 9'!A1", "Thinking about the economic growth of the UK as a whole, what role do you think that each of the following sectors play in growing the economy?: Defence")</f>
        <v>Thinking about the economic growth of the UK as a whole, what role do you think that each of the following sectors play in growing the economy?: Defence</v>
      </c>
      <c r="E17" s="22" t="str">
        <f>HYPERLINK("#'Full Results'!A93", "93")</f>
        <v>93</v>
      </c>
      <c r="F17" s="21" t="s">
        <v>15</v>
      </c>
    </row>
    <row r="18" spans="3:6" x14ac:dyDescent="0.2">
      <c r="C18" s="21">
        <v>10</v>
      </c>
      <c r="D18" s="6" t="str">
        <f>HYPERLINK("#'Table 10'!A1", "Thinking about the economic growth of the UK as a whole, what role do you think that each of the following sectors play in growing the economy?: Technology and digital (including AI)")</f>
        <v>Thinking about the economic growth of the UK as a whole, what role do you think that each of the following sectors play in growing the economy?: Technology and digital (including AI)</v>
      </c>
      <c r="E18" s="22" t="str">
        <f>HYPERLINK("#'Full Results'!A101", "101")</f>
        <v>101</v>
      </c>
      <c r="F18" s="21" t="s">
        <v>15</v>
      </c>
    </row>
    <row r="19" spans="3:6" x14ac:dyDescent="0.2">
      <c r="C19" s="21">
        <v>11</v>
      </c>
      <c r="D19" s="6" t="str">
        <f>HYPERLINK("#'Table 11'!A1", "Thinking about the economic growth of the UK as a whole, what role do you think that each of the following sectors play in growing the economy?: Financial services")</f>
        <v>Thinking about the economic growth of the UK as a whole, what role do you think that each of the following sectors play in growing the economy?: Financial services</v>
      </c>
      <c r="E19" s="22" t="str">
        <f>HYPERLINK("#'Full Results'!A109", "109")</f>
        <v>109</v>
      </c>
      <c r="F19" s="21" t="s">
        <v>15</v>
      </c>
    </row>
    <row r="20" spans="3:6" x14ac:dyDescent="0.2">
      <c r="C20" s="21">
        <v>12</v>
      </c>
      <c r="D20" s="6" t="str">
        <f>HYPERLINK("#'Table 12'!A1", "Thinking about the economic growth of the UK as a whole, what role do you think that each of the following sectors play in growing the economy?: Life sciences")</f>
        <v>Thinking about the economic growth of the UK as a whole, what role do you think that each of the following sectors play in growing the economy?: Life sciences</v>
      </c>
      <c r="E20" s="22" t="str">
        <f>HYPERLINK("#'Full Results'!A117", "117")</f>
        <v>117</v>
      </c>
      <c r="F20" s="21" t="s">
        <v>15</v>
      </c>
    </row>
    <row r="21" spans="3:6" ht="15.75" customHeight="1" x14ac:dyDescent="0.2">
      <c r="C21" s="21">
        <v>13</v>
      </c>
      <c r="D21" s="6" t="str">
        <f>HYPERLINK("#'Table 13'!A1", "Thinking about the economic growth of the UK as a whole, what role do you think that each of the following sectors play in growing the economy?: Professional and business services (e.g. legal, accounting, consulting)")</f>
        <v>Thinking about the economic growth of the UK as a whole, what role do you think that each of the following sectors play in growing the economy?: Professional and business services (e.g. legal, accounting, consulting)</v>
      </c>
      <c r="E21" s="22" t="str">
        <f>HYPERLINK("#'Full Results'!A125", "125")</f>
        <v>125</v>
      </c>
      <c r="F21" s="21" t="s">
        <v>15</v>
      </c>
    </row>
    <row r="22" spans="3:6" ht="15.75" customHeight="1" x14ac:dyDescent="0.2">
      <c r="C22" s="21">
        <v>14</v>
      </c>
      <c r="D22" s="6" t="str">
        <f>HYPERLINK("#'Table 14'!A1", "Thinking about the economic growth of the UK as a whole, what role do you think that each of the following sectors play in growing the economy?: Retail and Hospitality")</f>
        <v>Thinking about the economic growth of the UK as a whole, what role do you think that each of the following sectors play in growing the economy?: Retail and Hospitality</v>
      </c>
      <c r="E22" s="22" t="str">
        <f>HYPERLINK("#'Full Results'!A133", "133")</f>
        <v>133</v>
      </c>
      <c r="F22" s="21" t="s">
        <v>15</v>
      </c>
    </row>
    <row r="23" spans="3:6" ht="15.75" customHeight="1" x14ac:dyDescent="0.2">
      <c r="C23" s="21">
        <v>15</v>
      </c>
      <c r="D23" s="6" t="str">
        <f>HYPERLINK("#'Table 15'!A1", "Thinking about the economic growth of the UK as a whole, what role do you think that each of the following sectors play in growing the economy?: Agriculture")</f>
        <v>Thinking about the economic growth of the UK as a whole, what role do you think that each of the following sectors play in growing the economy?: Agriculture</v>
      </c>
      <c r="E23" s="22" t="str">
        <f>HYPERLINK("#'Full Results'!A141", "141")</f>
        <v>141</v>
      </c>
      <c r="F23" s="21" t="s">
        <v>15</v>
      </c>
    </row>
    <row r="24" spans="3:6" ht="15.75" customHeight="1" x14ac:dyDescent="0.2">
      <c r="C24" s="21">
        <v>16</v>
      </c>
      <c r="D24" s="6" t="str">
        <f>HYPERLINK("#'Table 16'!A1", "Thinking about the economic growth of the UK as a whole, what role do you think that each of the following sectors play in growing the economy?: Construction")</f>
        <v>Thinking about the economic growth of the UK as a whole, what role do you think that each of the following sectors play in growing the economy?: Construction</v>
      </c>
      <c r="E24" s="22" t="str">
        <f>HYPERLINK("#'Full Results'!A149", "149")</f>
        <v>149</v>
      </c>
      <c r="F24" s="21" t="s">
        <v>15</v>
      </c>
    </row>
    <row r="25" spans="3:6" ht="15.75" customHeight="1" x14ac:dyDescent="0.2">
      <c r="C25" s="21">
        <v>17</v>
      </c>
      <c r="D25" s="6" t="str">
        <f>HYPERLINK("#'Table 17'!A1", " To what extent do you see new technology and suppliers of new technology as key partners in helping to grow your business? Select the statement that best applies")</f>
        <v xml:space="preserve"> To what extent do you see new technology and suppliers of new technology as key partners in helping to grow your business? Select the statement that best applies</v>
      </c>
      <c r="E25" s="22" t="str">
        <f>HYPERLINK("#'Full Results'!A157", "157")</f>
        <v>157</v>
      </c>
      <c r="F25" s="21" t="s">
        <v>15</v>
      </c>
    </row>
    <row r="26" spans="3:6" ht="15.75" customHeight="1" x14ac:dyDescent="0.2">
      <c r="C26" s="21">
        <v>18</v>
      </c>
      <c r="D26" s="6"/>
      <c r="E26" s="8"/>
      <c r="F26" s="21" t="s">
        <v>15</v>
      </c>
    </row>
    <row r="27" spans="3:6" ht="15.75" customHeight="1" x14ac:dyDescent="0.2">
      <c r="C27" s="21">
        <v>19</v>
      </c>
      <c r="D27" s="6" t="str">
        <f>HYPERLINK("#'Table 19'!A1", "Thinking about conducting business in the UK, how easy or difficult is it to carry out these aspects of your business? Please answer on the scale below, with ""very difficult"" to the left, and ""very easy"" to the right.: Operating in the tech s...")</f>
        <v>Thinking about conducting business in the UK, how easy or difficult is it to carry out these aspects of your business? Please answer on the scale below, with "very difficult" to the left, and "very easy" to the right.: Operating in the tech s...</v>
      </c>
      <c r="E27" s="22" t="str">
        <f>HYPERLINK("#'Full Results'!A165", "165")</f>
        <v>165</v>
      </c>
      <c r="F27" s="21" t="s">
        <v>15</v>
      </c>
    </row>
    <row r="28" spans="3:6" ht="15.75" customHeight="1" x14ac:dyDescent="0.2">
      <c r="C28" s="21">
        <v>20</v>
      </c>
      <c r="D28" s="6" t="str">
        <f>HYPERLINK("#'Table 20'!A1", "Thinking about conducting business in the UK, how easy or difficult is it to carry out these aspects of your business? Please answer on the scale below, with ""very difficult"" to the left, and ""very easy"" to the right.: Hiring general workforce")</f>
        <v>Thinking about conducting business in the UK, how easy or difficult is it to carry out these aspects of your business? Please answer on the scale below, with "very difficult" to the left, and "very easy" to the right.: Hiring general workforce</v>
      </c>
      <c r="E28" s="22" t="str">
        <f>HYPERLINK("#'Full Results'!A179", "179")</f>
        <v>179</v>
      </c>
      <c r="F28" s="21" t="s">
        <v>15</v>
      </c>
    </row>
    <row r="29" spans="3:6" ht="15.75" customHeight="1" x14ac:dyDescent="0.2">
      <c r="C29" s="21">
        <v>21</v>
      </c>
      <c r="D29" s="6" t="str">
        <f>HYPERLINK("#'Table 21'!A1", "Thinking about conducting business in the UK, how easy or difficult is it to carry out these aspects of your business? Please answer on the scale below, with ""very difficult"" to the left, and ""very easy"" to the right.: Hiring talent with spec...")</f>
        <v>Thinking about conducting business in the UK, how easy or difficult is it to carry out these aspects of your business? Please answer on the scale below, with "very difficult" to the left, and "very easy" to the right.: Hiring talent with spec...</v>
      </c>
      <c r="E29" s="22" t="str">
        <f>HYPERLINK("#'Full Results'!A193", "193")</f>
        <v>193</v>
      </c>
      <c r="F29" s="21" t="s">
        <v>15</v>
      </c>
    </row>
    <row r="30" spans="3:6" ht="15.75" customHeight="1" x14ac:dyDescent="0.2">
      <c r="C30" s="21">
        <v>22</v>
      </c>
      <c r="D30" s="6" t="str">
        <f>HYPERLINK("#'Table 22'!A1", "Thinking about conducting business in the UK, how easy or difficult is it to carry out these aspects of your business? Please answer on the scale below, with ""very difficult"" to the left, and ""very easy"" to the right.: Accessing government su...")</f>
        <v>Thinking about conducting business in the UK, how easy or difficult is it to carry out these aspects of your business? Please answer on the scale below, with "very difficult" to the left, and "very easy" to the right.: Accessing government su...</v>
      </c>
      <c r="E30" s="22" t="str">
        <f>HYPERLINK("#'Full Results'!A207", "207")</f>
        <v>207</v>
      </c>
      <c r="F30" s="21" t="s">
        <v>15</v>
      </c>
    </row>
    <row r="31" spans="3:6" ht="15.75" customHeight="1" x14ac:dyDescent="0.2">
      <c r="C31" s="21">
        <v>23</v>
      </c>
      <c r="D31" s="6" t="str">
        <f>HYPERLINK("#'Table 23'!A1", "Thinking about conducting business in the UK, how easy or difficult is it to carry out these aspects of your business? Please answer on the scale below, with ""very difficult"" to the left, and ""very easy"" to the right.: Accessing digital infra...")</f>
        <v>Thinking about conducting business in the UK, how easy or difficult is it to carry out these aspects of your business? Please answer on the scale below, with "very difficult" to the left, and "very easy" to the right.: Accessing digital infra...</v>
      </c>
      <c r="E31" s="22" t="str">
        <f>HYPERLINK("#'Full Results'!A221", "221")</f>
        <v>221</v>
      </c>
      <c r="F31" s="21" t="s">
        <v>15</v>
      </c>
    </row>
    <row r="32" spans="3:6" ht="15.75" customHeight="1" x14ac:dyDescent="0.2">
      <c r="C32" s="21">
        <v>24</v>
      </c>
      <c r="D32" s="6" t="str">
        <f>HYPERLINK("#'Table 24'!A1", "Thinking about conducting business in the UK, how easy or difficult is it to carry out these aspects of your business? Please answer on the scale below, with ""very difficult"" to the left, and ""very easy"" to the right.: Trading with countries ...")</f>
        <v>Thinking about conducting business in the UK, how easy or difficult is it to carry out these aspects of your business? Please answer on the scale below, with "very difficult" to the left, and "very easy" to the right.: Trading with countries ...</v>
      </c>
      <c r="E32" s="22" t="str">
        <f>HYPERLINK("#'Full Results'!A235", "235")</f>
        <v>235</v>
      </c>
      <c r="F32" s="21" t="s">
        <v>15</v>
      </c>
    </row>
    <row r="33" spans="3:6" ht="15.75" customHeight="1" x14ac:dyDescent="0.2">
      <c r="C33" s="21">
        <v>25</v>
      </c>
      <c r="D33" s="6" t="str">
        <f>HYPERLINK("#'Table 25'!A1", "Thinking about conducting business in the UK, how easy or difficult is it to carry out these aspects of your business? Please answer on the scale below, with ""very difficult"" to the left, and ""very easy"" to the right.: Trading with other coun...")</f>
        <v>Thinking about conducting business in the UK, how easy or difficult is it to carry out these aspects of your business? Please answer on the scale below, with "very difficult" to the left, and "very easy" to the right.: Trading with other coun...</v>
      </c>
      <c r="E33" s="22" t="str">
        <f>HYPERLINK("#'Full Results'!A249", "249")</f>
        <v>249</v>
      </c>
      <c r="F33" s="21" t="s">
        <v>15</v>
      </c>
    </row>
    <row r="34" spans="3:6" ht="15.75" customHeight="1" x14ac:dyDescent="0.2">
      <c r="C34" s="21">
        <v>26</v>
      </c>
      <c r="D34" s="6" t="str">
        <f>HYPERLINK("#'Table 26'!A1", "Thinking about conducting business in the UK, how easy or difficult is it to carry out these aspects of your business? Please answer on the scale below, with ""very difficult"" to the left, and ""very easy"" to the right.: Accessing finance and i...")</f>
        <v>Thinking about conducting business in the UK, how easy or difficult is it to carry out these aspects of your business? Please answer on the scale below, with "very difficult" to the left, and "very easy" to the right.: Accessing finance and i...</v>
      </c>
      <c r="E34" s="22" t="str">
        <f>HYPERLINK("#'Full Results'!A263", "263")</f>
        <v>263</v>
      </c>
      <c r="F34" s="21" t="s">
        <v>15</v>
      </c>
    </row>
    <row r="35" spans="3:6" ht="15.75" customHeight="1" x14ac:dyDescent="0.2">
      <c r="C35" s="21">
        <v>27</v>
      </c>
      <c r="D35" s="6" t="str">
        <f>HYPERLINK("#'Table 27'!A1", "Thinking about conducting business in the UK, how easy or difficult is it to carry out these aspects of your business? Please answer on the scale below, with ""very difficult"" to the left, and ""very easy"" to the right.: Navigating the UK’s pol...")</f>
        <v>Thinking about conducting business in the UK, how easy or difficult is it to carry out these aspects of your business? Please answer on the scale below, with "very difficult" to the left, and "very easy" to the right.: Navigating the UK’s pol...</v>
      </c>
      <c r="E35" s="22" t="str">
        <f>HYPERLINK("#'Full Results'!A277", "277")</f>
        <v>277</v>
      </c>
      <c r="F35" s="21" t="s">
        <v>15</v>
      </c>
    </row>
    <row r="36" spans="3:6" ht="15.75" customHeight="1" x14ac:dyDescent="0.2">
      <c r="C36" s="21">
        <v>28</v>
      </c>
      <c r="D36" s="6" t="str">
        <f>HYPERLINK("#'Table 28'!A1", "Thinking about conducting business in the UK, how easy or difficult is it to carry out these aspects of your business? Please answer on the scale below, with ""very difficult"" to the left, and ""very easy"" to the right.: Conducting research and...")</f>
        <v>Thinking about conducting business in the UK, how easy or difficult is it to carry out these aspects of your business? Please answer on the scale below, with "very difficult" to the left, and "very easy" to the right.: Conducting research and...</v>
      </c>
      <c r="E36" s="22" t="str">
        <f>HYPERLINK("#'Full Results'!A291", "291")</f>
        <v>291</v>
      </c>
      <c r="F36" s="21" t="s">
        <v>15</v>
      </c>
    </row>
    <row r="37" spans="3:6" ht="15.75" customHeight="1" x14ac:dyDescent="0.2">
      <c r="C37" s="21">
        <v>29</v>
      </c>
      <c r="D37" s="6" t="str">
        <f>HYPERLINK("#'Table 29'!A1", "Thinking about conducting business in the UK, how easy or difficult is it to carry out these aspects of your business? Please answer on the scale below, with ""very difficult"" to the left, and ""very easy"" to the right.: Generally operating in ...")</f>
        <v>Thinking about conducting business in the UK, how easy or difficult is it to carry out these aspects of your business? Please answer on the scale below, with "very difficult" to the left, and "very easy" to the right.: Generally operating in ...</v>
      </c>
      <c r="E37" s="22" t="str">
        <f>HYPERLINK("#'Full Results'!A305", "305")</f>
        <v>305</v>
      </c>
      <c r="F37" s="21" t="s">
        <v>15</v>
      </c>
    </row>
    <row r="38" spans="3:6" ht="15.75" customHeight="1" x14ac:dyDescent="0.2">
      <c r="C38" s="21">
        <v>30</v>
      </c>
      <c r="D38" s="6" t="str">
        <f>HYPERLINK("#'Table 30'!A1", " Compared to 12 months ago, is it now easier or harder to operate your business in the UK?")</f>
        <v xml:space="preserve"> Compared to 12 months ago, is it now easier or harder to operate your business in the UK?</v>
      </c>
      <c r="E38" s="22" t="str">
        <f>HYPERLINK("#'Full Results'!A319", "319")</f>
        <v>319</v>
      </c>
      <c r="F38" s="21" t="s">
        <v>15</v>
      </c>
    </row>
    <row r="39" spans="3:6" ht="15.75" customHeight="1" x14ac:dyDescent="0.2">
      <c r="C39" s="21">
        <v>31</v>
      </c>
      <c r="D39" s="6" t="str">
        <f>HYPERLINK("#'Table 31'!A1", " Compared to operating in other countries in Europe or North America, how easy or difficult do you think it is to do business in the UK?")</f>
        <v xml:space="preserve"> Compared to operating in other countries in Europe or North America, how easy or difficult do you think it is to do business in the UK?</v>
      </c>
      <c r="E39" s="22" t="str">
        <f>HYPERLINK("#'Full Results'!A327", "327")</f>
        <v>327</v>
      </c>
      <c r="F39" s="21" t="s">
        <v>15</v>
      </c>
    </row>
    <row r="40" spans="3:6" ht="15.75" customHeight="1" x14ac:dyDescent="0.2">
      <c r="C40" s="21">
        <v>32</v>
      </c>
      <c r="D40" s="6" t="str">
        <f>HYPERLINK("#'Table 32'!A1", "What are the benefits of operating in the UK? Select all that apply")</f>
        <v>What are the benefits of operating in the UK? Select all that apply</v>
      </c>
      <c r="E40" s="22" t="str">
        <f>HYPERLINK("#'Full Results'!A336", "336")</f>
        <v>336</v>
      </c>
      <c r="F40" s="21" t="s">
        <v>15</v>
      </c>
    </row>
    <row r="41" spans="3:6" ht="15.75" customHeight="1" x14ac:dyDescent="0.2">
      <c r="C41" s="21">
        <v>33</v>
      </c>
      <c r="D41" s="6" t="str">
        <f>HYPERLINK("#'Table 33'!A1", "What are the greatest weaknesses of operating in the UK? Select all that apply")</f>
        <v>What are the greatest weaknesses of operating in the UK? Select all that apply</v>
      </c>
      <c r="E41" s="22" t="str">
        <f>HYPERLINK("#'Full Results'!A355", "355")</f>
        <v>355</v>
      </c>
      <c r="F41" s="21" t="s">
        <v>15</v>
      </c>
    </row>
    <row r="42" spans="3:6" ht="15.75" customHeight="1" x14ac:dyDescent="0.2">
      <c r="C42" s="21">
        <v>34</v>
      </c>
      <c r="D42" s="6" t="str">
        <f>HYPERLINK("#'Table 34'!A1", "Thinking about the ambitions you have for your business, which of these do you aim to do in the next 5 years? Select up to three  ")</f>
        <v>Thinking about the ambitions you have for your business, which of these do you aim to do in the next 5 years? Select up to three  </v>
      </c>
      <c r="E42" s="22" t="str">
        <f>HYPERLINK("#'Full Results'!A377", "377")</f>
        <v>377</v>
      </c>
      <c r="F42" s="21" t="s">
        <v>15</v>
      </c>
    </row>
    <row r="43" spans="3:6" ht="15.75" customHeight="1" x14ac:dyDescent="0.2">
      <c r="C43" s="21">
        <v>35</v>
      </c>
      <c r="D43" s="6" t="str">
        <f>HYPERLINK("#'Table 35'!A1", "And which of the following do you think would be most important in supporting the growth of your business in the UK? Select up to three")</f>
        <v>And which of the following do you think would be most important in supporting the growth of your business in the UK? Select up to three</v>
      </c>
      <c r="E43" s="22" t="str">
        <f>HYPERLINK("#'Full Results'!A394", "394")</f>
        <v>394</v>
      </c>
      <c r="F43" s="21" t="s">
        <v>15</v>
      </c>
    </row>
    <row r="44" spans="3:6" ht="15.75" customHeight="1" x14ac:dyDescent="0.2">
      <c r="C44" s="21">
        <v>36</v>
      </c>
      <c r="D44" s="6" t="str">
        <f>HYPERLINK("#'Table 36'!A1", " Thinking over the next 10 years, how optimistic or pessimistic are you about the UK tech sector? Please answer on a scale of 0 to 10, where 0 = very pessimistic and 10 = very optimistic.")</f>
        <v xml:space="preserve"> Thinking over the next 10 years, how optimistic or pessimistic are you about the UK tech sector? Please answer on a scale of 0 to 10, where 0 = very pessimistic and 10 = very optimistic.</v>
      </c>
      <c r="E44" s="22" t="str">
        <f>HYPERLINK("#'Full Results'!A412", "412")</f>
        <v>412</v>
      </c>
      <c r="F44" s="21" t="s">
        <v>15</v>
      </c>
    </row>
    <row r="45" spans="3:6" ht="15.75" customHeight="1" x14ac:dyDescent="0.2">
      <c r="C45" s="21">
        <v>37</v>
      </c>
      <c r="D45" s="6" t="str">
        <f>HYPERLINK("#'Table 37'!A1", " And over that same time period, do you think the UK tech sector will perform better or worse than other countries?")</f>
        <v xml:space="preserve"> And over that same time period, do you think the UK tech sector will perform better or worse than other countries?</v>
      </c>
      <c r="E45" s="22" t="str">
        <f>HYPERLINK("#'Full Results'!A427", "427")</f>
        <v>427</v>
      </c>
      <c r="F45" s="21" t="s">
        <v>15</v>
      </c>
    </row>
    <row r="46" spans="3:6" ht="15.75" customHeight="1" x14ac:dyDescent="0.2">
      <c r="C46" s="21">
        <v>38</v>
      </c>
      <c r="D46" s="6" t="str">
        <f>HYPERLINK("#'Table 38'!A1", " Thinking over the next 10 years, how optimistic or pessimistic are you about the UK economy? Please answer on a scale of 0 to 10, where 0 = very pessimistic and 10 = very optimistic.")</f>
        <v xml:space="preserve"> Thinking over the next 10 years, how optimistic or pessimistic are you about the UK economy? Please answer on a scale of 0 to 10, where 0 = very pessimistic and 10 = very optimistic.</v>
      </c>
      <c r="E46" s="22" t="str">
        <f>HYPERLINK("#'Full Results'!A436", "436")</f>
        <v>436</v>
      </c>
      <c r="F46" s="21" t="s">
        <v>15</v>
      </c>
    </row>
    <row r="47" spans="3:6" ht="15.75" customHeight="1" x14ac:dyDescent="0.2">
      <c r="C47" s="21">
        <v>39</v>
      </c>
      <c r="D47" s="6" t="str">
        <f>HYPERLINK("#'Table 39'!A1", " And over that same time period, do you think the UK economy will perform better or worse than other countries?")</f>
        <v xml:space="preserve"> And over that same time period, do you think the UK economy will perform better or worse than other countries?</v>
      </c>
      <c r="E47" s="22" t="str">
        <f>HYPERLINK("#'Full Results'!A451", "451")</f>
        <v>451</v>
      </c>
      <c r="F47" s="21" t="s">
        <v>15</v>
      </c>
    </row>
    <row r="48" spans="3:6" ht="15.75" customHeight="1" x14ac:dyDescent="0.2">
      <c r="C48" s="21">
        <v>40</v>
      </c>
      <c r="D48" s="6" t="str">
        <f>HYPERLINK("#'Table 40'!A1", " How likely or unlikely is your business to expand into another market in the next 5 years?")</f>
        <v xml:space="preserve"> How likely or unlikely is your business to expand into another market in the next 5 years?</v>
      </c>
      <c r="E48" s="22" t="str">
        <f>HYPERLINK("#'Full Results'!A460", "460")</f>
        <v>460</v>
      </c>
      <c r="F48" s="21" t="s">
        <v>15</v>
      </c>
    </row>
    <row r="49" spans="3:6" ht="15.75" customHeight="1" x14ac:dyDescent="0.2">
      <c r="C49" s="21">
        <v>41</v>
      </c>
      <c r="D49" s="6" t="str">
        <f>HYPERLINK("#'Table 41'!A1", " Is your business considered moving its investments or operations outside of the UK in the next 5 years?")</f>
        <v xml:space="preserve"> Is your business considered moving its investments or operations outside of the UK in the next 5 years?</v>
      </c>
      <c r="E49" s="22" t="str">
        <f>HYPERLINK("#'Full Results'!A469", "469")</f>
        <v>469</v>
      </c>
      <c r="F49" s="21" t="s">
        <v>15</v>
      </c>
    </row>
    <row r="50" spans="3:6" ht="15.75" customHeight="1" x14ac:dyDescent="0.2">
      <c r="C50" s="21">
        <v>42</v>
      </c>
      <c r="D50" s="6" t="str">
        <f>HYPERLINK("#'Table 42'!A1", "If you were to expand your business into another market, which regions would you consider? Select any that apply")</f>
        <v>If you were to expand your business into another market, which regions would you consider? Select any that apply</v>
      </c>
      <c r="E50" s="22" t="str">
        <f>HYPERLINK("#'Full Results'!A476", "476")</f>
        <v>476</v>
      </c>
      <c r="F50" s="21" t="s">
        <v>15</v>
      </c>
    </row>
    <row r="51" spans="3:6" ht="15.75" customHeight="1" x14ac:dyDescent="0.2">
      <c r="C51" s="21">
        <v>43</v>
      </c>
      <c r="D51" s="6" t="str">
        <f>HYPERLINK("#'Table 43'!A1", "Outside of London, which UK cities do you think support and facilitate doing business in the tech sector? This can draw on your own personal experiences or your knowledge of the business environment in different places. Select any that apply.")</f>
        <v>Outside of London, which UK cities do you think support and facilitate doing business in the tech sector? This can draw on your own personal experiences or your knowledge of the business environment in different places. Select any that apply.</v>
      </c>
      <c r="E51" s="22" t="str">
        <f>HYPERLINK("#'Full Results'!A503", "503")</f>
        <v>503</v>
      </c>
      <c r="F51" s="21" t="s">
        <v>15</v>
      </c>
    </row>
    <row r="52" spans="3:6" ht="15.75" customHeight="1" x14ac:dyDescent="0.2">
      <c r="C52" s="21">
        <v>44</v>
      </c>
      <c r="D52" s="6" t="str">
        <f>HYPERLINK("#'Table 44'!A1", "When deciding where in the UK to invest or expand your company to, which are the most important factors helping to guide this decision? Select up to three.")</f>
        <v>When deciding where in the UK to invest or expand your company to, which are the most important factors helping to guide this decision? Select up to three.</v>
      </c>
      <c r="E52" s="22" t="str">
        <f>HYPERLINK("#'Full Results'!A524", "524")</f>
        <v>524</v>
      </c>
      <c r="F52" s="21" t="s">
        <v>15</v>
      </c>
    </row>
    <row r="53" spans="3:6" ht="15.75" customHeight="1" x14ac:dyDescent="0.2">
      <c r="C53" s="21">
        <v>45</v>
      </c>
      <c r="D53" s="6" t="str">
        <f>HYPERLINK("#'Table 45'!A1", " Think about the customers and businesses you work with. Would you say their interest in adopting new technologies has increased or decreased over the last year?  ")</f>
        <v xml:space="preserve"> Think about the customers and businesses you work with. Would you say their interest in adopting new technologies has increased or decreased over the last year?  </v>
      </c>
      <c r="E53" s="22" t="str">
        <f>HYPERLINK("#'Full Results'!A539", "539")</f>
        <v>539</v>
      </c>
      <c r="F53" s="21" t="s">
        <v>15</v>
      </c>
    </row>
    <row r="54" spans="3:6" ht="15.75" customHeight="1" x14ac:dyDescent="0.2">
      <c r="C54" s="21">
        <v>46</v>
      </c>
      <c r="D54" s="6" t="str">
        <f>HYPERLINK("#'Table 46'!A1", "Think again of the customers and businesses that you work with. What would you say are the factors driving these customers and businesses to adopt new technology? Select all that apply.")</f>
        <v>Think again of the customers and businesses that you work with. What would you say are the factors driving these customers and businesses to adopt new technology? Select all that apply.</v>
      </c>
      <c r="E54" s="22" t="str">
        <f>HYPERLINK("#'Full Results'!A548", "548")</f>
        <v>548</v>
      </c>
      <c r="F54" s="21" t="s">
        <v>15</v>
      </c>
    </row>
    <row r="55" spans="3:6" ht="15.75" customHeight="1" x14ac:dyDescent="0.2">
      <c r="C55" s="21">
        <v>47</v>
      </c>
      <c r="D55" s="6" t="str">
        <f>HYPERLINK("#'Table 47'!A1", "And what are the major barriers your customers and businesses face when adopting new technology? Select all that apply")</f>
        <v>And what are the major barriers your customers and businesses face when adopting new technology? Select all that apply</v>
      </c>
      <c r="E55" s="22" t="str">
        <f>HYPERLINK("#'Full Results'!A564", "564")</f>
        <v>564</v>
      </c>
      <c r="F55" s="21" t="s">
        <v>15</v>
      </c>
    </row>
    <row r="56" spans="3:6" ht="15.75" customHeight="1" x14ac:dyDescent="0.2">
      <c r="E56" s="8"/>
    </row>
    <row r="57" spans="3:6" ht="15.75" customHeight="1" x14ac:dyDescent="0.2">
      <c r="C57" s="21">
        <v>49</v>
      </c>
      <c r="D57" s="6" t="str">
        <f>HYPERLINK("#'Table 49'!A1", " And now thinking about Artificial Intelligence technology more specifically. Would you say the interest of your customers in adopting AI tools has increased or decreased over the last year?")</f>
        <v xml:space="preserve"> And now thinking about Artificial Intelligence technology more specifically. Would you say the interest of your customers in adopting AI tools has increased or decreased over the last year?</v>
      </c>
      <c r="E57" s="22" t="str">
        <f>HYPERLINK("#'Full Results'!A586", "586")</f>
        <v>586</v>
      </c>
      <c r="F57" s="21" t="s">
        <v>15</v>
      </c>
    </row>
    <row r="58" spans="3:6" ht="15.75" customHeight="1" x14ac:dyDescent="0.2">
      <c r="C58" s="21">
        <v>50</v>
      </c>
      <c r="D58" s="6" t="str">
        <f>HYPERLINK("#'Table 50'!A1", "Think again of the customers and businesses that you work with. What would you say are the factors driving these customers and businesses to adopt AI tools? Select all that apply.")</f>
        <v>Think again of the customers and businesses that you work with. What would you say are the factors driving these customers and businesses to adopt AI tools? Select all that apply.</v>
      </c>
      <c r="E58" s="22" t="str">
        <f>HYPERLINK("#'Full Results'!A595", "595")</f>
        <v>595</v>
      </c>
      <c r="F58" s="21" t="s">
        <v>15</v>
      </c>
    </row>
    <row r="59" spans="3:6" ht="15.75" customHeight="1" x14ac:dyDescent="0.2">
      <c r="C59" s="21">
        <v>51</v>
      </c>
      <c r="D59" s="6" t="str">
        <f>HYPERLINK("#'Table 51'!A1", "And what are the major barriers your customers and businesses you work with face when adopting AI tools? Select all that apply.")</f>
        <v>And what are the major barriers your customers and businesses you work with face when adopting AI tools? Select all that apply.</v>
      </c>
      <c r="E59" s="22" t="str">
        <f>HYPERLINK("#'Full Results'!A612", "612")</f>
        <v>612</v>
      </c>
      <c r="F59" s="21" t="s">
        <v>15</v>
      </c>
    </row>
    <row r="60" spans="3:6" ht="15.75" customHeight="1" x14ac:dyDescent="0.2">
      <c r="E60" s="8"/>
    </row>
    <row r="61" spans="3:6" ht="15.75" customHeight="1" x14ac:dyDescent="0.2">
      <c r="C61" s="21">
        <v>53</v>
      </c>
      <c r="D61" s="6" t="str">
        <f>HYPERLINK("#'Table 53'!A1", " Think now about your own business. What impact do you think advances in technology, such as improvements in Artificial Intelligence (AI), will have on the size of your workforce?")</f>
        <v xml:space="preserve"> Think now about your own business. What impact do you think advances in technology, such as improvements in Artificial Intelligence (AI), will have on the size of your workforce?</v>
      </c>
      <c r="E61" s="22" t="str">
        <f>HYPERLINK("#'Full Results'!A633", "633")</f>
        <v>633</v>
      </c>
      <c r="F61" s="21" t="s">
        <v>15</v>
      </c>
    </row>
    <row r="62" spans="3:6" ht="15.75" customHeight="1" x14ac:dyDescent="0.2">
      <c r="C62" s="21">
        <v>54</v>
      </c>
      <c r="D62" s="6" t="str">
        <f>HYPERLINK("#'Table 54'!A1", "Which, if any, of the following decisions could the government take over the next five years that could help your business to grow? Select up to five")</f>
        <v>Which, if any, of the following decisions could the government take over the next five years that could help your business to grow? Select up to five</v>
      </c>
      <c r="E62" s="22" t="str">
        <f>HYPERLINK("#'Full Results'!A642", "642")</f>
        <v>642</v>
      </c>
      <c r="F62" s="21" t="s">
        <v>15</v>
      </c>
    </row>
    <row r="63" spans="3:6" ht="15.75" customHeight="1" x14ac:dyDescent="0.2">
      <c r="E63" s="8"/>
    </row>
    <row r="64" spans="3:6" ht="15.75" customHeight="1" x14ac:dyDescent="0.2">
      <c r="C64" s="21">
        <v>56</v>
      </c>
      <c r="D64" s="6" t="str">
        <f>HYPERLINK("#'Table 56'!A1", " Which of the UK political parties, if any, do you trust most to effectively advocate for the interests of your business?")</f>
        <v xml:space="preserve"> Which of the UK political parties, if any, do you trust most to effectively advocate for the interests of your business?</v>
      </c>
      <c r="E64" s="22" t="str">
        <f>HYPERLINK("#'Full Results'!A661", "661")</f>
        <v>661</v>
      </c>
      <c r="F64" s="21" t="s">
        <v>15</v>
      </c>
    </row>
    <row r="65" spans="3:6" ht="15.75" customHeight="1" x14ac:dyDescent="0.2">
      <c r="C65" s="21">
        <v>57</v>
      </c>
      <c r="D65" s="6" t="str">
        <f>HYPERLINK("#'Table 57'!A1", " Thinking of your business’ needs, how would you rate the performance of the Labour Government? Answer on the scale of 1 to 10, where 1 = performed very poorly and 10 = performed very well.")</f>
        <v xml:space="preserve"> Thinking of your business’ needs, how would you rate the performance of the Labour Government? Answer on the scale of 1 to 10, where 1 = performed very poorly and 10 = performed very well.</v>
      </c>
      <c r="E65" s="22" t="str">
        <f>HYPERLINK("#'Full Results'!A674", "674")</f>
        <v>674</v>
      </c>
      <c r="F65" s="21" t="s">
        <v>15</v>
      </c>
    </row>
    <row r="66" spans="3:6" ht="15.75" customHeight="1" x14ac:dyDescent="0.2">
      <c r="C66" s="21">
        <v>58</v>
      </c>
      <c r="D66" s="6" t="str">
        <f>HYPERLINK("#'Table 58'!A1", " How do you think the Labour government has performed so far?")</f>
        <v xml:space="preserve"> How do you think the Labour government has performed so far?</v>
      </c>
      <c r="E66" s="22" t="str">
        <f>HYPERLINK("#'Full Results'!A688", "688")</f>
        <v>688</v>
      </c>
      <c r="F66" s="21" t="s">
        <v>15</v>
      </c>
    </row>
    <row r="67" spans="3:6" ht="15.75" customHeight="1" x14ac:dyDescent="0.2">
      <c r="E67" s="8"/>
    </row>
    <row r="68" spans="3:6" ht="15.75" customHeight="1" x14ac:dyDescent="0.2">
      <c r="C68" s="21">
        <v>60</v>
      </c>
      <c r="D68" s="6" t="str">
        <f>HYPERLINK("#'Table 60'!A1", "Which of the following do you perceive as being the most impactful interventions from government in terms of technology? Select up to three")</f>
        <v>Which of the following do you perceive as being the most impactful interventions from government in terms of technology? Select up to three</v>
      </c>
      <c r="E68" s="22" t="str">
        <f>HYPERLINK("#'Full Results'!A697", "697")</f>
        <v>697</v>
      </c>
      <c r="F68" s="21" t="s">
        <v>15</v>
      </c>
    </row>
    <row r="69" spans="3:6" ht="15.75" customHeight="1" x14ac:dyDescent="0.2">
      <c r="C69" s="21">
        <v>61</v>
      </c>
      <c r="D69" s="6" t="str">
        <f>HYPERLINK("#'Table 61'!A1", "Thinking about the threat these pose to your business, which of the following would you most like to see the next Government address? Select up to three")</f>
        <v>Thinking about the threat these pose to your business, which of the following would you most like to see the next Government address? Select up to three</v>
      </c>
      <c r="E69" s="22" t="str">
        <f>HYPERLINK("#'Full Results'!A708", "708")</f>
        <v>708</v>
      </c>
      <c r="F69" s="21" t="s">
        <v>15</v>
      </c>
    </row>
    <row r="70" spans="3:6" ht="15.75" customHeight="1" x14ac:dyDescent="0.2">
      <c r="C70" s="21">
        <v>62</v>
      </c>
      <c r="D70" s="6" t="str">
        <f>HYPERLINK("#'Table 62'!A1", " The Labour government says that their number one priority is economic growth. To what extent do you think this is the correct number one priority for the Government to have?  Please answer on the scale below, with “Strongly oppose” to the left a...")</f>
        <v xml:space="preserve"> The Labour government says that their number one priority is economic growth. To what extent do you think this is the correct number one priority for the Government to have?  Please answer on the scale below, with “Strongly oppose” to the left a...</v>
      </c>
      <c r="E70" s="22" t="str">
        <f>HYPERLINK("#'Full Results'!A727", "727")</f>
        <v>727</v>
      </c>
      <c r="F70" s="21" t="s">
        <v>15</v>
      </c>
    </row>
    <row r="71" spans="3:6" ht="15.75" customHeight="1" x14ac:dyDescent="0.2">
      <c r="C71" s="21">
        <v>63</v>
      </c>
      <c r="D71" s="6" t="str">
        <f>HYPERLINK("#'Table 63'!A1", " Thinking about the decisions made by the Labour government since coming to power in July 2024, to what extent do you think growth has been prioritised in practice?")</f>
        <v xml:space="preserve"> Thinking about the decisions made by the Labour government since coming to power in July 2024, to what extent do you think growth has been prioritised in practice?</v>
      </c>
      <c r="E71" s="22" t="str">
        <f>HYPERLINK("#'Full Results'!A741", "741")</f>
        <v>741</v>
      </c>
      <c r="F71" s="21" t="s">
        <v>15</v>
      </c>
    </row>
    <row r="72" spans="3:6" ht="15.75" customHeight="1" x14ac:dyDescent="0.2">
      <c r="C72" s="21">
        <v>64</v>
      </c>
      <c r="D72" s="6" t="str">
        <f>HYPERLINK("#'Table 64'!A1", " And since the Labour party came to power in 2024, how much do you think that the government's approach to technology procurement has changed in this period?")</f>
        <v xml:space="preserve"> And since the Labour party came to power in 2024, how much do you think that the government's approach to technology procurement has changed in this period?</v>
      </c>
      <c r="E72" s="22" t="str">
        <f>HYPERLINK("#'Full Results'!A749", "749")</f>
        <v>749</v>
      </c>
      <c r="F72" s="21" t="s">
        <v>15</v>
      </c>
    </row>
    <row r="73" spans="3:6" ht="15.75" customHeight="1" x14ac:dyDescent="0.2">
      <c r="C73" s="21">
        <v>65</v>
      </c>
      <c r="D73" s="6" t="str">
        <f>HYPERLINK("#'Table 65'!A1", "Which of the following do you think would be most beneficial to your business in terms of government procurement? Select up to three")</f>
        <v>Which of the following do you think would be most beneficial to your business in terms of government procurement? Select up to three</v>
      </c>
      <c r="E73" s="22" t="str">
        <f>HYPERLINK("#'Full Results'!A757", "757")</f>
        <v>757</v>
      </c>
      <c r="F73" s="21" t="s">
        <v>15</v>
      </c>
    </row>
    <row r="74" spans="3:6" ht="15.75" customHeight="1" x14ac:dyDescent="0.2">
      <c r="C74" s="21">
        <v>66</v>
      </c>
      <c r="D74" s="6" t="str">
        <f>HYPERLINK("#'Table 66'!A1", "Grid Summary: Imagine the UK improved its operating environment, so that it provided significantly better conditions for your business. To what extent do you think each of the following aspects of your business may change?")</f>
        <v>Grid Summary: Imagine the UK improved its operating environment, so that it provided significantly better conditions for your business. To what extent do you think each of the following aspects of your business may change?</v>
      </c>
      <c r="E74" s="8"/>
      <c r="F74" s="21" t="s">
        <v>15</v>
      </c>
    </row>
    <row r="75" spans="3:6" ht="15.75" customHeight="1" x14ac:dyDescent="0.2">
      <c r="C75" s="21">
        <v>67</v>
      </c>
      <c r="D75" s="6" t="str">
        <f>HYPERLINK("#'Table 67'!A1", "Imagine the UK improved its operating environment, so that it provided significantly better conditions for your business. To what extent do you think each of the following aspects of your business may change?: Profit")</f>
        <v>Imagine the UK improved its operating environment, so that it provided significantly better conditions for your business. To what extent do you think each of the following aspects of your business may change?: Profit</v>
      </c>
      <c r="E75" s="22" t="str">
        <f>HYPERLINK("#'Full Results'!A771", "771")</f>
        <v>771</v>
      </c>
      <c r="F75" s="21" t="s">
        <v>15</v>
      </c>
    </row>
    <row r="76" spans="3:6" ht="15.75" customHeight="1" x14ac:dyDescent="0.2">
      <c r="C76" s="21">
        <v>68</v>
      </c>
      <c r="D76" s="6" t="str">
        <f>HYPERLINK("#'Table 68'!A1", "Imagine the UK improved its operating environment, so that it provided significantly better conditions for your business. To what extent do you think each of the following aspects of your business may change?: Number of employees")</f>
        <v>Imagine the UK improved its operating environment, so that it provided significantly better conditions for your business. To what extent do you think each of the following aspects of your business may change?: Number of employees</v>
      </c>
      <c r="E76" s="22" t="str">
        <f>HYPERLINK("#'Full Results'!A779", "779")</f>
        <v>779</v>
      </c>
      <c r="F76" s="21" t="s">
        <v>15</v>
      </c>
    </row>
    <row r="77" spans="3:6" ht="15.75" customHeight="1" x14ac:dyDescent="0.2">
      <c r="C77" s="21">
        <v>69</v>
      </c>
      <c r="D77" s="6" t="str">
        <f>HYPERLINK("#'Table 69'!A1", "Imagine the UK improved its operating environment, so that it provided significantly better conditions for your business. To what extent do you think each of the following aspects of your business may change?: Size of the business")</f>
        <v>Imagine the UK improved its operating environment, so that it provided significantly better conditions for your business. To what extent do you think each of the following aspects of your business may change?: Size of the business</v>
      </c>
      <c r="E77" s="22" t="str">
        <f>HYPERLINK("#'Full Results'!A787", "787")</f>
        <v>787</v>
      </c>
      <c r="F77" s="21" t="s">
        <v>15</v>
      </c>
    </row>
    <row r="78" spans="3:6" ht="15.75" customHeight="1" x14ac:dyDescent="0.2">
      <c r="C78" s="21">
        <v>70</v>
      </c>
      <c r="D78" s="6" t="str">
        <f>HYPERLINK("#'Table 70'!A1", "Grid Summary: and to what extent do you think each of the following would change if the operating environment in the UK significantly improved and provided better conditions?")</f>
        <v>Grid Summary: and to what extent do you think each of the following would change if the operating environment in the UK significantly improved and provided better conditions?</v>
      </c>
      <c r="E78" s="8"/>
      <c r="F78" s="21" t="s">
        <v>15</v>
      </c>
    </row>
    <row r="79" spans="3:6" ht="15.75" customHeight="1" x14ac:dyDescent="0.2">
      <c r="C79" s="21">
        <v>71</v>
      </c>
      <c r="D79" s="6" t="str">
        <f>HYPERLINK("#'Table 71'!A1", "and to what extent do you think each of the following would change if the operating environment in the UK significantly improved and provided better conditions?: Revenue")</f>
        <v>and to what extent do you think each of the following would change if the operating environment in the UK significantly improved and provided better conditions?: Revenue</v>
      </c>
      <c r="E79" s="22" t="str">
        <f>HYPERLINK("#'Full Results'!A795", "795")</f>
        <v>795</v>
      </c>
      <c r="F79" s="21" t="s">
        <v>15</v>
      </c>
    </row>
    <row r="80" spans="3:6" ht="15.75" customHeight="1" x14ac:dyDescent="0.2">
      <c r="C80" s="21">
        <v>72</v>
      </c>
      <c r="D80" s="6" t="str">
        <f>HYPERLINK("#'Table 72'!A1", "and to what extent do you think each of the following would change if the operating environment in the UK significantly improved and provided better conditions?: Number of employees")</f>
        <v>and to what extent do you think each of the following would change if the operating environment in the UK significantly improved and provided better conditions?: Number of employees</v>
      </c>
      <c r="E80" s="22" t="str">
        <f>HYPERLINK("#'Full Results'!A805", "805")</f>
        <v>805</v>
      </c>
      <c r="F80" s="21" t="s">
        <v>15</v>
      </c>
    </row>
    <row r="81" spans="3:6" ht="15.75" customHeight="1" x14ac:dyDescent="0.2">
      <c r="C81" s="21">
        <v>73</v>
      </c>
      <c r="D81" s="6" t="str">
        <f>HYPERLINK("#'Table 73'!A1", "and to what extent do you think each of the following would change if the operating environment in the UK significantly improved and provided better conditions?: Size of the business")</f>
        <v>and to what extent do you think each of the following would change if the operating environment in the UK significantly improved and provided better conditions?: Size of the business</v>
      </c>
      <c r="E81" s="22" t="str">
        <f>HYPERLINK("#'Full Results'!A815", "815")</f>
        <v>815</v>
      </c>
      <c r="F81" s="21" t="s">
        <v>15</v>
      </c>
    </row>
    <row r="82" spans="3:6" ht="15.75" customHeight="1" x14ac:dyDescent="0.2">
      <c r="C82" s="21">
        <v>74</v>
      </c>
      <c r="D82" s="6" t="str">
        <f>HYPERLINK("#'Table 74'!A1", "Grid Summary: To what extent would you agree with the following statements")</f>
        <v>Grid Summary: To what extent would you agree with the following statements</v>
      </c>
      <c r="E82" s="8"/>
      <c r="F82" s="21" t="s">
        <v>15</v>
      </c>
    </row>
    <row r="83" spans="3:6" ht="15.75" customHeight="1" x14ac:dyDescent="0.2">
      <c r="C83" s="21">
        <v>75</v>
      </c>
      <c r="D83" s="6" t="str">
        <f>HYPERLINK("#'Table 75'!A1", "To what extent would you agree with the following statements: The current operating environment in the UK makes expanding my business challenging")</f>
        <v>To what extent would you agree with the following statements: The current operating environment in the UK makes expanding my business challenging</v>
      </c>
      <c r="E83" s="22" t="str">
        <f>HYPERLINK("#'Full Results'!A825", "825")</f>
        <v>825</v>
      </c>
      <c r="F83" s="21" t="s">
        <v>15</v>
      </c>
    </row>
    <row r="84" spans="3:6" ht="15.75" customHeight="1" x14ac:dyDescent="0.2">
      <c r="C84" s="21">
        <v>76</v>
      </c>
      <c r="D84" s="6" t="str">
        <f>HYPERLINK("#'Table 76'!A1", "To what extent would you agree with the following statements: The government has done well in creating an operating environment that supports UK businesses investing in the UK economy")</f>
        <v>To what extent would you agree with the following statements: The government has done well in creating an operating environment that supports UK businesses investing in the UK economy</v>
      </c>
      <c r="E84" s="22" t="str">
        <f>HYPERLINK("#'Full Results'!A833", "833")</f>
        <v>833</v>
      </c>
      <c r="F84" s="21" t="s">
        <v>15</v>
      </c>
    </row>
    <row r="85" spans="3:6" ht="15.75" customHeight="1" x14ac:dyDescent="0.2"/>
    <row r="86" spans="3:6" ht="15.75" customHeight="1" x14ac:dyDescent="0.2"/>
    <row r="87" spans="3:6" ht="15.75" customHeight="1" x14ac:dyDescent="0.2"/>
    <row r="88" spans="3:6" ht="15.75" customHeight="1" x14ac:dyDescent="0.2"/>
    <row r="89" spans="3:6" ht="15.75" customHeight="1" x14ac:dyDescent="0.2"/>
    <row r="90" spans="3:6" ht="15.75" customHeight="1" x14ac:dyDescent="0.2"/>
    <row r="91" spans="3:6" ht="15.75" customHeight="1" x14ac:dyDescent="0.2"/>
    <row r="92" spans="3:6" ht="15.75" customHeight="1" x14ac:dyDescent="0.2"/>
    <row r="93" spans="3:6" ht="15.75" customHeight="1" x14ac:dyDescent="0.2"/>
    <row r="94" spans="3:6" ht="15.75" customHeight="1" x14ac:dyDescent="0.2"/>
    <row r="95" spans="3:6" ht="15.75" customHeight="1" x14ac:dyDescent="0.2"/>
    <row r="96" spans="3: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973"/>
  <sheetViews>
    <sheetView showGridLines="0" workbookViewId="0">
      <pane xSplit="2" ySplit="8" topLeftCell="C836" activePane="bottomRight" state="frozen"/>
      <selection pane="topRight" activeCell="C1" sqref="C1"/>
      <selection pane="bottomLeft" activeCell="A9" sqref="A9"/>
      <selection pane="bottomRight" activeCell="A841" sqref="A841:XFD867"/>
    </sheetView>
  </sheetViews>
  <sheetFormatPr baseColWidth="10" defaultColWidth="14.5" defaultRowHeight="15" customHeight="1" x14ac:dyDescent="0.2"/>
  <cols>
    <col min="1" max="1" width="11.5" customWidth="1"/>
    <col min="2" max="2" width="75.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7" t="s">
        <v>16</v>
      </c>
      <c r="E2" s="24"/>
      <c r="F2" s="24"/>
      <c r="G2" s="24"/>
      <c r="H2" s="24"/>
      <c r="I2" s="24"/>
      <c r="J2" s="24"/>
      <c r="K2" s="24"/>
      <c r="L2" s="24"/>
    </row>
    <row r="5" spans="2:13" ht="30" customHeight="1" x14ac:dyDescent="0.2">
      <c r="B5" s="9"/>
      <c r="C5" s="9"/>
      <c r="D5" s="29" t="s">
        <v>17</v>
      </c>
      <c r="E5" s="26"/>
      <c r="F5" s="26"/>
      <c r="G5" s="26"/>
      <c r="H5" s="9"/>
      <c r="I5" s="29" t="s">
        <v>18</v>
      </c>
      <c r="J5" s="26"/>
      <c r="K5" s="9"/>
      <c r="L5" s="29"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19.5" customHeight="1" x14ac:dyDescent="0.2">
      <c r="B7" s="12" t="s">
        <v>29</v>
      </c>
      <c r="C7" s="12">
        <v>275</v>
      </c>
      <c r="D7" s="12">
        <v>49</v>
      </c>
      <c r="E7" s="12">
        <v>156</v>
      </c>
      <c r="F7" s="12">
        <v>41</v>
      </c>
      <c r="G7" s="12">
        <v>29</v>
      </c>
      <c r="H7" s="12"/>
      <c r="I7" s="12">
        <v>119</v>
      </c>
      <c r="J7" s="12">
        <v>156</v>
      </c>
      <c r="K7" s="12"/>
      <c r="L7" s="12">
        <v>129</v>
      </c>
      <c r="M7" s="12">
        <v>146</v>
      </c>
    </row>
    <row r="8" spans="2:13" ht="19.5" customHeight="1" x14ac:dyDescent="0.2">
      <c r="B8" s="13" t="s">
        <v>30</v>
      </c>
      <c r="C8" s="13">
        <v>275</v>
      </c>
      <c r="D8" s="13">
        <v>47</v>
      </c>
      <c r="E8" s="13">
        <v>131</v>
      </c>
      <c r="F8" s="13">
        <v>49</v>
      </c>
      <c r="G8" s="13">
        <v>48</v>
      </c>
      <c r="H8" s="13"/>
      <c r="I8" s="13">
        <v>144</v>
      </c>
      <c r="J8" s="13">
        <v>131</v>
      </c>
      <c r="K8" s="13"/>
      <c r="L8" s="13">
        <v>142</v>
      </c>
      <c r="M8" s="13">
        <v>133</v>
      </c>
    </row>
    <row r="11" spans="2:13" x14ac:dyDescent="0.2">
      <c r="B11" s="7" t="s">
        <v>31</v>
      </c>
    </row>
    <row r="12" spans="2:13" x14ac:dyDescent="0.2">
      <c r="B12" s="14" t="s">
        <v>15</v>
      </c>
      <c r="C12" s="15"/>
      <c r="D12" s="15"/>
      <c r="E12" s="15"/>
      <c r="F12" s="15"/>
      <c r="G12" s="15"/>
      <c r="H12" s="15"/>
      <c r="I12" s="15"/>
      <c r="J12" s="15"/>
      <c r="K12" s="15"/>
      <c r="L12" s="15"/>
      <c r="M12" s="15"/>
    </row>
    <row r="13" spans="2:13" x14ac:dyDescent="0.2">
      <c r="B13" s="21" t="s">
        <v>32</v>
      </c>
      <c r="C13" s="15">
        <v>0.56373366514807799</v>
      </c>
      <c r="D13" s="15">
        <v>0.53092101929067204</v>
      </c>
      <c r="E13" s="15">
        <v>0.59032768253926504</v>
      </c>
      <c r="F13" s="15">
        <v>0.65487989109144595</v>
      </c>
      <c r="G13" s="15">
        <v>0.43014628116472098</v>
      </c>
      <c r="H13" s="15"/>
      <c r="I13" s="15">
        <v>0.53955848435147102</v>
      </c>
      <c r="J13" s="15">
        <v>0.59032768253926504</v>
      </c>
      <c r="K13" s="15"/>
      <c r="L13" s="15">
        <v>0.62645020341463997</v>
      </c>
      <c r="M13" s="15">
        <v>0.496773150607841</v>
      </c>
    </row>
    <row r="14" spans="2:13" x14ac:dyDescent="0.2">
      <c r="B14" s="21" t="s">
        <v>33</v>
      </c>
      <c r="C14" s="15">
        <v>0.54021687674767205</v>
      </c>
      <c r="D14" s="15">
        <v>0.57088821624132302</v>
      </c>
      <c r="E14" s="15">
        <v>0.60557072326348504</v>
      </c>
      <c r="F14" s="15">
        <v>0.53259624482703105</v>
      </c>
      <c r="G14" s="15">
        <v>0.33953007793255502</v>
      </c>
      <c r="H14" s="15"/>
      <c r="I14" s="15">
        <v>0.48080723464534503</v>
      </c>
      <c r="J14" s="15">
        <v>0.60557072326348504</v>
      </c>
      <c r="K14" s="15"/>
      <c r="L14" s="15">
        <v>0.54111329170695499</v>
      </c>
      <c r="M14" s="15">
        <v>0.53925980212949298</v>
      </c>
    </row>
    <row r="15" spans="2:13" x14ac:dyDescent="0.2">
      <c r="B15" s="21" t="s">
        <v>34</v>
      </c>
      <c r="C15" s="15">
        <v>0.50473626336752597</v>
      </c>
      <c r="D15" s="15">
        <v>0.56332324361985397</v>
      </c>
      <c r="E15" s="15">
        <v>0.52361551274881002</v>
      </c>
      <c r="F15" s="15">
        <v>0.51540858055600303</v>
      </c>
      <c r="G15" s="15">
        <v>0.38483817954863803</v>
      </c>
      <c r="H15" s="15"/>
      <c r="I15" s="15">
        <v>0.48757416031317602</v>
      </c>
      <c r="J15" s="15">
        <v>0.52361551274881002</v>
      </c>
      <c r="K15" s="15"/>
      <c r="L15" s="15">
        <v>0.50254828464988099</v>
      </c>
      <c r="M15" s="15">
        <v>0.50707230079539001</v>
      </c>
    </row>
    <row r="16" spans="2:13" x14ac:dyDescent="0.2">
      <c r="B16" s="21" t="s">
        <v>35</v>
      </c>
      <c r="C16" s="15">
        <v>0.48260791811373099</v>
      </c>
      <c r="D16" s="15">
        <v>0.54901337461063004</v>
      </c>
      <c r="E16" s="15">
        <v>0.46430912447051798</v>
      </c>
      <c r="F16" s="15">
        <v>0.56341340593903699</v>
      </c>
      <c r="G16" s="15">
        <v>0.38483817954863803</v>
      </c>
      <c r="H16" s="15"/>
      <c r="I16" s="15">
        <v>0.49924236029587099</v>
      </c>
      <c r="J16" s="15">
        <v>0.46430912447051798</v>
      </c>
      <c r="K16" s="15"/>
      <c r="L16" s="15">
        <v>0.485955081053002</v>
      </c>
      <c r="M16" s="15">
        <v>0.47903425542669198</v>
      </c>
    </row>
    <row r="17" spans="2:13" x14ac:dyDescent="0.2">
      <c r="B17" s="21" t="s">
        <v>36</v>
      </c>
      <c r="C17" s="15">
        <v>0.48139411536641502</v>
      </c>
      <c r="D17" s="15">
        <v>0.48338884971855101</v>
      </c>
      <c r="E17" s="15">
        <v>0.52484980966750405</v>
      </c>
      <c r="F17" s="15">
        <v>0.470961922603021</v>
      </c>
      <c r="G17" s="15">
        <v>0.37147924563942902</v>
      </c>
      <c r="H17" s="15"/>
      <c r="I17" s="15">
        <v>0.44189089737126402</v>
      </c>
      <c r="J17" s="15">
        <v>0.52484980966750405</v>
      </c>
      <c r="K17" s="15"/>
      <c r="L17" s="15">
        <v>0.42317181749751098</v>
      </c>
      <c r="M17" s="15">
        <v>0.54355626797833001</v>
      </c>
    </row>
    <row r="18" spans="2:13" x14ac:dyDescent="0.2">
      <c r="B18" s="21" t="s">
        <v>37</v>
      </c>
      <c r="C18" s="15">
        <v>0.45495319772975601</v>
      </c>
      <c r="D18" s="15">
        <v>0.48717133602928597</v>
      </c>
      <c r="E18" s="15">
        <v>0.44439650247779</v>
      </c>
      <c r="F18" s="15">
        <v>0.458317423945651</v>
      </c>
      <c r="G18" s="15">
        <v>0.44873651496238598</v>
      </c>
      <c r="H18" s="15"/>
      <c r="I18" s="15">
        <v>0.46454971760025798</v>
      </c>
      <c r="J18" s="15">
        <v>0.44439650247779</v>
      </c>
      <c r="K18" s="15"/>
      <c r="L18" s="15">
        <v>0.45491659196378897</v>
      </c>
      <c r="M18" s="15">
        <v>0.45499228057763202</v>
      </c>
    </row>
    <row r="19" spans="2:13" x14ac:dyDescent="0.2">
      <c r="B19" s="21" t="s">
        <v>38</v>
      </c>
      <c r="C19" s="15">
        <v>0.43569170874115298</v>
      </c>
      <c r="D19" s="15">
        <v>0.47286146702006199</v>
      </c>
      <c r="E19" s="15">
        <v>0.50617148459346895</v>
      </c>
      <c r="F19" s="15">
        <v>0.39312493429158901</v>
      </c>
      <c r="G19" s="15">
        <v>0.25036204176653698</v>
      </c>
      <c r="H19" s="15"/>
      <c r="I19" s="15">
        <v>0.37162236191509701</v>
      </c>
      <c r="J19" s="15">
        <v>0.50617148459346895</v>
      </c>
      <c r="K19" s="15"/>
      <c r="L19" s="15">
        <v>0.49519230943620202</v>
      </c>
      <c r="M19" s="15">
        <v>0.37216475160809498</v>
      </c>
    </row>
    <row r="20" spans="2:13" x14ac:dyDescent="0.2">
      <c r="B20" s="21" t="s">
        <v>39</v>
      </c>
      <c r="C20" s="15">
        <v>0.40701634271331999</v>
      </c>
      <c r="D20" s="15">
        <v>0.31299267921745699</v>
      </c>
      <c r="E20" s="15">
        <v>0.44316220555909602</v>
      </c>
      <c r="F20" s="15">
        <v>0.39766809990524798</v>
      </c>
      <c r="G20" s="15">
        <v>0.410107880300908</v>
      </c>
      <c r="H20" s="15"/>
      <c r="I20" s="15">
        <v>0.37415809657125498</v>
      </c>
      <c r="J20" s="15">
        <v>0.44316220555909602</v>
      </c>
      <c r="K20" s="15"/>
      <c r="L20" s="15">
        <v>0.42261664556108602</v>
      </c>
      <c r="M20" s="15">
        <v>0.39036038027435399</v>
      </c>
    </row>
    <row r="21" spans="2:13" ht="15.75" customHeight="1" x14ac:dyDescent="0.2">
      <c r="B21" s="21" t="s">
        <v>40</v>
      </c>
      <c r="C21" s="15">
        <v>0.37179213812280698</v>
      </c>
      <c r="D21" s="15">
        <v>0.34917738985737401</v>
      </c>
      <c r="E21" s="15">
        <v>0.36614418271919602</v>
      </c>
      <c r="F21" s="15">
        <v>0.458317423945651</v>
      </c>
      <c r="G21" s="15">
        <v>0.32093984413488902</v>
      </c>
      <c r="H21" s="15"/>
      <c r="I21" s="15">
        <v>0.37692638846960702</v>
      </c>
      <c r="J21" s="15">
        <v>0.36614418271919602</v>
      </c>
      <c r="K21" s="15"/>
      <c r="L21" s="15">
        <v>0.39367997250730302</v>
      </c>
      <c r="M21" s="15">
        <v>0.34842317208823398</v>
      </c>
    </row>
    <row r="22" spans="2:13" ht="15.75" customHeight="1" x14ac:dyDescent="0.2">
      <c r="B22" s="21" t="s">
        <v>41</v>
      </c>
      <c r="C22" s="15">
        <v>0.35952871001079401</v>
      </c>
      <c r="D22" s="15">
        <v>0.42532929744794201</v>
      </c>
      <c r="E22" s="15">
        <v>0.44096121812797501</v>
      </c>
      <c r="F22" s="15">
        <v>0.292572117911862</v>
      </c>
      <c r="G22" s="15">
        <v>0.14115560473670499</v>
      </c>
      <c r="H22" s="15"/>
      <c r="I22" s="15">
        <v>0.285502827516393</v>
      </c>
      <c r="J22" s="15">
        <v>0.44096121812797501</v>
      </c>
      <c r="K22" s="15"/>
      <c r="L22" s="15">
        <v>0.387219347275359</v>
      </c>
      <c r="M22" s="15">
        <v>0.32996427022456898</v>
      </c>
    </row>
    <row r="23" spans="2:13" ht="15.75" customHeight="1" x14ac:dyDescent="0.2">
      <c r="B23" s="21" t="s">
        <v>42</v>
      </c>
      <c r="C23" s="15">
        <v>0.34248023624391899</v>
      </c>
      <c r="D23" s="15">
        <v>0.43667675638014603</v>
      </c>
      <c r="E23" s="15">
        <v>0.35310212942609698</v>
      </c>
      <c r="F23" s="15">
        <v>0.34512010890855499</v>
      </c>
      <c r="G23" s="15">
        <v>0.218412874059663</v>
      </c>
      <c r="H23" s="15"/>
      <c r="I23" s="15">
        <v>0.33282444846638398</v>
      </c>
      <c r="J23" s="15">
        <v>0.35310212942609698</v>
      </c>
      <c r="K23" s="15"/>
      <c r="L23" s="15">
        <v>0.39396200307085499</v>
      </c>
      <c r="M23" s="15">
        <v>0.28751474083471001</v>
      </c>
    </row>
    <row r="24" spans="2:13" ht="15.75" customHeight="1" x14ac:dyDescent="0.2">
      <c r="B24" s="21" t="s">
        <v>43</v>
      </c>
      <c r="C24" s="15">
        <v>0.33819417470345098</v>
      </c>
      <c r="D24" s="15">
        <v>0.48717133602928597</v>
      </c>
      <c r="E24" s="15">
        <v>0.35680502018217902</v>
      </c>
      <c r="F24" s="15">
        <v>0.244567292528828</v>
      </c>
      <c r="G24" s="15">
        <v>0.237003107857328</v>
      </c>
      <c r="H24" s="15"/>
      <c r="I24" s="15">
        <v>0.32127606309933399</v>
      </c>
      <c r="J24" s="15">
        <v>0.35680502018217902</v>
      </c>
      <c r="K24" s="15"/>
      <c r="L24" s="15">
        <v>0.35314406653771202</v>
      </c>
      <c r="M24" s="15">
        <v>0.32223263605334002</v>
      </c>
    </row>
    <row r="25" spans="2:13" ht="15.75" customHeight="1" x14ac:dyDescent="0.2">
      <c r="B25" s="21" t="s">
        <v>44</v>
      </c>
      <c r="C25" s="15">
        <v>0.27606586361372798</v>
      </c>
      <c r="D25" s="15">
        <v>0.30164522028525298</v>
      </c>
      <c r="E25" s="15">
        <v>0.32208083516512398</v>
      </c>
      <c r="F25" s="15">
        <v>0.222836462644141</v>
      </c>
      <c r="G25" s="15">
        <v>0.179784239398184</v>
      </c>
      <c r="H25" s="15"/>
      <c r="I25" s="15">
        <v>0.234236145288644</v>
      </c>
      <c r="J25" s="15">
        <v>0.32208083516512398</v>
      </c>
      <c r="K25" s="15"/>
      <c r="L25" s="15">
        <v>0.26346854195123998</v>
      </c>
      <c r="M25" s="15">
        <v>0.28951563561428101</v>
      </c>
    </row>
    <row r="26" spans="2:13" ht="15.75" customHeight="1" x14ac:dyDescent="0.2">
      <c r="B26" s="21" t="s">
        <v>45</v>
      </c>
      <c r="C26" s="15">
        <v>0.22683856322498</v>
      </c>
      <c r="D26" s="15">
        <v>0.24736815432537801</v>
      </c>
      <c r="E26" s="15">
        <v>0.286925172448176</v>
      </c>
      <c r="F26" s="15">
        <v>0.17483163726110701</v>
      </c>
      <c r="G26" s="15">
        <v>9.5847503120622707E-2</v>
      </c>
      <c r="H26" s="15"/>
      <c r="I26" s="15">
        <v>0.172217081255608</v>
      </c>
      <c r="J26" s="15">
        <v>0.286925172448176</v>
      </c>
      <c r="K26" s="15"/>
      <c r="L26" s="15">
        <v>0.24815938120335401</v>
      </c>
      <c r="M26" s="15">
        <v>0.20407498312776901</v>
      </c>
    </row>
    <row r="27" spans="2:13" ht="15.75" customHeight="1" x14ac:dyDescent="0.2">
      <c r="B27" s="21" t="s">
        <v>46</v>
      </c>
      <c r="C27" s="15">
        <v>0.141995817226716</v>
      </c>
      <c r="D27" s="15">
        <v>0.30164522028525298</v>
      </c>
      <c r="E27" s="15">
        <v>0.16584380205420399</v>
      </c>
      <c r="F27" s="15">
        <v>2.62739954983464E-2</v>
      </c>
      <c r="G27" s="15">
        <v>3.8628634661478499E-2</v>
      </c>
      <c r="H27" s="15"/>
      <c r="I27" s="15">
        <v>0.120316905900204</v>
      </c>
      <c r="J27" s="15">
        <v>0.16584380205420399</v>
      </c>
      <c r="K27" s="15"/>
      <c r="L27" s="15">
        <v>0.14592464979973399</v>
      </c>
      <c r="M27" s="15">
        <v>0.137801123802893</v>
      </c>
    </row>
    <row r="28" spans="2:13" ht="15.75" customHeight="1" x14ac:dyDescent="0.2">
      <c r="B28" s="21" t="s">
        <v>47</v>
      </c>
      <c r="C28" s="15">
        <v>4.6850509581633001E-3</v>
      </c>
      <c r="D28" s="15">
        <v>0</v>
      </c>
      <c r="E28" s="15">
        <v>0</v>
      </c>
      <c r="F28" s="15">
        <v>2.62739954983464E-2</v>
      </c>
      <c r="G28" s="15">
        <v>0</v>
      </c>
      <c r="H28" s="15"/>
      <c r="I28" s="15">
        <v>8.9439770274699192E-3</v>
      </c>
      <c r="J28" s="15">
        <v>0</v>
      </c>
      <c r="K28" s="15"/>
      <c r="L28" s="15">
        <v>9.0731620668655696E-3</v>
      </c>
      <c r="M28" s="15">
        <v>0</v>
      </c>
    </row>
    <row r="29" spans="2:13" ht="15.75" customHeight="1" x14ac:dyDescent="0.2">
      <c r="C29" s="15"/>
      <c r="D29" s="15"/>
      <c r="E29" s="15"/>
      <c r="F29" s="15"/>
      <c r="G29" s="15"/>
      <c r="H29" s="15"/>
      <c r="I29" s="15"/>
      <c r="J29" s="15"/>
      <c r="K29" s="15"/>
      <c r="L29" s="15"/>
      <c r="M29" s="15"/>
    </row>
    <row r="30" spans="2:13" ht="15.75" customHeight="1" x14ac:dyDescent="0.2">
      <c r="B30" s="7" t="s">
        <v>48</v>
      </c>
      <c r="C30" s="15"/>
      <c r="D30" s="15"/>
      <c r="E30" s="15"/>
      <c r="F30" s="15"/>
      <c r="G30" s="15"/>
      <c r="H30" s="15"/>
      <c r="I30" s="15"/>
      <c r="J30" s="15"/>
      <c r="K30" s="15"/>
      <c r="L30" s="15"/>
      <c r="M30" s="15"/>
    </row>
    <row r="31" spans="2:13" ht="15.75" customHeight="1" x14ac:dyDescent="0.2">
      <c r="B31" s="14" t="s">
        <v>15</v>
      </c>
      <c r="C31" s="15"/>
      <c r="D31" s="15"/>
      <c r="E31" s="15"/>
      <c r="F31" s="15"/>
      <c r="G31" s="15"/>
      <c r="H31" s="15"/>
      <c r="I31" s="15"/>
      <c r="J31" s="15"/>
      <c r="K31" s="15"/>
      <c r="L31" s="15"/>
      <c r="M31" s="15"/>
    </row>
    <row r="32" spans="2:13" ht="15.75" customHeight="1" x14ac:dyDescent="0.2">
      <c r="B32" s="21" t="s">
        <v>49</v>
      </c>
      <c r="C32" s="15">
        <v>0.75408755865174104</v>
      </c>
      <c r="D32" s="15">
        <v>0.73075700404392896</v>
      </c>
      <c r="E32" s="15">
        <v>0.85557072326348504</v>
      </c>
      <c r="F32" s="15">
        <v>0.68569705220345101</v>
      </c>
      <c r="G32" s="15">
        <v>0.56985371883527902</v>
      </c>
      <c r="H32" s="15"/>
      <c r="I32" s="15">
        <v>0.66183471034331498</v>
      </c>
      <c r="J32" s="15">
        <v>0.85557072326348504</v>
      </c>
      <c r="K32" s="15"/>
      <c r="L32" s="15">
        <v>0.73383890813065</v>
      </c>
      <c r="M32" s="15">
        <v>0.77570641860658995</v>
      </c>
    </row>
    <row r="33" spans="2:13" ht="15.75" customHeight="1" x14ac:dyDescent="0.2">
      <c r="B33" s="21" t="s">
        <v>50</v>
      </c>
      <c r="C33" s="15">
        <v>0.22529452518653401</v>
      </c>
      <c r="D33" s="15">
        <v>0.24736815432537801</v>
      </c>
      <c r="E33" s="15">
        <v>0.137291101630619</v>
      </c>
      <c r="F33" s="15">
        <v>0.31430294779654999</v>
      </c>
      <c r="G33" s="15">
        <v>0.35288901184176402</v>
      </c>
      <c r="H33" s="15"/>
      <c r="I33" s="15">
        <v>0.30529367100531402</v>
      </c>
      <c r="J33" s="15">
        <v>0.137291101630619</v>
      </c>
      <c r="K33" s="15"/>
      <c r="L33" s="15">
        <v>0.226232028880094</v>
      </c>
      <c r="M33" s="15">
        <v>0.22429358139340999</v>
      </c>
    </row>
    <row r="34" spans="2:13" ht="15.75" customHeight="1" x14ac:dyDescent="0.2">
      <c r="B34" s="21" t="s">
        <v>51</v>
      </c>
      <c r="C34" s="15">
        <v>2.06179161617247E-2</v>
      </c>
      <c r="D34" s="15">
        <v>2.1874841630693101E-2</v>
      </c>
      <c r="E34" s="15">
        <v>7.1381751058963803E-3</v>
      </c>
      <c r="F34" s="15">
        <v>0</v>
      </c>
      <c r="G34" s="15">
        <v>7.7257269322956998E-2</v>
      </c>
      <c r="H34" s="15"/>
      <c r="I34" s="15">
        <v>3.2871618651372003E-2</v>
      </c>
      <c r="J34" s="15">
        <v>7.1381751058963803E-3</v>
      </c>
      <c r="K34" s="15"/>
      <c r="L34" s="15">
        <v>3.9929062989255699E-2</v>
      </c>
      <c r="M34" s="15">
        <v>0</v>
      </c>
    </row>
    <row r="35" spans="2:13" ht="15.75" customHeight="1" x14ac:dyDescent="0.2">
      <c r="B35" s="21" t="s">
        <v>52</v>
      </c>
      <c r="C35" s="15">
        <v>0</v>
      </c>
      <c r="D35" s="15">
        <v>0</v>
      </c>
      <c r="E35" s="15">
        <v>0</v>
      </c>
      <c r="F35" s="15">
        <v>0</v>
      </c>
      <c r="G35" s="15">
        <v>0</v>
      </c>
      <c r="H35" s="15"/>
      <c r="I35" s="15">
        <v>0</v>
      </c>
      <c r="J35" s="15">
        <v>0</v>
      </c>
      <c r="K35" s="15"/>
      <c r="L35" s="15">
        <v>0</v>
      </c>
      <c r="M35" s="15">
        <v>0</v>
      </c>
    </row>
    <row r="36" spans="2:13" ht="15.75" customHeight="1" x14ac:dyDescent="0.2">
      <c r="C36" s="15"/>
      <c r="D36" s="15"/>
      <c r="E36" s="15"/>
      <c r="F36" s="15"/>
      <c r="G36" s="15"/>
      <c r="H36" s="15"/>
      <c r="I36" s="15"/>
      <c r="J36" s="15"/>
      <c r="K36" s="15"/>
      <c r="L36" s="15"/>
      <c r="M36" s="15"/>
    </row>
    <row r="37" spans="2:13" ht="15.75" customHeight="1" x14ac:dyDescent="0.2">
      <c r="B37" s="7" t="s">
        <v>53</v>
      </c>
      <c r="C37" s="15"/>
      <c r="D37" s="15"/>
      <c r="E37" s="15"/>
      <c r="F37" s="15"/>
      <c r="G37" s="15"/>
      <c r="H37" s="15"/>
      <c r="I37" s="15"/>
      <c r="J37" s="15"/>
      <c r="K37" s="15"/>
      <c r="L37" s="15"/>
      <c r="M37" s="15"/>
    </row>
    <row r="38" spans="2:13" ht="15.75" customHeight="1" x14ac:dyDescent="0.2">
      <c r="B38" s="14" t="s">
        <v>15</v>
      </c>
      <c r="C38" s="15"/>
      <c r="D38" s="15"/>
      <c r="E38" s="15"/>
      <c r="F38" s="15"/>
      <c r="G38" s="15"/>
      <c r="H38" s="15"/>
      <c r="I38" s="15"/>
      <c r="J38" s="15"/>
      <c r="K38" s="15"/>
      <c r="L38" s="15"/>
      <c r="M38" s="15"/>
    </row>
    <row r="39" spans="2:13" ht="15.75" customHeight="1" x14ac:dyDescent="0.2">
      <c r="B39" s="21" t="s">
        <v>54</v>
      </c>
      <c r="C39" s="15">
        <v>0.36504792799916702</v>
      </c>
      <c r="D39" s="15">
        <v>0.40345445581724798</v>
      </c>
      <c r="E39" s="15">
        <v>0.361206995044421</v>
      </c>
      <c r="F39" s="15">
        <v>0.41939892978993498</v>
      </c>
      <c r="G39" s="15">
        <v>0.28231120947341098</v>
      </c>
      <c r="H39" s="15"/>
      <c r="I39" s="15">
        <v>0.36853951211159303</v>
      </c>
      <c r="J39" s="15">
        <v>0.361206995044421</v>
      </c>
      <c r="K39" s="15"/>
      <c r="L39" s="15">
        <v>0.36337276708349098</v>
      </c>
      <c r="M39" s="15">
        <v>0.36683644566853602</v>
      </c>
    </row>
    <row r="40" spans="2:13" ht="15.75" customHeight="1" x14ac:dyDescent="0.2">
      <c r="B40" s="21" t="s">
        <v>55</v>
      </c>
      <c r="C40" s="15">
        <v>0.33548752976701901</v>
      </c>
      <c r="D40" s="15">
        <v>0.34539490354663899</v>
      </c>
      <c r="E40" s="15">
        <v>0.361206995044421</v>
      </c>
      <c r="F40" s="15">
        <v>0.34057694329489602</v>
      </c>
      <c r="G40" s="15">
        <v>0.25036204176653698</v>
      </c>
      <c r="H40" s="15"/>
      <c r="I40" s="15">
        <v>0.31210735692862401</v>
      </c>
      <c r="J40" s="15">
        <v>0.361206995044421</v>
      </c>
      <c r="K40" s="15"/>
      <c r="L40" s="15">
        <v>0.32890638072575301</v>
      </c>
      <c r="M40" s="15">
        <v>0.34251401972085299</v>
      </c>
    </row>
    <row r="41" spans="2:13" ht="15.75" customHeight="1" x14ac:dyDescent="0.2">
      <c r="B41" s="21" t="s">
        <v>56</v>
      </c>
      <c r="C41" s="15">
        <v>0.32115222805216298</v>
      </c>
      <c r="D41" s="15">
        <v>0.27302548226680601</v>
      </c>
      <c r="E41" s="15">
        <v>0.29969961933500799</v>
      </c>
      <c r="F41" s="15">
        <v>0.36230777317958301</v>
      </c>
      <c r="G41" s="15">
        <v>0.38483817954863803</v>
      </c>
      <c r="H41" s="15"/>
      <c r="I41" s="15">
        <v>0.34065363269770599</v>
      </c>
      <c r="J41" s="15">
        <v>0.29969961933500799</v>
      </c>
      <c r="K41" s="15"/>
      <c r="L41" s="15">
        <v>0.32879082923136799</v>
      </c>
      <c r="M41" s="15">
        <v>0.31299672904880299</v>
      </c>
    </row>
    <row r="42" spans="2:13" ht="15.75" customHeight="1" x14ac:dyDescent="0.2">
      <c r="B42" s="21" t="s">
        <v>57</v>
      </c>
      <c r="C42" s="15">
        <v>0.293705306730423</v>
      </c>
      <c r="D42" s="15">
        <v>0.29786273397451801</v>
      </c>
      <c r="E42" s="15">
        <v>0.33292190102710201</v>
      </c>
      <c r="F42" s="15">
        <v>0.209206965803164</v>
      </c>
      <c r="G42" s="15">
        <v>0.26895227556420198</v>
      </c>
      <c r="H42" s="15"/>
      <c r="I42" s="15">
        <v>0.25805562494659501</v>
      </c>
      <c r="J42" s="15">
        <v>0.33292190102710201</v>
      </c>
      <c r="K42" s="15"/>
      <c r="L42" s="15">
        <v>0.242283013416242</v>
      </c>
      <c r="M42" s="15">
        <v>0.34860730410346003</v>
      </c>
    </row>
    <row r="43" spans="2:13" ht="15.75" customHeight="1" x14ac:dyDescent="0.2">
      <c r="B43" s="21" t="s">
        <v>58</v>
      </c>
      <c r="C43" s="15">
        <v>0.22297472801724899</v>
      </c>
      <c r="D43" s="15">
        <v>0.32730254822667998</v>
      </c>
      <c r="E43" s="15">
        <v>0.127951939093601</v>
      </c>
      <c r="F43" s="15">
        <v>0.218293297030482</v>
      </c>
      <c r="G43" s="15">
        <v>0.38483817954863803</v>
      </c>
      <c r="H43" s="15"/>
      <c r="I43" s="15">
        <v>0.30935479870143101</v>
      </c>
      <c r="J43" s="15">
        <v>0.127951939093601</v>
      </c>
      <c r="K43" s="15"/>
      <c r="L43" s="15">
        <v>0.235744811388999</v>
      </c>
      <c r="M43" s="15">
        <v>0.20934050366545601</v>
      </c>
    </row>
    <row r="44" spans="2:13" ht="15.75" customHeight="1" x14ac:dyDescent="0.2">
      <c r="B44" s="21" t="s">
        <v>59</v>
      </c>
      <c r="C44" s="15">
        <v>0.19079139847541801</v>
      </c>
      <c r="D44" s="15">
        <v>0.236020695393173</v>
      </c>
      <c r="E44" s="15">
        <v>0.21210813703939699</v>
      </c>
      <c r="F44" s="15">
        <v>0.17028847164744801</v>
      </c>
      <c r="G44" s="15">
        <v>0.109206437029831</v>
      </c>
      <c r="H44" s="15"/>
      <c r="I44" s="15">
        <v>0.17141350602698399</v>
      </c>
      <c r="J44" s="15">
        <v>0.21210813703939699</v>
      </c>
      <c r="K44" s="15"/>
      <c r="L44" s="15">
        <v>0.190783803019585</v>
      </c>
      <c r="M44" s="15">
        <v>0.19079950790946501</v>
      </c>
    </row>
    <row r="45" spans="2:13" ht="15.75" customHeight="1" x14ac:dyDescent="0.2">
      <c r="B45" s="21" t="s">
        <v>60</v>
      </c>
      <c r="C45" s="15">
        <v>0.18099370452504401</v>
      </c>
      <c r="D45" s="15">
        <v>0.203618471063992</v>
      </c>
      <c r="E45" s="15">
        <v>0.17668486791618199</v>
      </c>
      <c r="F45" s="15">
        <v>0.222836462644141</v>
      </c>
      <c r="G45" s="15">
        <v>0.12779667082749699</v>
      </c>
      <c r="H45" s="15"/>
      <c r="I45" s="15">
        <v>0.184910634506327</v>
      </c>
      <c r="J45" s="15">
        <v>0.17668486791618199</v>
      </c>
      <c r="K45" s="15"/>
      <c r="L45" s="15">
        <v>0.19007751764252001</v>
      </c>
      <c r="M45" s="15">
        <v>0.17129519728683801</v>
      </c>
    </row>
    <row r="46" spans="2:13" ht="15.75" customHeight="1" x14ac:dyDescent="0.2">
      <c r="B46" s="21" t="s">
        <v>61</v>
      </c>
      <c r="C46" s="15">
        <v>0.15681749158772501</v>
      </c>
      <c r="D46" s="15">
        <v>0.101809235531996</v>
      </c>
      <c r="E46" s="15">
        <v>0.18258874610338499</v>
      </c>
      <c r="F46" s="15">
        <v>0.13136997749173199</v>
      </c>
      <c r="G46" s="15">
        <v>0.16642530548897499</v>
      </c>
      <c r="H46" s="15"/>
      <c r="I46" s="15">
        <v>0.13339023995789301</v>
      </c>
      <c r="J46" s="15">
        <v>0.18258874610338499</v>
      </c>
      <c r="K46" s="15"/>
      <c r="L46" s="15">
        <v>0.17231340993819999</v>
      </c>
      <c r="M46" s="15">
        <v>0.14027297725864701</v>
      </c>
    </row>
    <row r="47" spans="2:13" ht="15.75" customHeight="1" x14ac:dyDescent="0.2">
      <c r="B47" s="21" t="s">
        <v>62</v>
      </c>
      <c r="C47" s="15">
        <v>0.143158922884807</v>
      </c>
      <c r="D47" s="15">
        <v>0.149341405104117</v>
      </c>
      <c r="E47" s="15">
        <v>0.14566357365520899</v>
      </c>
      <c r="F47" s="15">
        <v>0.17028847164744801</v>
      </c>
      <c r="G47" s="15">
        <v>0.102526970075227</v>
      </c>
      <c r="H47" s="15"/>
      <c r="I47" s="15">
        <v>0.14088208052901899</v>
      </c>
      <c r="J47" s="15">
        <v>0.14566357365520899</v>
      </c>
      <c r="K47" s="15"/>
      <c r="L47" s="15">
        <v>0.145485029357695</v>
      </c>
      <c r="M47" s="15">
        <v>0.14067541071074699</v>
      </c>
    </row>
    <row r="48" spans="2:13" ht="15.75" customHeight="1" x14ac:dyDescent="0.2">
      <c r="B48" s="21" t="s">
        <v>63</v>
      </c>
      <c r="C48" s="15">
        <v>0.121131393897805</v>
      </c>
      <c r="D48" s="15">
        <v>0.101809235531996</v>
      </c>
      <c r="E48" s="15">
        <v>8.7591482295610701E-2</v>
      </c>
      <c r="F48" s="15">
        <v>0.178389804691158</v>
      </c>
      <c r="G48" s="15">
        <v>0.17310477244358</v>
      </c>
      <c r="H48" s="15"/>
      <c r="I48" s="15">
        <v>0.15162071091066101</v>
      </c>
      <c r="J48" s="15">
        <v>8.7591482295610701E-2</v>
      </c>
      <c r="K48" s="15"/>
      <c r="L48" s="15">
        <v>8.3243984862934897E-2</v>
      </c>
      <c r="M48" s="15">
        <v>0.16158261256661399</v>
      </c>
    </row>
    <row r="49" spans="2:13" ht="15.75" customHeight="1" x14ac:dyDescent="0.2">
      <c r="B49" s="21" t="s">
        <v>64</v>
      </c>
      <c r="C49" s="15">
        <v>0.103314488507273</v>
      </c>
      <c r="D49" s="15">
        <v>0.15986878780260499</v>
      </c>
      <c r="E49" s="15">
        <v>8.4156197945795902E-2</v>
      </c>
      <c r="F49" s="15">
        <v>6.9735655267721297E-2</v>
      </c>
      <c r="G49" s="15">
        <v>0.13447613778210099</v>
      </c>
      <c r="H49" s="15"/>
      <c r="I49" s="15">
        <v>0.120730252784811</v>
      </c>
      <c r="J49" s="15">
        <v>8.4156197945795902E-2</v>
      </c>
      <c r="K49" s="15"/>
      <c r="L49" s="15">
        <v>9.06064365144615E-2</v>
      </c>
      <c r="M49" s="15">
        <v>0.11688248386802</v>
      </c>
    </row>
    <row r="50" spans="2:13" ht="15.75" customHeight="1" x14ac:dyDescent="0.2">
      <c r="B50" s="21" t="s">
        <v>65</v>
      </c>
      <c r="C50" s="15">
        <v>8.3845433089583098E-3</v>
      </c>
      <c r="D50" s="15">
        <v>0</v>
      </c>
      <c r="E50" s="15">
        <v>5.9038781872025204E-3</v>
      </c>
      <c r="F50" s="15">
        <v>0</v>
      </c>
      <c r="G50" s="15">
        <v>3.1949167706874199E-2</v>
      </c>
      <c r="H50" s="15"/>
      <c r="I50" s="15">
        <v>1.0639581610699099E-2</v>
      </c>
      <c r="J50" s="15">
        <v>5.9038781872025204E-3</v>
      </c>
      <c r="K50" s="15"/>
      <c r="L50" s="15">
        <v>0</v>
      </c>
      <c r="M50" s="15">
        <v>1.73364617290492E-2</v>
      </c>
    </row>
    <row r="51" spans="2:13" ht="15.75" customHeight="1" x14ac:dyDescent="0.2">
      <c r="B51" s="21" t="s">
        <v>66</v>
      </c>
      <c r="C51" s="15">
        <v>8.5828895045262199E-2</v>
      </c>
      <c r="D51" s="15">
        <v>2.1874841630693101E-2</v>
      </c>
      <c r="E51" s="15">
        <v>0.13042053293098901</v>
      </c>
      <c r="F51" s="15">
        <v>7.4278820881380297E-2</v>
      </c>
      <c r="G51" s="15">
        <v>3.8628634661478499E-2</v>
      </c>
      <c r="H51" s="15"/>
      <c r="I51" s="15">
        <v>4.5293052263510998E-2</v>
      </c>
      <c r="J51" s="15">
        <v>0.13042053293098901</v>
      </c>
      <c r="K51" s="15"/>
      <c r="L51" s="15">
        <v>0.104269510766613</v>
      </c>
      <c r="M51" s="15">
        <v>6.6140418109685198E-2</v>
      </c>
    </row>
    <row r="52" spans="2:13" ht="15.75" customHeight="1" x14ac:dyDescent="0.2">
      <c r="C52" s="15"/>
      <c r="D52" s="15"/>
      <c r="E52" s="15"/>
      <c r="F52" s="15"/>
      <c r="G52" s="15"/>
      <c r="H52" s="15"/>
      <c r="I52" s="15"/>
      <c r="J52" s="15"/>
      <c r="K52" s="15"/>
      <c r="L52" s="15"/>
      <c r="M52" s="15"/>
    </row>
    <row r="53" spans="2:13" ht="15.75" customHeight="1" x14ac:dyDescent="0.2">
      <c r="B53" s="7" t="s">
        <v>67</v>
      </c>
      <c r="C53" s="15"/>
      <c r="D53" s="15"/>
      <c r="E53" s="15"/>
      <c r="F53" s="15"/>
      <c r="G53" s="15"/>
      <c r="H53" s="15"/>
      <c r="I53" s="15"/>
      <c r="J53" s="15"/>
      <c r="K53" s="15"/>
      <c r="L53" s="15"/>
      <c r="M53" s="15"/>
    </row>
    <row r="54" spans="2:13" ht="15.75" customHeight="1" x14ac:dyDescent="0.2">
      <c r="B54" s="14" t="s">
        <v>15</v>
      </c>
      <c r="C54" s="15"/>
      <c r="D54" s="15"/>
      <c r="E54" s="15"/>
      <c r="F54" s="15"/>
      <c r="G54" s="15"/>
      <c r="H54" s="15"/>
      <c r="I54" s="15"/>
      <c r="J54" s="15"/>
      <c r="K54" s="15"/>
      <c r="L54" s="15"/>
      <c r="M54" s="15"/>
    </row>
    <row r="55" spans="2:13" ht="15.75" customHeight="1" x14ac:dyDescent="0.2">
      <c r="B55" s="21" t="s">
        <v>68</v>
      </c>
      <c r="C55" s="15">
        <v>0.36301699768610401</v>
      </c>
      <c r="D55" s="15">
        <v>0.38536210049729003</v>
      </c>
      <c r="E55" s="15">
        <v>0.330453307189714</v>
      </c>
      <c r="F55" s="15">
        <v>0.37593727002055999</v>
      </c>
      <c r="G55" s="15">
        <v>0.41678734725551198</v>
      </c>
      <c r="H55" s="15"/>
      <c r="I55" s="15">
        <v>0.39261888496681002</v>
      </c>
      <c r="J55" s="15">
        <v>0.330453307189714</v>
      </c>
      <c r="K55" s="15"/>
      <c r="L55" s="15">
        <v>0.36983986875328201</v>
      </c>
      <c r="M55" s="15">
        <v>0.355732428576788</v>
      </c>
    </row>
    <row r="56" spans="2:13" ht="15.75" customHeight="1" x14ac:dyDescent="0.2">
      <c r="B56" s="21" t="s">
        <v>69</v>
      </c>
      <c r="C56" s="15">
        <v>0.32025881452291799</v>
      </c>
      <c r="D56" s="15">
        <v>0.24358566801464299</v>
      </c>
      <c r="E56" s="15">
        <v>0.327285629246166</v>
      </c>
      <c r="F56" s="15">
        <v>0.34966327452221402</v>
      </c>
      <c r="G56" s="15">
        <v>0.34620954488715899</v>
      </c>
      <c r="H56" s="15"/>
      <c r="I56" s="15">
        <v>0.31387111785189598</v>
      </c>
      <c r="J56" s="15">
        <v>0.327285629246166</v>
      </c>
      <c r="K56" s="15"/>
      <c r="L56" s="15">
        <v>0.36480792337312401</v>
      </c>
      <c r="M56" s="15">
        <v>0.27269510432194599</v>
      </c>
    </row>
    <row r="57" spans="2:13" ht="15.75" customHeight="1" x14ac:dyDescent="0.2">
      <c r="B57" s="21" t="s">
        <v>70</v>
      </c>
      <c r="C57" s="15">
        <v>0.32006640679746601</v>
      </c>
      <c r="D57" s="15">
        <v>0.31973757560521099</v>
      </c>
      <c r="E57" s="15">
        <v>0.30436920060351702</v>
      </c>
      <c r="F57" s="15">
        <v>0.40576943294895801</v>
      </c>
      <c r="G57" s="15">
        <v>0.27563174251880701</v>
      </c>
      <c r="H57" s="15"/>
      <c r="I57" s="15">
        <v>0.33433588673945303</v>
      </c>
      <c r="J57" s="15">
        <v>0.30436920060351702</v>
      </c>
      <c r="K57" s="15"/>
      <c r="L57" s="15">
        <v>0.28161486608497099</v>
      </c>
      <c r="M57" s="15">
        <v>0.36111993146795102</v>
      </c>
    </row>
    <row r="58" spans="2:13" ht="15.75" customHeight="1" x14ac:dyDescent="0.2">
      <c r="B58" s="21" t="s">
        <v>71</v>
      </c>
      <c r="C58" s="15">
        <v>0.29742470151537098</v>
      </c>
      <c r="D58" s="15">
        <v>0.305427706595987</v>
      </c>
      <c r="E58" s="15">
        <v>0.31987984773400302</v>
      </c>
      <c r="F58" s="15">
        <v>0.244567292528828</v>
      </c>
      <c r="G58" s="15">
        <v>0.28231120947341098</v>
      </c>
      <c r="H58" s="15"/>
      <c r="I58" s="15">
        <v>0.27701194432775</v>
      </c>
      <c r="J58" s="15">
        <v>0.31987984773400302</v>
      </c>
      <c r="K58" s="15"/>
      <c r="L58" s="15">
        <v>0.30351315643488103</v>
      </c>
      <c r="M58" s="15">
        <v>0.29092424588702298</v>
      </c>
    </row>
    <row r="59" spans="2:13" ht="15.75" customHeight="1" x14ac:dyDescent="0.2">
      <c r="B59" s="21" t="s">
        <v>72</v>
      </c>
      <c r="C59" s="15">
        <v>0.275471298269166</v>
      </c>
      <c r="D59" s="15">
        <v>0.21874841630693101</v>
      </c>
      <c r="E59" s="15">
        <v>0.240660837462983</v>
      </c>
      <c r="F59" s="15">
        <v>0.34057694329489602</v>
      </c>
      <c r="G59" s="15">
        <v>0.359568478796368</v>
      </c>
      <c r="H59" s="15"/>
      <c r="I59" s="15">
        <v>0.307115602746519</v>
      </c>
      <c r="J59" s="15">
        <v>0.240660837462983</v>
      </c>
      <c r="K59" s="15"/>
      <c r="L59" s="15">
        <v>0.34184058406533602</v>
      </c>
      <c r="M59" s="15">
        <v>0.20461085779506</v>
      </c>
    </row>
    <row r="60" spans="2:13" ht="15.75" customHeight="1" x14ac:dyDescent="0.2">
      <c r="B60" s="21" t="s">
        <v>73</v>
      </c>
      <c r="C60" s="15">
        <v>0.24355107759518299</v>
      </c>
      <c r="D60" s="15">
        <v>0.261678023334601</v>
      </c>
      <c r="E60" s="15">
        <v>0.27018022839899503</v>
      </c>
      <c r="F60" s="15">
        <v>0.261754956799857</v>
      </c>
      <c r="G60" s="15">
        <v>0.13447613778210099</v>
      </c>
      <c r="H60" s="15"/>
      <c r="I60" s="15">
        <v>0.21934395891609201</v>
      </c>
      <c r="J60" s="15">
        <v>0.27018022839899503</v>
      </c>
      <c r="K60" s="15"/>
      <c r="L60" s="15">
        <v>0.227631623223473</v>
      </c>
      <c r="M60" s="15">
        <v>0.26054778827776198</v>
      </c>
    </row>
    <row r="61" spans="2:13" ht="15.75" customHeight="1" x14ac:dyDescent="0.2">
      <c r="B61" s="21" t="s">
        <v>74</v>
      </c>
      <c r="C61" s="15">
        <v>0.18822790560363301</v>
      </c>
      <c r="D61" s="15">
        <v>0.19983598475325701</v>
      </c>
      <c r="E61" s="15">
        <v>0.23105406851969901</v>
      </c>
      <c r="F61" s="15">
        <v>0.15310080737642001</v>
      </c>
      <c r="G61" s="15">
        <v>9.5847503120622707E-2</v>
      </c>
      <c r="H61" s="15"/>
      <c r="I61" s="15">
        <v>0.149296960493251</v>
      </c>
      <c r="J61" s="15">
        <v>0.23105406851969901</v>
      </c>
      <c r="K61" s="15"/>
      <c r="L61" s="15">
        <v>0.18034010858269101</v>
      </c>
      <c r="M61" s="15">
        <v>0.196649463325242</v>
      </c>
    </row>
    <row r="62" spans="2:13" ht="15.75" customHeight="1" x14ac:dyDescent="0.2">
      <c r="B62" s="21" t="s">
        <v>75</v>
      </c>
      <c r="C62" s="15">
        <v>0.18534018347978401</v>
      </c>
      <c r="D62" s="15">
        <v>0.16743376042407501</v>
      </c>
      <c r="E62" s="15">
        <v>0.271414525317689</v>
      </c>
      <c r="F62" s="15">
        <v>9.1466485152408697E-2</v>
      </c>
      <c r="G62" s="15">
        <v>6.3898335413748494E-2</v>
      </c>
      <c r="H62" s="15"/>
      <c r="I62" s="15">
        <v>0.10709466136585299</v>
      </c>
      <c r="J62" s="15">
        <v>0.271414525317689</v>
      </c>
      <c r="K62" s="15"/>
      <c r="L62" s="15">
        <v>0.17762497312907799</v>
      </c>
      <c r="M62" s="15">
        <v>0.19357747573392101</v>
      </c>
    </row>
    <row r="63" spans="2:13" ht="15.75" customHeight="1" x14ac:dyDescent="0.2">
      <c r="B63" s="21" t="s">
        <v>76</v>
      </c>
      <c r="C63" s="15">
        <v>0.16880535277119299</v>
      </c>
      <c r="D63" s="15">
        <v>0.14177643248264701</v>
      </c>
      <c r="E63" s="15">
        <v>0.142228289305394</v>
      </c>
      <c r="F63" s="15">
        <v>0.16120214042013001</v>
      </c>
      <c r="G63" s="15">
        <v>0.27563174251880701</v>
      </c>
      <c r="H63" s="15"/>
      <c r="I63" s="15">
        <v>0.19296512167250901</v>
      </c>
      <c r="J63" s="15">
        <v>0.142228289305394</v>
      </c>
      <c r="K63" s="15"/>
      <c r="L63" s="15">
        <v>0.15210972090597299</v>
      </c>
      <c r="M63" s="15">
        <v>0.186630764236316</v>
      </c>
    </row>
    <row r="64" spans="2:13" ht="15.75" customHeight="1" x14ac:dyDescent="0.2">
      <c r="B64" s="21" t="s">
        <v>77</v>
      </c>
      <c r="C64" s="15">
        <v>0.14118314318839001</v>
      </c>
      <c r="D64" s="15">
        <v>0.17417865681182901</v>
      </c>
      <c r="E64" s="15">
        <v>0.158705626948308</v>
      </c>
      <c r="F64" s="15">
        <v>0.100552816379727</v>
      </c>
      <c r="G64" s="15">
        <v>0.102526970075227</v>
      </c>
      <c r="H64" s="15"/>
      <c r="I64" s="15">
        <v>0.125254402273826</v>
      </c>
      <c r="J64" s="15">
        <v>0.158705626948308</v>
      </c>
      <c r="K64" s="15"/>
      <c r="L64" s="15">
        <v>0.12125381998358301</v>
      </c>
      <c r="M64" s="15">
        <v>0.162461067211568</v>
      </c>
    </row>
    <row r="65" spans="2:13" ht="15.75" customHeight="1" x14ac:dyDescent="0.2">
      <c r="B65" s="21" t="s">
        <v>78</v>
      </c>
      <c r="C65" s="15">
        <v>0.13207658193616401</v>
      </c>
      <c r="D65" s="15">
        <v>0.16743376042407501</v>
      </c>
      <c r="E65" s="15">
        <v>0.123282357825093</v>
      </c>
      <c r="F65" s="15">
        <v>0.14401447614910201</v>
      </c>
      <c r="G65" s="15">
        <v>0.109206437029831</v>
      </c>
      <c r="H65" s="15"/>
      <c r="I65" s="15">
        <v>0.14007093475333199</v>
      </c>
      <c r="J65" s="15">
        <v>0.123282357825093</v>
      </c>
      <c r="K65" s="15"/>
      <c r="L65" s="15">
        <v>0.15604427528897499</v>
      </c>
      <c r="M65" s="15">
        <v>0.10648701459707299</v>
      </c>
    </row>
    <row r="66" spans="2:13" ht="15.75" customHeight="1" x14ac:dyDescent="0.2">
      <c r="B66" s="21" t="s">
        <v>79</v>
      </c>
      <c r="C66" s="15">
        <v>0.12704198568991801</v>
      </c>
      <c r="D66" s="15">
        <v>0.116119104541219</v>
      </c>
      <c r="E66" s="15">
        <v>0.15156745184241099</v>
      </c>
      <c r="F66" s="15">
        <v>9.6009650766067697E-2</v>
      </c>
      <c r="G66" s="15">
        <v>0.102526970075227</v>
      </c>
      <c r="H66" s="15"/>
      <c r="I66" s="15">
        <v>0.104747212785314</v>
      </c>
      <c r="J66" s="15">
        <v>0.15156745184241099</v>
      </c>
      <c r="K66" s="15"/>
      <c r="L66" s="15">
        <v>9.8351104595399405E-2</v>
      </c>
      <c r="M66" s="15">
        <v>0.157674354978803</v>
      </c>
    </row>
    <row r="67" spans="2:13" ht="15.75" customHeight="1" x14ac:dyDescent="0.2">
      <c r="B67" s="21" t="s">
        <v>80</v>
      </c>
      <c r="C67" s="15">
        <v>2.81129755189009E-3</v>
      </c>
      <c r="D67" s="15">
        <v>0</v>
      </c>
      <c r="E67" s="15">
        <v>5.9038781872025204E-3</v>
      </c>
      <c r="F67" s="15">
        <v>0</v>
      </c>
      <c r="G67" s="15">
        <v>0</v>
      </c>
      <c r="H67" s="15"/>
      <c r="I67" s="15">
        <v>0</v>
      </c>
      <c r="J67" s="15">
        <v>5.9038781872025204E-3</v>
      </c>
      <c r="K67" s="15"/>
      <c r="L67" s="15">
        <v>0</v>
      </c>
      <c r="M67" s="15">
        <v>5.8128332839832899E-3</v>
      </c>
    </row>
    <row r="68" spans="2:13" ht="15.75" customHeight="1" x14ac:dyDescent="0.2">
      <c r="C68" s="15"/>
      <c r="D68" s="15"/>
      <c r="E68" s="15"/>
      <c r="F68" s="15"/>
      <c r="G68" s="15"/>
      <c r="H68" s="15"/>
      <c r="I68" s="15"/>
      <c r="J68" s="15"/>
      <c r="K68" s="15"/>
      <c r="L68" s="15"/>
      <c r="M68" s="15"/>
    </row>
    <row r="69" spans="2:13" ht="15.75" customHeight="1" x14ac:dyDescent="0.2">
      <c r="B69" s="7" t="s">
        <v>81</v>
      </c>
      <c r="C69" s="15"/>
      <c r="D69" s="15"/>
      <c r="E69" s="15"/>
      <c r="F69" s="15"/>
      <c r="G69" s="15"/>
      <c r="H69" s="15"/>
      <c r="I69" s="15"/>
      <c r="J69" s="15"/>
      <c r="K69" s="15"/>
      <c r="L69" s="15"/>
      <c r="M69" s="15"/>
    </row>
    <row r="70" spans="2:13" ht="15.75" customHeight="1" x14ac:dyDescent="0.2">
      <c r="B70" s="14" t="s">
        <v>15</v>
      </c>
      <c r="C70" s="15"/>
      <c r="D70" s="15"/>
      <c r="E70" s="15"/>
      <c r="F70" s="15"/>
      <c r="G70" s="15"/>
      <c r="H70" s="15"/>
      <c r="I70" s="15"/>
      <c r="J70" s="15"/>
      <c r="K70" s="15"/>
      <c r="L70" s="15"/>
      <c r="M70" s="15"/>
    </row>
    <row r="71" spans="2:13" ht="15.75" customHeight="1" x14ac:dyDescent="0.2">
      <c r="B71" s="21" t="s">
        <v>82</v>
      </c>
      <c r="C71" s="15">
        <v>2.1071785028822902E-2</v>
      </c>
      <c r="D71" s="15">
        <v>3.9967196950651401E-2</v>
      </c>
      <c r="E71" s="15">
        <v>5.9038781872025204E-3</v>
      </c>
      <c r="F71" s="15">
        <v>2.62739954983464E-2</v>
      </c>
      <c r="G71" s="15">
        <v>3.8628634661478499E-2</v>
      </c>
      <c r="H71" s="15"/>
      <c r="I71" s="15">
        <v>3.4860107598086103E-2</v>
      </c>
      <c r="J71" s="15">
        <v>5.9038781872025204E-3</v>
      </c>
      <c r="K71" s="15"/>
      <c r="L71" s="15">
        <v>2.9369817057975301E-2</v>
      </c>
      <c r="M71" s="15">
        <v>1.22122320352919E-2</v>
      </c>
    </row>
    <row r="72" spans="2:13" ht="15.75" customHeight="1" x14ac:dyDescent="0.2">
      <c r="B72" s="21" t="s">
        <v>83</v>
      </c>
      <c r="C72" s="15">
        <v>0.11988483162043601</v>
      </c>
      <c r="D72" s="15">
        <v>0.16743376042407501</v>
      </c>
      <c r="E72" s="15">
        <v>7.3315132083817999E-2</v>
      </c>
      <c r="F72" s="15">
        <v>0.15310080737642001</v>
      </c>
      <c r="G72" s="15">
        <v>0.16642530548897499</v>
      </c>
      <c r="H72" s="15"/>
      <c r="I72" s="15">
        <v>0.16221882311111399</v>
      </c>
      <c r="J72" s="15">
        <v>7.3315132083817999E-2</v>
      </c>
      <c r="K72" s="15"/>
      <c r="L72" s="15">
        <v>0.115062272439497</v>
      </c>
      <c r="M72" s="15">
        <v>0.12503372939256599</v>
      </c>
    </row>
    <row r="73" spans="2:13" ht="15.75" customHeight="1" x14ac:dyDescent="0.2">
      <c r="B73" s="21" t="s">
        <v>84</v>
      </c>
      <c r="C73" s="15">
        <v>0.36451712436709</v>
      </c>
      <c r="D73" s="15">
        <v>0.35592228624512801</v>
      </c>
      <c r="E73" s="15">
        <v>0.36147460145068799</v>
      </c>
      <c r="F73" s="15">
        <v>0.43658659406096401</v>
      </c>
      <c r="G73" s="15">
        <v>0.30758091022568101</v>
      </c>
      <c r="H73" s="15"/>
      <c r="I73" s="15">
        <v>0.36728291715799999</v>
      </c>
      <c r="J73" s="15">
        <v>0.36147460145068799</v>
      </c>
      <c r="K73" s="15"/>
      <c r="L73" s="15">
        <v>0.35242241553212</v>
      </c>
      <c r="M73" s="15">
        <v>0.37743027214578101</v>
      </c>
    </row>
    <row r="74" spans="2:13" ht="15.75" customHeight="1" x14ac:dyDescent="0.2">
      <c r="B74" s="21" t="s">
        <v>85</v>
      </c>
      <c r="C74" s="15">
        <v>0.47689244888909998</v>
      </c>
      <c r="D74" s="15">
        <v>0.43667675638014603</v>
      </c>
      <c r="E74" s="15">
        <v>0.546264334985193</v>
      </c>
      <c r="F74" s="15">
        <v>0.35776460756592399</v>
      </c>
      <c r="G74" s="15">
        <v>0.44873651496238698</v>
      </c>
      <c r="H74" s="15"/>
      <c r="I74" s="15">
        <v>0.413830224633712</v>
      </c>
      <c r="J74" s="15">
        <v>0.546264334985193</v>
      </c>
      <c r="K74" s="15"/>
      <c r="L74" s="15">
        <v>0.47443992490539699</v>
      </c>
      <c r="M74" s="15">
        <v>0.47951093314237803</v>
      </c>
    </row>
    <row r="75" spans="2:13" ht="15.75" customHeight="1" x14ac:dyDescent="0.2">
      <c r="B75" s="21" t="s">
        <v>52</v>
      </c>
      <c r="C75" s="15">
        <v>1.76338100945506E-2</v>
      </c>
      <c r="D75" s="15">
        <v>0</v>
      </c>
      <c r="E75" s="15">
        <v>1.3042053293098901E-2</v>
      </c>
      <c r="F75" s="15">
        <v>2.62739954983464E-2</v>
      </c>
      <c r="G75" s="15">
        <v>3.8628634661478499E-2</v>
      </c>
      <c r="H75" s="15"/>
      <c r="I75" s="15">
        <v>2.18079274990889E-2</v>
      </c>
      <c r="J75" s="15">
        <v>1.3042053293098901E-2</v>
      </c>
      <c r="K75" s="15"/>
      <c r="L75" s="15">
        <v>2.8705570065011499E-2</v>
      </c>
      <c r="M75" s="15">
        <v>5.8128332839832899E-3</v>
      </c>
    </row>
    <row r="76" spans="2:13" ht="15.75" customHeight="1" x14ac:dyDescent="0.2">
      <c r="C76" s="15"/>
      <c r="D76" s="15"/>
      <c r="E76" s="15"/>
      <c r="F76" s="15"/>
      <c r="G76" s="15"/>
      <c r="H76" s="15"/>
      <c r="I76" s="15"/>
      <c r="J76" s="15"/>
      <c r="K76" s="15"/>
      <c r="L76" s="15"/>
      <c r="M76" s="15"/>
    </row>
    <row r="77" spans="2:13" ht="15.75" customHeight="1" x14ac:dyDescent="0.2">
      <c r="B77" s="7" t="s">
        <v>86</v>
      </c>
      <c r="C77" s="15"/>
      <c r="D77" s="15"/>
      <c r="E77" s="15"/>
      <c r="F77" s="15"/>
      <c r="G77" s="15"/>
      <c r="H77" s="15"/>
      <c r="I77" s="15"/>
      <c r="J77" s="15"/>
      <c r="K77" s="15"/>
      <c r="L77" s="15"/>
      <c r="M77" s="15"/>
    </row>
    <row r="78" spans="2:13" ht="15.75" customHeight="1" x14ac:dyDescent="0.2">
      <c r="B78" s="14" t="s">
        <v>15</v>
      </c>
      <c r="C78" s="15"/>
      <c r="D78" s="15"/>
      <c r="E78" s="15"/>
      <c r="F78" s="15"/>
      <c r="G78" s="15"/>
      <c r="H78" s="15"/>
      <c r="I78" s="15"/>
      <c r="J78" s="15"/>
      <c r="K78" s="15"/>
      <c r="L78" s="15"/>
      <c r="M78" s="15"/>
    </row>
    <row r="79" spans="2:13" ht="15.75" customHeight="1" x14ac:dyDescent="0.2">
      <c r="B79" s="21" t="s">
        <v>82</v>
      </c>
      <c r="C79" s="15">
        <v>5.0626712165929601E-2</v>
      </c>
      <c r="D79" s="15">
        <v>0.119901590851954</v>
      </c>
      <c r="E79" s="15">
        <v>1.7711634561607601E-2</v>
      </c>
      <c r="F79" s="15">
        <v>5.2547990996692898E-2</v>
      </c>
      <c r="G79" s="15">
        <v>7.0577802368352704E-2</v>
      </c>
      <c r="H79" s="15"/>
      <c r="I79" s="15">
        <v>8.0548026434249603E-2</v>
      </c>
      <c r="J79" s="15">
        <v>1.7711634561607601E-2</v>
      </c>
      <c r="K79" s="15"/>
      <c r="L79" s="15">
        <v>5.2936779439122901E-2</v>
      </c>
      <c r="M79" s="15">
        <v>4.8160324550941498E-2</v>
      </c>
    </row>
    <row r="80" spans="2:13" ht="15.75" customHeight="1" x14ac:dyDescent="0.2">
      <c r="B80" s="21" t="s">
        <v>83</v>
      </c>
      <c r="C80" s="15">
        <v>0.16819148170238099</v>
      </c>
      <c r="D80" s="15">
        <v>6.1842038581344398E-2</v>
      </c>
      <c r="E80" s="15">
        <v>0.14689787057390299</v>
      </c>
      <c r="F80" s="15">
        <v>0.26629812241351603</v>
      </c>
      <c r="G80" s="15">
        <v>0.230323640902724</v>
      </c>
      <c r="H80" s="15"/>
      <c r="I80" s="15">
        <v>0.18754835025185501</v>
      </c>
      <c r="J80" s="15">
        <v>0.14689787057390299</v>
      </c>
      <c r="K80" s="15"/>
      <c r="L80" s="15">
        <v>0.14122640602703901</v>
      </c>
      <c r="M80" s="15">
        <v>0.196981261746732</v>
      </c>
    </row>
    <row r="81" spans="2:13" ht="15.75" customHeight="1" x14ac:dyDescent="0.2">
      <c r="B81" s="21" t="s">
        <v>84</v>
      </c>
      <c r="C81" s="15">
        <v>0.32405478918484998</v>
      </c>
      <c r="D81" s="15">
        <v>0.331085034537415</v>
      </c>
      <c r="E81" s="15">
        <v>0.30216821317239601</v>
      </c>
      <c r="F81" s="15">
        <v>0.30975978218289002</v>
      </c>
      <c r="G81" s="15">
        <v>0.391517646503242</v>
      </c>
      <c r="H81" s="15"/>
      <c r="I81" s="15">
        <v>0.343950689993546</v>
      </c>
      <c r="J81" s="15">
        <v>0.30216821317239601</v>
      </c>
      <c r="K81" s="15"/>
      <c r="L81" s="15">
        <v>0.34410646641710102</v>
      </c>
      <c r="M81" s="15">
        <v>0.30264623153838699</v>
      </c>
    </row>
    <row r="82" spans="2:13" ht="15.75" customHeight="1" x14ac:dyDescent="0.2">
      <c r="B82" s="21" t="s">
        <v>85</v>
      </c>
      <c r="C82" s="15">
        <v>0.45038859808711601</v>
      </c>
      <c r="D82" s="15">
        <v>0.48717133602928597</v>
      </c>
      <c r="E82" s="15">
        <v>0.53322228169209396</v>
      </c>
      <c r="F82" s="15">
        <v>0.37139410440690102</v>
      </c>
      <c r="G82" s="15">
        <v>0.26895227556420198</v>
      </c>
      <c r="H82" s="15"/>
      <c r="I82" s="15">
        <v>0.37508898284873099</v>
      </c>
      <c r="J82" s="15">
        <v>0.53322228169209396</v>
      </c>
      <c r="K82" s="15"/>
      <c r="L82" s="15">
        <v>0.44868059328276899</v>
      </c>
      <c r="M82" s="15">
        <v>0.45221218216394099</v>
      </c>
    </row>
    <row r="83" spans="2:13" ht="15.75" customHeight="1" x14ac:dyDescent="0.2">
      <c r="B83" s="21" t="s">
        <v>52</v>
      </c>
      <c r="C83" s="15">
        <v>6.73841885972203E-3</v>
      </c>
      <c r="D83" s="15">
        <v>0</v>
      </c>
      <c r="E83" s="15">
        <v>0</v>
      </c>
      <c r="F83" s="15">
        <v>0</v>
      </c>
      <c r="G83" s="15">
        <v>3.8628634661478499E-2</v>
      </c>
      <c r="H83" s="15"/>
      <c r="I83" s="15">
        <v>1.2863950471619E-2</v>
      </c>
      <c r="J83" s="15">
        <v>0</v>
      </c>
      <c r="K83" s="15"/>
      <c r="L83" s="15">
        <v>1.30497548339687E-2</v>
      </c>
      <c r="M83" s="15">
        <v>0</v>
      </c>
    </row>
    <row r="84" spans="2:13" ht="15.75" customHeight="1" x14ac:dyDescent="0.2">
      <c r="C84" s="15"/>
      <c r="D84" s="15"/>
      <c r="E84" s="15"/>
      <c r="F84" s="15"/>
      <c r="G84" s="15"/>
      <c r="H84" s="15"/>
      <c r="I84" s="15"/>
      <c r="J84" s="15"/>
      <c r="K84" s="15"/>
      <c r="L84" s="15"/>
      <c r="M84" s="15"/>
    </row>
    <row r="85" spans="2:13" ht="15.75" customHeight="1" x14ac:dyDescent="0.2">
      <c r="B85" s="7" t="s">
        <v>87</v>
      </c>
      <c r="C85" s="15"/>
      <c r="D85" s="15"/>
      <c r="E85" s="15"/>
      <c r="F85" s="15"/>
      <c r="G85" s="15"/>
      <c r="H85" s="15"/>
      <c r="I85" s="15"/>
      <c r="J85" s="15"/>
      <c r="K85" s="15"/>
      <c r="L85" s="15"/>
      <c r="M85" s="15"/>
    </row>
    <row r="86" spans="2:13" ht="15.75" customHeight="1" x14ac:dyDescent="0.2">
      <c r="B86" s="14" t="s">
        <v>15</v>
      </c>
      <c r="C86" s="15"/>
      <c r="D86" s="15"/>
      <c r="E86" s="15"/>
      <c r="F86" s="15"/>
      <c r="G86" s="15"/>
      <c r="H86" s="15"/>
      <c r="I86" s="15"/>
      <c r="J86" s="15"/>
      <c r="K86" s="15"/>
      <c r="L86" s="15"/>
      <c r="M86" s="15"/>
    </row>
    <row r="87" spans="2:13" ht="15.75" customHeight="1" x14ac:dyDescent="0.2">
      <c r="B87" s="21" t="s">
        <v>82</v>
      </c>
      <c r="C87" s="15">
        <v>2.81129755189009E-3</v>
      </c>
      <c r="D87" s="15">
        <v>0</v>
      </c>
      <c r="E87" s="15">
        <v>5.9038781872025204E-3</v>
      </c>
      <c r="F87" s="15">
        <v>0</v>
      </c>
      <c r="G87" s="15">
        <v>0</v>
      </c>
      <c r="H87" s="15"/>
      <c r="I87" s="15">
        <v>0</v>
      </c>
      <c r="J87" s="15">
        <v>5.9038781872025204E-3</v>
      </c>
      <c r="K87" s="15"/>
      <c r="L87" s="15">
        <v>0</v>
      </c>
      <c r="M87" s="15">
        <v>5.8128332839832899E-3</v>
      </c>
    </row>
    <row r="88" spans="2:13" ht="15.75" customHeight="1" x14ac:dyDescent="0.2">
      <c r="B88" s="21" t="s">
        <v>83</v>
      </c>
      <c r="C88" s="15">
        <v>0.235853779548718</v>
      </c>
      <c r="D88" s="15">
        <v>0.26924299595607099</v>
      </c>
      <c r="E88" s="15">
        <v>0.203735665014807</v>
      </c>
      <c r="F88" s="15">
        <v>0.25721179118619802</v>
      </c>
      <c r="G88" s="15">
        <v>0.26895227556420198</v>
      </c>
      <c r="H88" s="15"/>
      <c r="I88" s="15">
        <v>0.265050617855698</v>
      </c>
      <c r="J88" s="15">
        <v>0.203735665014807</v>
      </c>
      <c r="K88" s="15"/>
      <c r="L88" s="15">
        <v>0.20660609731979501</v>
      </c>
      <c r="M88" s="15">
        <v>0.26708062824426199</v>
      </c>
    </row>
    <row r="89" spans="2:13" ht="15.75" customHeight="1" x14ac:dyDescent="0.2">
      <c r="B89" s="21" t="s">
        <v>84</v>
      </c>
      <c r="C89" s="15">
        <v>0.42386431911268502</v>
      </c>
      <c r="D89" s="15">
        <v>0.39588948319577899</v>
      </c>
      <c r="E89" s="15">
        <v>0.38509011419949801</v>
      </c>
      <c r="F89" s="15">
        <v>0.467403755172969</v>
      </c>
      <c r="G89" s="15">
        <v>0.51263485037613499</v>
      </c>
      <c r="H89" s="15"/>
      <c r="I89" s="15">
        <v>0.459111848669153</v>
      </c>
      <c r="J89" s="15">
        <v>0.38509011419949801</v>
      </c>
      <c r="K89" s="15"/>
      <c r="L89" s="15">
        <v>0.40391514949092899</v>
      </c>
      <c r="M89" s="15">
        <v>0.44516343254343399</v>
      </c>
    </row>
    <row r="90" spans="2:13" ht="15.75" customHeight="1" x14ac:dyDescent="0.2">
      <c r="B90" s="21" t="s">
        <v>85</v>
      </c>
      <c r="C90" s="15">
        <v>0.32510958982320198</v>
      </c>
      <c r="D90" s="15">
        <v>0.33486752084815002</v>
      </c>
      <c r="E90" s="15">
        <v>0.39346258622408797</v>
      </c>
      <c r="F90" s="15">
        <v>0.27538445364083403</v>
      </c>
      <c r="G90" s="15">
        <v>0.179784239398184</v>
      </c>
      <c r="H90" s="15"/>
      <c r="I90" s="15">
        <v>0.26297358300353002</v>
      </c>
      <c r="J90" s="15">
        <v>0.39346258622408797</v>
      </c>
      <c r="K90" s="15"/>
      <c r="L90" s="15">
        <v>0.37642899835530702</v>
      </c>
      <c r="M90" s="15">
        <v>0.27031743936035502</v>
      </c>
    </row>
    <row r="91" spans="2:13" ht="15.75" customHeight="1" x14ac:dyDescent="0.2">
      <c r="B91" s="21" t="s">
        <v>52</v>
      </c>
      <c r="C91" s="15">
        <v>1.23610139635022E-2</v>
      </c>
      <c r="D91" s="15">
        <v>0</v>
      </c>
      <c r="E91" s="15">
        <v>1.1807756374404999E-2</v>
      </c>
      <c r="F91" s="15">
        <v>0</v>
      </c>
      <c r="G91" s="15">
        <v>3.8628634661478499E-2</v>
      </c>
      <c r="H91" s="15"/>
      <c r="I91" s="15">
        <v>1.2863950471619E-2</v>
      </c>
      <c r="J91" s="15">
        <v>1.1807756374404999E-2</v>
      </c>
      <c r="K91" s="15"/>
      <c r="L91" s="15">
        <v>1.30497548339687E-2</v>
      </c>
      <c r="M91" s="15">
        <v>1.1625666567966601E-2</v>
      </c>
    </row>
    <row r="92" spans="2:13" ht="15.75" customHeight="1" x14ac:dyDescent="0.2">
      <c r="C92" s="15"/>
      <c r="D92" s="15"/>
      <c r="E92" s="15"/>
      <c r="F92" s="15"/>
      <c r="G92" s="15"/>
      <c r="H92" s="15"/>
      <c r="I92" s="15"/>
      <c r="J92" s="15"/>
      <c r="K92" s="15"/>
      <c r="L92" s="15"/>
      <c r="M92" s="15"/>
    </row>
    <row r="93" spans="2:13" ht="15.75" customHeight="1" x14ac:dyDescent="0.2">
      <c r="B93" s="7" t="s">
        <v>88</v>
      </c>
      <c r="C93" s="15"/>
      <c r="D93" s="15"/>
      <c r="E93" s="15"/>
      <c r="F93" s="15"/>
      <c r="G93" s="15"/>
      <c r="H93" s="15"/>
      <c r="I93" s="15"/>
      <c r="J93" s="15"/>
      <c r="K93" s="15"/>
      <c r="L93" s="15"/>
      <c r="M93" s="15"/>
    </row>
    <row r="94" spans="2:13" ht="15.75" customHeight="1" x14ac:dyDescent="0.2">
      <c r="B94" s="14" t="s">
        <v>15</v>
      </c>
      <c r="C94" s="15"/>
      <c r="D94" s="15"/>
      <c r="E94" s="15"/>
      <c r="F94" s="15"/>
      <c r="G94" s="15"/>
      <c r="H94" s="15"/>
      <c r="I94" s="15"/>
      <c r="J94" s="15"/>
      <c r="K94" s="15"/>
      <c r="L94" s="15"/>
      <c r="M94" s="15"/>
    </row>
    <row r="95" spans="2:13" ht="15.75" customHeight="1" x14ac:dyDescent="0.2">
      <c r="B95" s="21" t="s">
        <v>82</v>
      </c>
      <c r="C95" s="15">
        <v>5.3362322336953802E-2</v>
      </c>
      <c r="D95" s="15">
        <v>6.1842038581344398E-2</v>
      </c>
      <c r="E95" s="15">
        <v>1.8945931480301399E-2</v>
      </c>
      <c r="F95" s="15">
        <v>0.12682681187807299</v>
      </c>
      <c r="G95" s="15">
        <v>6.3898335413748494E-2</v>
      </c>
      <c r="H95" s="15"/>
      <c r="I95" s="15">
        <v>8.4648399167227203E-2</v>
      </c>
      <c r="J95" s="15">
        <v>1.8945931480301399E-2</v>
      </c>
      <c r="K95" s="15"/>
      <c r="L95" s="15">
        <v>5.7369101745921497E-2</v>
      </c>
      <c r="M95" s="15">
        <v>4.9084407479259198E-2</v>
      </c>
    </row>
    <row r="96" spans="2:13" ht="15.75" customHeight="1" x14ac:dyDescent="0.2">
      <c r="B96" s="21" t="s">
        <v>83</v>
      </c>
      <c r="C96" s="15">
        <v>0.15199066986140899</v>
      </c>
      <c r="D96" s="15">
        <v>0.119901590851954</v>
      </c>
      <c r="E96" s="15">
        <v>0.18478973353450601</v>
      </c>
      <c r="F96" s="15">
        <v>0.17483163726110701</v>
      </c>
      <c r="G96" s="15">
        <v>7.0577802368352704E-2</v>
      </c>
      <c r="H96" s="15"/>
      <c r="I96" s="15">
        <v>0.122174817574296</v>
      </c>
      <c r="J96" s="15">
        <v>0.18478973353450601</v>
      </c>
      <c r="K96" s="15"/>
      <c r="L96" s="15">
        <v>0.15256545044566899</v>
      </c>
      <c r="M96" s="15">
        <v>0.15137699435039501</v>
      </c>
    </row>
    <row r="97" spans="2:13" ht="15.75" customHeight="1" x14ac:dyDescent="0.2">
      <c r="B97" s="21" t="s">
        <v>84</v>
      </c>
      <c r="C97" s="15">
        <v>0.31992341034815303</v>
      </c>
      <c r="D97" s="15">
        <v>0.37105223148806699</v>
      </c>
      <c r="E97" s="15">
        <v>0.29503003806649902</v>
      </c>
      <c r="F97" s="15">
        <v>0.230937795687851</v>
      </c>
      <c r="G97" s="15">
        <v>0.428698114098574</v>
      </c>
      <c r="H97" s="15"/>
      <c r="I97" s="15">
        <v>0.34255262678785198</v>
      </c>
      <c r="J97" s="15">
        <v>0.29503003806649902</v>
      </c>
      <c r="K97" s="15"/>
      <c r="L97" s="15">
        <v>0.26535220787359298</v>
      </c>
      <c r="M97" s="15">
        <v>0.37818740096009101</v>
      </c>
    </row>
    <row r="98" spans="2:13" ht="15.75" customHeight="1" x14ac:dyDescent="0.2">
      <c r="B98" s="21" t="s">
        <v>85</v>
      </c>
      <c r="C98" s="15">
        <v>0.45375041122398502</v>
      </c>
      <c r="D98" s="15">
        <v>0.44720413907863499</v>
      </c>
      <c r="E98" s="15">
        <v>0.49533041873149097</v>
      </c>
      <c r="F98" s="15">
        <v>0.44112975967462298</v>
      </c>
      <c r="G98" s="15">
        <v>0.359568478796368</v>
      </c>
      <c r="H98" s="15"/>
      <c r="I98" s="15">
        <v>0.41595227849991701</v>
      </c>
      <c r="J98" s="15">
        <v>0.49533041873149097</v>
      </c>
      <c r="K98" s="15"/>
      <c r="L98" s="15">
        <v>0.48954056820001401</v>
      </c>
      <c r="M98" s="15">
        <v>0.41553836392627203</v>
      </c>
    </row>
    <row r="99" spans="2:13" ht="15.75" customHeight="1" x14ac:dyDescent="0.2">
      <c r="B99" s="21" t="s">
        <v>52</v>
      </c>
      <c r="C99" s="15">
        <v>2.0973186229497499E-2</v>
      </c>
      <c r="D99" s="15">
        <v>0</v>
      </c>
      <c r="E99" s="15">
        <v>5.9038781872025204E-3</v>
      </c>
      <c r="F99" s="15">
        <v>2.62739954983464E-2</v>
      </c>
      <c r="G99" s="15">
        <v>7.7257269322956998E-2</v>
      </c>
      <c r="H99" s="15"/>
      <c r="I99" s="15">
        <v>3.46718779707079E-2</v>
      </c>
      <c r="J99" s="15">
        <v>5.9038781872025204E-3</v>
      </c>
      <c r="K99" s="15"/>
      <c r="L99" s="15">
        <v>3.5172671734802999E-2</v>
      </c>
      <c r="M99" s="15">
        <v>5.8128332839832899E-3</v>
      </c>
    </row>
    <row r="100" spans="2:13" ht="15.75" customHeight="1" x14ac:dyDescent="0.2">
      <c r="C100" s="15"/>
      <c r="D100" s="15"/>
      <c r="E100" s="15"/>
      <c r="F100" s="15"/>
      <c r="G100" s="15"/>
      <c r="H100" s="15"/>
      <c r="I100" s="15"/>
      <c r="J100" s="15"/>
      <c r="K100" s="15"/>
      <c r="L100" s="15"/>
      <c r="M100" s="15"/>
    </row>
    <row r="101" spans="2:13" ht="15.75" customHeight="1" x14ac:dyDescent="0.2">
      <c r="B101" s="7" t="s">
        <v>89</v>
      </c>
      <c r="C101" s="15"/>
      <c r="D101" s="15"/>
      <c r="E101" s="15"/>
      <c r="F101" s="15"/>
      <c r="G101" s="15"/>
      <c r="H101" s="15"/>
      <c r="I101" s="15"/>
      <c r="J101" s="15"/>
      <c r="K101" s="15"/>
      <c r="L101" s="15"/>
      <c r="M101" s="15"/>
    </row>
    <row r="102" spans="2:13" ht="15.75" customHeight="1" x14ac:dyDescent="0.2">
      <c r="B102" s="14" t="s">
        <v>15</v>
      </c>
      <c r="C102" s="15"/>
      <c r="D102" s="15"/>
      <c r="E102" s="15"/>
      <c r="F102" s="15"/>
      <c r="G102" s="15"/>
      <c r="H102" s="15"/>
      <c r="I102" s="15"/>
      <c r="J102" s="15"/>
      <c r="K102" s="15"/>
      <c r="L102" s="15"/>
      <c r="M102" s="15"/>
    </row>
    <row r="103" spans="2:13" ht="15.75" customHeight="1" x14ac:dyDescent="0.2">
      <c r="B103" s="21" t="s">
        <v>82</v>
      </c>
      <c r="C103" s="15">
        <v>7.78003289970526E-3</v>
      </c>
      <c r="D103" s="15">
        <v>1.80923553199583E-2</v>
      </c>
      <c r="E103" s="15">
        <v>0</v>
      </c>
      <c r="F103" s="15">
        <v>2.62739954983464E-2</v>
      </c>
      <c r="G103" s="15">
        <v>0</v>
      </c>
      <c r="H103" s="15"/>
      <c r="I103" s="15">
        <v>1.4852439418333099E-2</v>
      </c>
      <c r="J103" s="15">
        <v>0</v>
      </c>
      <c r="K103" s="15"/>
      <c r="L103" s="15">
        <v>9.0731620668655696E-3</v>
      </c>
      <c r="M103" s="15">
        <v>6.3993987513085802E-3</v>
      </c>
    </row>
    <row r="104" spans="2:13" ht="15.75" customHeight="1" x14ac:dyDescent="0.2">
      <c r="B104" s="21" t="s">
        <v>83</v>
      </c>
      <c r="C104" s="15">
        <v>7.0681129458189496E-2</v>
      </c>
      <c r="D104" s="15">
        <v>0.123684077162689</v>
      </c>
      <c r="E104" s="15">
        <v>4.8465322416314002E-2</v>
      </c>
      <c r="F104" s="15">
        <v>4.80048253830338E-2</v>
      </c>
      <c r="G104" s="15">
        <v>0.102526970075227</v>
      </c>
      <c r="H104" s="15"/>
      <c r="I104" s="15">
        <v>9.0876316363567702E-2</v>
      </c>
      <c r="J104" s="15">
        <v>4.8465322416314002E-2</v>
      </c>
      <c r="K104" s="15"/>
      <c r="L104" s="15">
        <v>5.7693170693575498E-2</v>
      </c>
      <c r="M104" s="15">
        <v>8.4547972650484193E-2</v>
      </c>
    </row>
    <row r="105" spans="2:13" ht="15.75" customHeight="1" x14ac:dyDescent="0.2">
      <c r="B105" s="21" t="s">
        <v>84</v>
      </c>
      <c r="C105" s="15">
        <v>0.25172375949932302</v>
      </c>
      <c r="D105" s="15">
        <v>0.18552611574403299</v>
      </c>
      <c r="E105" s="15">
        <v>0.16240851770438899</v>
      </c>
      <c r="F105" s="15">
        <v>0.43658659406096401</v>
      </c>
      <c r="G105" s="15">
        <v>0.37147924563942902</v>
      </c>
      <c r="H105" s="15"/>
      <c r="I105" s="15">
        <v>0.33291540822708798</v>
      </c>
      <c r="J105" s="15">
        <v>0.16240851770438899</v>
      </c>
      <c r="K105" s="15"/>
      <c r="L105" s="15">
        <v>0.25235412408353403</v>
      </c>
      <c r="M105" s="15">
        <v>0.25105073866505401</v>
      </c>
    </row>
    <row r="106" spans="2:13" ht="15.75" customHeight="1" x14ac:dyDescent="0.2">
      <c r="B106" s="21" t="s">
        <v>85</v>
      </c>
      <c r="C106" s="15">
        <v>0.66026536173116901</v>
      </c>
      <c r="D106" s="15">
        <v>0.67269745177331897</v>
      </c>
      <c r="E106" s="15">
        <v>0.78322228169209396</v>
      </c>
      <c r="F106" s="15">
        <v>0.489134585057657</v>
      </c>
      <c r="G106" s="15">
        <v>0.48736514962386501</v>
      </c>
      <c r="H106" s="15"/>
      <c r="I106" s="15">
        <v>0.54849188551939299</v>
      </c>
      <c r="J106" s="15">
        <v>0.78322228169209396</v>
      </c>
      <c r="K106" s="15"/>
      <c r="L106" s="15">
        <v>0.66782978832205597</v>
      </c>
      <c r="M106" s="15">
        <v>0.65218905664917004</v>
      </c>
    </row>
    <row r="107" spans="2:13" ht="15.75" customHeight="1" x14ac:dyDescent="0.2">
      <c r="B107" s="21" t="s">
        <v>52</v>
      </c>
      <c r="C107" s="15">
        <v>9.5497164116121191E-3</v>
      </c>
      <c r="D107" s="15">
        <v>0</v>
      </c>
      <c r="E107" s="15">
        <v>5.9038781872025204E-3</v>
      </c>
      <c r="F107" s="15">
        <v>0</v>
      </c>
      <c r="G107" s="15">
        <v>3.8628634661478499E-2</v>
      </c>
      <c r="H107" s="15"/>
      <c r="I107" s="15">
        <v>1.2863950471619E-2</v>
      </c>
      <c r="J107" s="15">
        <v>5.9038781872025204E-3</v>
      </c>
      <c r="K107" s="15"/>
      <c r="L107" s="15">
        <v>1.30497548339687E-2</v>
      </c>
      <c r="M107" s="15">
        <v>5.8128332839832899E-3</v>
      </c>
    </row>
    <row r="108" spans="2:13" ht="15.75" customHeight="1" x14ac:dyDescent="0.2">
      <c r="C108" s="15"/>
      <c r="D108" s="15"/>
      <c r="E108" s="15"/>
      <c r="F108" s="15"/>
      <c r="G108" s="15"/>
      <c r="H108" s="15"/>
      <c r="I108" s="15"/>
      <c r="J108" s="15"/>
      <c r="K108" s="15"/>
      <c r="L108" s="15"/>
      <c r="M108" s="15"/>
    </row>
    <row r="109" spans="2:13" ht="15.75" customHeight="1" x14ac:dyDescent="0.2">
      <c r="B109" s="7" t="s">
        <v>90</v>
      </c>
      <c r="C109" s="15"/>
      <c r="D109" s="15"/>
      <c r="E109" s="15"/>
      <c r="F109" s="15"/>
      <c r="G109" s="15"/>
      <c r="H109" s="15"/>
      <c r="I109" s="15"/>
      <c r="J109" s="15"/>
      <c r="K109" s="15"/>
      <c r="L109" s="15"/>
      <c r="M109" s="15"/>
    </row>
    <row r="110" spans="2:13" ht="15.75" customHeight="1" x14ac:dyDescent="0.2">
      <c r="B110" s="14" t="s">
        <v>15</v>
      </c>
      <c r="C110" s="15"/>
      <c r="D110" s="15"/>
      <c r="E110" s="15"/>
      <c r="F110" s="15"/>
      <c r="G110" s="15"/>
      <c r="H110" s="15"/>
      <c r="I110" s="15"/>
      <c r="J110" s="15"/>
      <c r="K110" s="15"/>
      <c r="L110" s="15"/>
      <c r="M110" s="15"/>
    </row>
    <row r="111" spans="2:13" ht="15.75" customHeight="1" x14ac:dyDescent="0.2">
      <c r="B111" s="21" t="s">
        <v>82</v>
      </c>
      <c r="C111" s="15">
        <v>2.42857421632716E-2</v>
      </c>
      <c r="D111" s="15">
        <v>6.1842038581344398E-2</v>
      </c>
      <c r="E111" s="15">
        <v>1.8945931480301399E-2</v>
      </c>
      <c r="F111" s="15">
        <v>2.62739954983464E-2</v>
      </c>
      <c r="G111" s="15">
        <v>0</v>
      </c>
      <c r="H111" s="15"/>
      <c r="I111" s="15">
        <v>2.91398748346012E-2</v>
      </c>
      <c r="J111" s="15">
        <v>1.8945931480301399E-2</v>
      </c>
      <c r="K111" s="15"/>
      <c r="L111" s="15">
        <v>3.01496155453248E-2</v>
      </c>
      <c r="M111" s="15">
        <v>1.8025065319275099E-2</v>
      </c>
    </row>
    <row r="112" spans="2:13" ht="15.75" customHeight="1" x14ac:dyDescent="0.2">
      <c r="B112" s="21" t="s">
        <v>83</v>
      </c>
      <c r="C112" s="15">
        <v>0.122062328709641</v>
      </c>
      <c r="D112" s="15">
        <v>0.123684077162689</v>
      </c>
      <c r="E112" s="15">
        <v>8.7591482295610701E-2</v>
      </c>
      <c r="F112" s="15">
        <v>0.13136997749173199</v>
      </c>
      <c r="G112" s="15">
        <v>0.205053940150454</v>
      </c>
      <c r="H112" s="15"/>
      <c r="I112" s="15">
        <v>0.15339790813764601</v>
      </c>
      <c r="J112" s="15">
        <v>8.7591482295610701E-2</v>
      </c>
      <c r="K112" s="15"/>
      <c r="L112" s="15">
        <v>0.126783533287538</v>
      </c>
      <c r="M112" s="15">
        <v>0.117021644122714</v>
      </c>
    </row>
    <row r="113" spans="2:13" ht="15.75" customHeight="1" x14ac:dyDescent="0.2">
      <c r="B113" s="21" t="s">
        <v>84</v>
      </c>
      <c r="C113" s="15">
        <v>0.27561176383604002</v>
      </c>
      <c r="D113" s="15">
        <v>0.28355286496529403</v>
      </c>
      <c r="E113" s="15">
        <v>0.26427635021179302</v>
      </c>
      <c r="F113" s="15">
        <v>0.33603377768123699</v>
      </c>
      <c r="G113" s="15">
        <v>0.237003107857328</v>
      </c>
      <c r="H113" s="15"/>
      <c r="I113" s="15">
        <v>0.28591617440100098</v>
      </c>
      <c r="J113" s="15">
        <v>0.26427635021179302</v>
      </c>
      <c r="K113" s="15"/>
      <c r="L113" s="15">
        <v>0.26607460234831398</v>
      </c>
      <c r="M113" s="15">
        <v>0.28579429715376298</v>
      </c>
    </row>
    <row r="114" spans="2:13" ht="15.75" customHeight="1" x14ac:dyDescent="0.2">
      <c r="B114" s="21" t="s">
        <v>85</v>
      </c>
      <c r="C114" s="15">
        <v>0.56193711561003801</v>
      </c>
      <c r="D114" s="15">
        <v>0.50904617765997895</v>
      </c>
      <c r="E114" s="15">
        <v>0.61737847963789005</v>
      </c>
      <c r="F114" s="15">
        <v>0.50632224932868497</v>
      </c>
      <c r="G114" s="15">
        <v>0.51931431733073896</v>
      </c>
      <c r="H114" s="15"/>
      <c r="I114" s="15">
        <v>0.51153837444699901</v>
      </c>
      <c r="J114" s="15">
        <v>0.61737847963789005</v>
      </c>
      <c r="K114" s="15"/>
      <c r="L114" s="15">
        <v>0.55669559382771405</v>
      </c>
      <c r="M114" s="15">
        <v>0.56753332683628299</v>
      </c>
    </row>
    <row r="115" spans="2:13" ht="15.75" customHeight="1" x14ac:dyDescent="0.2">
      <c r="B115" s="21" t="s">
        <v>52</v>
      </c>
      <c r="C115" s="15">
        <v>1.6103049681007699E-2</v>
      </c>
      <c r="D115" s="15">
        <v>2.1874841630693101E-2</v>
      </c>
      <c r="E115" s="15">
        <v>1.1807756374404999E-2</v>
      </c>
      <c r="F115" s="15">
        <v>0</v>
      </c>
      <c r="G115" s="15">
        <v>3.8628634661478499E-2</v>
      </c>
      <c r="H115" s="15"/>
      <c r="I115" s="15">
        <v>2.0007668179753E-2</v>
      </c>
      <c r="J115" s="15">
        <v>1.1807756374404999E-2</v>
      </c>
      <c r="K115" s="15"/>
      <c r="L115" s="15">
        <v>2.0296654991109799E-2</v>
      </c>
      <c r="M115" s="15">
        <v>1.1625666567966601E-2</v>
      </c>
    </row>
    <row r="116" spans="2:13" ht="15.75" customHeight="1" x14ac:dyDescent="0.2">
      <c r="C116" s="15"/>
      <c r="D116" s="15"/>
      <c r="E116" s="15"/>
      <c r="F116" s="15"/>
      <c r="G116" s="15"/>
      <c r="H116" s="15"/>
      <c r="I116" s="15"/>
      <c r="J116" s="15"/>
      <c r="K116" s="15"/>
      <c r="L116" s="15"/>
      <c r="M116" s="15"/>
    </row>
    <row r="117" spans="2:13" ht="15.75" customHeight="1" x14ac:dyDescent="0.2">
      <c r="B117" s="7" t="s">
        <v>91</v>
      </c>
      <c r="C117" s="15"/>
      <c r="D117" s="15"/>
      <c r="E117" s="15"/>
      <c r="F117" s="15"/>
      <c r="G117" s="15"/>
      <c r="H117" s="15"/>
      <c r="I117" s="15"/>
      <c r="J117" s="15"/>
      <c r="K117" s="15"/>
      <c r="L117" s="15"/>
      <c r="M117" s="15"/>
    </row>
    <row r="118" spans="2:13" ht="15.75" customHeight="1" x14ac:dyDescent="0.2">
      <c r="B118" s="14" t="s">
        <v>15</v>
      </c>
      <c r="C118" s="15"/>
      <c r="D118" s="15"/>
      <c r="E118" s="15"/>
      <c r="F118" s="15"/>
      <c r="G118" s="15"/>
      <c r="H118" s="15"/>
      <c r="I118" s="15"/>
      <c r="J118" s="15"/>
      <c r="K118" s="15"/>
      <c r="L118" s="15"/>
      <c r="M118" s="15"/>
    </row>
    <row r="119" spans="2:13" ht="15.75" customHeight="1" x14ac:dyDescent="0.2">
      <c r="B119" s="21" t="s">
        <v>82</v>
      </c>
      <c r="C119" s="15">
        <v>7.0405752339642594E-2</v>
      </c>
      <c r="D119" s="15">
        <v>8.3716880212037506E-2</v>
      </c>
      <c r="E119" s="15">
        <v>2.48498096675039E-2</v>
      </c>
      <c r="F119" s="15">
        <v>7.8821986495039298E-2</v>
      </c>
      <c r="G119" s="15">
        <v>0.17310477244358</v>
      </c>
      <c r="H119" s="15"/>
      <c r="I119" s="15">
        <v>0.11181819237300999</v>
      </c>
      <c r="J119" s="15">
        <v>2.48498096675039E-2</v>
      </c>
      <c r="K119" s="15"/>
      <c r="L119" s="15">
        <v>8.1642349504134404E-2</v>
      </c>
      <c r="M119" s="15">
        <v>5.8408783938456103E-2</v>
      </c>
    </row>
    <row r="120" spans="2:13" ht="15.75" customHeight="1" x14ac:dyDescent="0.2">
      <c r="B120" s="21" t="s">
        <v>83</v>
      </c>
      <c r="C120" s="15">
        <v>0.19721064057683799</v>
      </c>
      <c r="D120" s="15">
        <v>0.17121624673481001</v>
      </c>
      <c r="E120" s="15">
        <v>0.17668486791618199</v>
      </c>
      <c r="F120" s="15">
        <v>0.244567292528828</v>
      </c>
      <c r="G120" s="15">
        <v>0.230323640902724</v>
      </c>
      <c r="H120" s="15"/>
      <c r="I120" s="15">
        <v>0.215869508763707</v>
      </c>
      <c r="J120" s="15">
        <v>0.17668486791618199</v>
      </c>
      <c r="K120" s="15"/>
      <c r="L120" s="15">
        <v>0.21037417263363001</v>
      </c>
      <c r="M120" s="15">
        <v>0.183156343192896</v>
      </c>
    </row>
    <row r="121" spans="2:13" ht="15.75" customHeight="1" x14ac:dyDescent="0.2">
      <c r="B121" s="21" t="s">
        <v>84</v>
      </c>
      <c r="C121" s="15">
        <v>0.36276636101559501</v>
      </c>
      <c r="D121" s="15">
        <v>0.42911178375867598</v>
      </c>
      <c r="E121" s="15">
        <v>0.35873840120703299</v>
      </c>
      <c r="F121" s="15">
        <v>0.38858176867792998</v>
      </c>
      <c r="G121" s="15">
        <v>0.28231120947341098</v>
      </c>
      <c r="H121" s="15"/>
      <c r="I121" s="15">
        <v>0.366427961110876</v>
      </c>
      <c r="J121" s="15">
        <v>0.35873840120703299</v>
      </c>
      <c r="K121" s="15"/>
      <c r="L121" s="15">
        <v>0.34655493693568701</v>
      </c>
      <c r="M121" s="15">
        <v>0.38007479875504702</v>
      </c>
    </row>
    <row r="122" spans="2:13" ht="15.75" customHeight="1" x14ac:dyDescent="0.2">
      <c r="B122" s="21" t="s">
        <v>85</v>
      </c>
      <c r="C122" s="15">
        <v>0.36287882720820103</v>
      </c>
      <c r="D122" s="15">
        <v>0.31595508929447602</v>
      </c>
      <c r="E122" s="15">
        <v>0.43972692120928097</v>
      </c>
      <c r="F122" s="15">
        <v>0.28802895229820302</v>
      </c>
      <c r="G122" s="15">
        <v>0.27563174251880701</v>
      </c>
      <c r="H122" s="15"/>
      <c r="I122" s="15">
        <v>0.293020387280788</v>
      </c>
      <c r="J122" s="15">
        <v>0.43972692120928097</v>
      </c>
      <c r="K122" s="15"/>
      <c r="L122" s="15">
        <v>0.34837878609258</v>
      </c>
      <c r="M122" s="15">
        <v>0.37836007411360201</v>
      </c>
    </row>
    <row r="123" spans="2:13" ht="15.75" customHeight="1" x14ac:dyDescent="0.2">
      <c r="B123" s="21" t="s">
        <v>52</v>
      </c>
      <c r="C123" s="15">
        <v>6.73841885972203E-3</v>
      </c>
      <c r="D123" s="15">
        <v>0</v>
      </c>
      <c r="E123" s="15">
        <v>0</v>
      </c>
      <c r="F123" s="15">
        <v>0</v>
      </c>
      <c r="G123" s="15">
        <v>3.8628634661478499E-2</v>
      </c>
      <c r="H123" s="15"/>
      <c r="I123" s="15">
        <v>1.2863950471619E-2</v>
      </c>
      <c r="J123" s="15">
        <v>0</v>
      </c>
      <c r="K123" s="15"/>
      <c r="L123" s="15">
        <v>1.30497548339687E-2</v>
      </c>
      <c r="M123" s="15">
        <v>0</v>
      </c>
    </row>
    <row r="124" spans="2:13" ht="15.75" customHeight="1" x14ac:dyDescent="0.2">
      <c r="C124" s="15"/>
      <c r="D124" s="15"/>
      <c r="E124" s="15"/>
      <c r="F124" s="15"/>
      <c r="G124" s="15"/>
      <c r="H124" s="15"/>
      <c r="I124" s="15"/>
      <c r="J124" s="15"/>
      <c r="K124" s="15"/>
      <c r="L124" s="15"/>
      <c r="M124" s="15"/>
    </row>
    <row r="125" spans="2:13" ht="15.75" customHeight="1" x14ac:dyDescent="0.2">
      <c r="B125" s="7" t="s">
        <v>92</v>
      </c>
      <c r="C125" s="15"/>
      <c r="D125" s="15"/>
      <c r="E125" s="15"/>
      <c r="F125" s="15"/>
      <c r="G125" s="15"/>
      <c r="H125" s="15"/>
      <c r="I125" s="15"/>
      <c r="J125" s="15"/>
      <c r="K125" s="15"/>
      <c r="L125" s="15"/>
      <c r="M125" s="15"/>
    </row>
    <row r="126" spans="2:13" ht="15.75" customHeight="1" x14ac:dyDescent="0.2">
      <c r="B126" s="14" t="s">
        <v>15</v>
      </c>
      <c r="C126" s="15"/>
      <c r="D126" s="15"/>
      <c r="E126" s="15"/>
      <c r="F126" s="15"/>
      <c r="G126" s="15"/>
      <c r="H126" s="15"/>
      <c r="I126" s="15"/>
      <c r="J126" s="15"/>
      <c r="K126" s="15"/>
      <c r="L126" s="15"/>
      <c r="M126" s="15"/>
    </row>
    <row r="127" spans="2:13" ht="15.75" customHeight="1" x14ac:dyDescent="0.2">
      <c r="B127" s="21" t="s">
        <v>82</v>
      </c>
      <c r="C127" s="15">
        <v>2.4236392816559701E-2</v>
      </c>
      <c r="D127" s="15">
        <v>6.1842038581344398E-2</v>
      </c>
      <c r="E127" s="15">
        <v>7.1381751058963803E-3</v>
      </c>
      <c r="F127" s="15">
        <v>2.62739954983464E-2</v>
      </c>
      <c r="G127" s="15">
        <v>3.1949167706874199E-2</v>
      </c>
      <c r="H127" s="15"/>
      <c r="I127" s="15">
        <v>3.9779456445300197E-2</v>
      </c>
      <c r="J127" s="15">
        <v>7.1381751058963803E-3</v>
      </c>
      <c r="K127" s="15"/>
      <c r="L127" s="15">
        <v>3.01496155453248E-2</v>
      </c>
      <c r="M127" s="15">
        <v>1.7923027196374501E-2</v>
      </c>
    </row>
    <row r="128" spans="2:13" ht="15.75" customHeight="1" x14ac:dyDescent="0.2">
      <c r="B128" s="21" t="s">
        <v>83</v>
      </c>
      <c r="C128" s="15">
        <v>0.18889066188866199</v>
      </c>
      <c r="D128" s="15">
        <v>0.18930860205476799</v>
      </c>
      <c r="E128" s="15">
        <v>0.13509011419949801</v>
      </c>
      <c r="F128" s="15">
        <v>0.122283646264414</v>
      </c>
      <c r="G128" s="15">
        <v>0.40342841334630403</v>
      </c>
      <c r="H128" s="15"/>
      <c r="I128" s="15">
        <v>0.237797825789859</v>
      </c>
      <c r="J128" s="15">
        <v>0.13509011419949801</v>
      </c>
      <c r="K128" s="15"/>
      <c r="L128" s="15">
        <v>0.17634093028008499</v>
      </c>
      <c r="M128" s="15">
        <v>0.202289623455714</v>
      </c>
    </row>
    <row r="129" spans="2:13" ht="15.75" customHeight="1" x14ac:dyDescent="0.2">
      <c r="B129" s="21" t="s">
        <v>84</v>
      </c>
      <c r="C129" s="15">
        <v>0.38827190669913098</v>
      </c>
      <c r="D129" s="15">
        <v>0.439639166457165</v>
      </c>
      <c r="E129" s="15">
        <v>0.34719825123889497</v>
      </c>
      <c r="F129" s="15">
        <v>0.55887024032537802</v>
      </c>
      <c r="G129" s="15">
        <v>0.27563174251880701</v>
      </c>
      <c r="H129" s="15"/>
      <c r="I129" s="15">
        <v>0.425609742202612</v>
      </c>
      <c r="J129" s="15">
        <v>0.34719825123889497</v>
      </c>
      <c r="K129" s="15"/>
      <c r="L129" s="15">
        <v>0.38821729587578502</v>
      </c>
      <c r="M129" s="15">
        <v>0.38833021299172898</v>
      </c>
    </row>
    <row r="130" spans="2:13" ht="15.75" customHeight="1" x14ac:dyDescent="0.2">
      <c r="B130" s="21" t="s">
        <v>85</v>
      </c>
      <c r="C130" s="15">
        <v>0.39186261973592401</v>
      </c>
      <c r="D130" s="15">
        <v>0.30921019290672203</v>
      </c>
      <c r="E130" s="15">
        <v>0.51057345945571098</v>
      </c>
      <c r="F130" s="15">
        <v>0.292572117911862</v>
      </c>
      <c r="G130" s="15">
        <v>0.25036204176653698</v>
      </c>
      <c r="H130" s="15"/>
      <c r="I130" s="15">
        <v>0.28394902509060999</v>
      </c>
      <c r="J130" s="15">
        <v>0.51057345945571098</v>
      </c>
      <c r="K130" s="15"/>
      <c r="L130" s="15">
        <v>0.39224240346483702</v>
      </c>
      <c r="M130" s="15">
        <v>0.39145713635618301</v>
      </c>
    </row>
    <row r="131" spans="2:13" ht="15.75" customHeight="1" x14ac:dyDescent="0.2">
      <c r="B131" s="21" t="s">
        <v>52</v>
      </c>
      <c r="C131" s="15">
        <v>6.73841885972203E-3</v>
      </c>
      <c r="D131" s="15">
        <v>0</v>
      </c>
      <c r="E131" s="15">
        <v>0</v>
      </c>
      <c r="F131" s="15">
        <v>0</v>
      </c>
      <c r="G131" s="15">
        <v>3.8628634661478499E-2</v>
      </c>
      <c r="H131" s="15"/>
      <c r="I131" s="15">
        <v>1.2863950471619E-2</v>
      </c>
      <c r="J131" s="15">
        <v>0</v>
      </c>
      <c r="K131" s="15"/>
      <c r="L131" s="15">
        <v>1.30497548339687E-2</v>
      </c>
      <c r="M131" s="15">
        <v>0</v>
      </c>
    </row>
    <row r="132" spans="2:13" ht="15.75" customHeight="1" x14ac:dyDescent="0.2">
      <c r="C132" s="15"/>
      <c r="D132" s="15"/>
      <c r="E132" s="15"/>
      <c r="F132" s="15"/>
      <c r="G132" s="15"/>
      <c r="H132" s="15"/>
      <c r="I132" s="15"/>
      <c r="J132" s="15"/>
      <c r="K132" s="15"/>
      <c r="L132" s="15"/>
      <c r="M132" s="15"/>
    </row>
    <row r="133" spans="2:13" ht="15.75" customHeight="1" x14ac:dyDescent="0.2">
      <c r="B133" s="7" t="s">
        <v>93</v>
      </c>
      <c r="C133" s="15"/>
      <c r="D133" s="15"/>
      <c r="E133" s="15"/>
      <c r="F133" s="15"/>
      <c r="G133" s="15"/>
      <c r="H133" s="15"/>
      <c r="I133" s="15"/>
      <c r="J133" s="15"/>
      <c r="K133" s="15"/>
      <c r="L133" s="15"/>
      <c r="M133" s="15"/>
    </row>
    <row r="134" spans="2:13" ht="15.75" customHeight="1" x14ac:dyDescent="0.2">
      <c r="B134" s="14" t="s">
        <v>15</v>
      </c>
      <c r="C134" s="15"/>
      <c r="D134" s="15"/>
      <c r="E134" s="15"/>
      <c r="F134" s="15"/>
      <c r="G134" s="15"/>
      <c r="H134" s="15"/>
      <c r="I134" s="15"/>
      <c r="J134" s="15"/>
      <c r="K134" s="15"/>
      <c r="L134" s="15"/>
      <c r="M134" s="15"/>
    </row>
    <row r="135" spans="2:13" ht="15.75" customHeight="1" x14ac:dyDescent="0.2">
      <c r="B135" s="21" t="s">
        <v>82</v>
      </c>
      <c r="C135" s="15">
        <v>4.9142533621340002E-2</v>
      </c>
      <c r="D135" s="15">
        <v>4.3749683261386098E-2</v>
      </c>
      <c r="E135" s="15">
        <v>4.6264334985193098E-2</v>
      </c>
      <c r="F135" s="15">
        <v>7.8821986495039298E-2</v>
      </c>
      <c r="G135" s="15">
        <v>3.1949167706874199E-2</v>
      </c>
      <c r="H135" s="15"/>
      <c r="I135" s="15">
        <v>5.1758948109376902E-2</v>
      </c>
      <c r="J135" s="15">
        <v>4.6264334985193098E-2</v>
      </c>
      <c r="K135" s="15"/>
      <c r="L135" s="15">
        <v>6.8043899171587499E-2</v>
      </c>
      <c r="M135" s="15">
        <v>2.89621282970157E-2</v>
      </c>
    </row>
    <row r="136" spans="2:13" ht="15.75" customHeight="1" x14ac:dyDescent="0.2">
      <c r="B136" s="21" t="s">
        <v>83</v>
      </c>
      <c r="C136" s="15">
        <v>0.208690305081599</v>
      </c>
      <c r="D136" s="15">
        <v>0.25789553702386703</v>
      </c>
      <c r="E136" s="15">
        <v>0.14566357365520899</v>
      </c>
      <c r="F136" s="15">
        <v>0.270841288027175</v>
      </c>
      <c r="G136" s="15">
        <v>0.26895227556420198</v>
      </c>
      <c r="H136" s="15"/>
      <c r="I136" s="15">
        <v>0.265984492899841</v>
      </c>
      <c r="J136" s="15">
        <v>0.14566357365520899</v>
      </c>
      <c r="K136" s="15"/>
      <c r="L136" s="15">
        <v>0.18575427039226</v>
      </c>
      <c r="M136" s="15">
        <v>0.233178402268714</v>
      </c>
    </row>
    <row r="137" spans="2:13" ht="15.75" customHeight="1" x14ac:dyDescent="0.2">
      <c r="B137" s="21" t="s">
        <v>84</v>
      </c>
      <c r="C137" s="15">
        <v>0.33261895787023199</v>
      </c>
      <c r="D137" s="15">
        <v>0.28733535127602899</v>
      </c>
      <c r="E137" s="15">
        <v>0.336357185376917</v>
      </c>
      <c r="F137" s="15">
        <v>0.38403860306427101</v>
      </c>
      <c r="G137" s="15">
        <v>0.31426037718028499</v>
      </c>
      <c r="H137" s="15"/>
      <c r="I137" s="15">
        <v>0.32922073771779797</v>
      </c>
      <c r="J137" s="15">
        <v>0.336357185376917</v>
      </c>
      <c r="K137" s="15"/>
      <c r="L137" s="15">
        <v>0.31507682740443499</v>
      </c>
      <c r="M137" s="15">
        <v>0.351348149796122</v>
      </c>
    </row>
    <row r="138" spans="2:13" ht="15.75" customHeight="1" x14ac:dyDescent="0.2">
      <c r="B138" s="21" t="s">
        <v>85</v>
      </c>
      <c r="C138" s="15">
        <v>0.39326006815549303</v>
      </c>
      <c r="D138" s="15">
        <v>0.41101942843871803</v>
      </c>
      <c r="E138" s="15">
        <v>0.465811027795479</v>
      </c>
      <c r="F138" s="15">
        <v>0.26629812241351603</v>
      </c>
      <c r="G138" s="15">
        <v>0.30758091022568101</v>
      </c>
      <c r="H138" s="15"/>
      <c r="I138" s="15">
        <v>0.32730792032974598</v>
      </c>
      <c r="J138" s="15">
        <v>0.465811027795479</v>
      </c>
      <c r="K138" s="15"/>
      <c r="L138" s="15">
        <v>0.40502549336378002</v>
      </c>
      <c r="M138" s="15">
        <v>0.38069848635416498</v>
      </c>
    </row>
    <row r="139" spans="2:13" ht="15.75" customHeight="1" x14ac:dyDescent="0.2">
      <c r="B139" s="21" t="s">
        <v>52</v>
      </c>
      <c r="C139" s="15">
        <v>1.62881352713342E-2</v>
      </c>
      <c r="D139" s="15">
        <v>0</v>
      </c>
      <c r="E139" s="15">
        <v>5.9038781872025204E-3</v>
      </c>
      <c r="F139" s="15">
        <v>0</v>
      </c>
      <c r="G139" s="15">
        <v>7.7257269322956998E-2</v>
      </c>
      <c r="H139" s="15"/>
      <c r="I139" s="15">
        <v>2.5727900943238E-2</v>
      </c>
      <c r="J139" s="15">
        <v>5.9038781872025204E-3</v>
      </c>
      <c r="K139" s="15"/>
      <c r="L139" s="15">
        <v>2.60995096679375E-2</v>
      </c>
      <c r="M139" s="15">
        <v>5.8128332839832899E-3</v>
      </c>
    </row>
    <row r="140" spans="2:13" ht="15.75" customHeight="1" x14ac:dyDescent="0.2">
      <c r="C140" s="15"/>
      <c r="D140" s="15"/>
      <c r="E140" s="15"/>
      <c r="F140" s="15"/>
      <c r="G140" s="15"/>
      <c r="H140" s="15"/>
      <c r="I140" s="15"/>
      <c r="J140" s="15"/>
      <c r="K140" s="15"/>
      <c r="L140" s="15"/>
      <c r="M140" s="15"/>
    </row>
    <row r="141" spans="2:13" ht="15.75" customHeight="1" x14ac:dyDescent="0.2">
      <c r="B141" s="7" t="s">
        <v>94</v>
      </c>
      <c r="C141" s="15"/>
      <c r="D141" s="15"/>
      <c r="E141" s="15"/>
      <c r="F141" s="15"/>
      <c r="G141" s="15"/>
      <c r="H141" s="15"/>
      <c r="I141" s="15"/>
      <c r="J141" s="15"/>
      <c r="K141" s="15"/>
      <c r="L141" s="15"/>
      <c r="M141" s="15"/>
    </row>
    <row r="142" spans="2:13" ht="15.75" customHeight="1" x14ac:dyDescent="0.2">
      <c r="B142" s="14" t="s">
        <v>15</v>
      </c>
      <c r="C142" s="15"/>
      <c r="D142" s="15"/>
      <c r="E142" s="15"/>
      <c r="F142" s="15"/>
      <c r="G142" s="15"/>
      <c r="H142" s="15"/>
      <c r="I142" s="15"/>
      <c r="J142" s="15"/>
      <c r="K142" s="15"/>
      <c r="L142" s="15"/>
      <c r="M142" s="15"/>
    </row>
    <row r="143" spans="2:13" ht="15.75" customHeight="1" x14ac:dyDescent="0.2">
      <c r="B143" s="21" t="s">
        <v>82</v>
      </c>
      <c r="C143" s="15">
        <v>4.6971525411835101E-2</v>
      </c>
      <c r="D143" s="15">
        <v>3.9967196950651401E-2</v>
      </c>
      <c r="E143" s="15">
        <v>6.2741672628106801E-2</v>
      </c>
      <c r="F143" s="15">
        <v>2.62739954983464E-2</v>
      </c>
      <c r="G143" s="15">
        <v>3.1949167706874199E-2</v>
      </c>
      <c r="H143" s="15"/>
      <c r="I143" s="15">
        <v>3.2635738737166201E-2</v>
      </c>
      <c r="J143" s="15">
        <v>6.2741672628106801E-2</v>
      </c>
      <c r="K143" s="15"/>
      <c r="L143" s="15">
        <v>3.6068021716538202E-2</v>
      </c>
      <c r="M143" s="15">
        <v>5.8612860184257501E-2</v>
      </c>
    </row>
    <row r="144" spans="2:13" ht="15.75" customHeight="1" x14ac:dyDescent="0.2">
      <c r="B144" s="21" t="s">
        <v>83</v>
      </c>
      <c r="C144" s="15">
        <v>0.194981756357053</v>
      </c>
      <c r="D144" s="15">
        <v>0.261678023334601</v>
      </c>
      <c r="E144" s="15">
        <v>0.14689787057390299</v>
      </c>
      <c r="F144" s="15">
        <v>0.218293297030482</v>
      </c>
      <c r="G144" s="15">
        <v>0.237003107857328</v>
      </c>
      <c r="H144" s="15"/>
      <c r="I144" s="15">
        <v>0.23869221255147299</v>
      </c>
      <c r="J144" s="15">
        <v>0.14689787057390299</v>
      </c>
      <c r="K144" s="15"/>
      <c r="L144" s="15">
        <v>0.18143749957984701</v>
      </c>
      <c r="M144" s="15">
        <v>0.209442541788356</v>
      </c>
    </row>
    <row r="145" spans="2:13" ht="15.75" customHeight="1" x14ac:dyDescent="0.2">
      <c r="B145" s="21" t="s">
        <v>84</v>
      </c>
      <c r="C145" s="15">
        <v>0.28918614027087602</v>
      </c>
      <c r="D145" s="15">
        <v>0.254933126946847</v>
      </c>
      <c r="E145" s="15">
        <v>0.25837247202459002</v>
      </c>
      <c r="F145" s="15">
        <v>0.292572117911862</v>
      </c>
      <c r="G145" s="15">
        <v>0.40342841334630403</v>
      </c>
      <c r="H145" s="15"/>
      <c r="I145" s="15">
        <v>0.31719717711059497</v>
      </c>
      <c r="J145" s="15">
        <v>0.25837247202459002</v>
      </c>
      <c r="K145" s="15"/>
      <c r="L145" s="15">
        <v>0.293618157496565</v>
      </c>
      <c r="M145" s="15">
        <v>0.28445421210510402</v>
      </c>
    </row>
    <row r="146" spans="2:13" ht="15.75" customHeight="1" x14ac:dyDescent="0.2">
      <c r="B146" s="21" t="s">
        <v>85</v>
      </c>
      <c r="C146" s="15">
        <v>0.44438975020663701</v>
      </c>
      <c r="D146" s="15">
        <v>0.40345445581724798</v>
      </c>
      <c r="E146" s="15">
        <v>0.51894593148030099</v>
      </c>
      <c r="F146" s="15">
        <v>0.43658659406096401</v>
      </c>
      <c r="G146" s="15">
        <v>0.28899067642801501</v>
      </c>
      <c r="H146" s="15"/>
      <c r="I146" s="15">
        <v>0.37661476400268001</v>
      </c>
      <c r="J146" s="15">
        <v>0.51894593148030099</v>
      </c>
      <c r="K146" s="15"/>
      <c r="L146" s="15">
        <v>0.45292385098489801</v>
      </c>
      <c r="M146" s="15">
        <v>0.43527815388699098</v>
      </c>
    </row>
    <row r="147" spans="2:13" ht="15.75" customHeight="1" x14ac:dyDescent="0.2">
      <c r="B147" s="21" t="s">
        <v>52</v>
      </c>
      <c r="C147" s="15">
        <v>2.4470827753598001E-2</v>
      </c>
      <c r="D147" s="15">
        <v>3.9967196950651401E-2</v>
      </c>
      <c r="E147" s="15">
        <v>1.3042053293098901E-2</v>
      </c>
      <c r="F147" s="15">
        <v>2.62739954983464E-2</v>
      </c>
      <c r="G147" s="15">
        <v>3.8628634661478499E-2</v>
      </c>
      <c r="H147" s="15"/>
      <c r="I147" s="15">
        <v>3.4860107598086103E-2</v>
      </c>
      <c r="J147" s="15">
        <v>1.3042053293098901E-2</v>
      </c>
      <c r="K147" s="15"/>
      <c r="L147" s="15">
        <v>3.5952470222152498E-2</v>
      </c>
      <c r="M147" s="15">
        <v>1.22122320352919E-2</v>
      </c>
    </row>
    <row r="148" spans="2:13" ht="15.75" customHeight="1" x14ac:dyDescent="0.2">
      <c r="C148" s="15"/>
      <c r="D148" s="15"/>
      <c r="E148" s="15"/>
      <c r="F148" s="15"/>
      <c r="G148" s="15"/>
      <c r="H148" s="15"/>
      <c r="I148" s="15"/>
      <c r="J148" s="15"/>
      <c r="K148" s="15"/>
      <c r="L148" s="15"/>
      <c r="M148" s="15"/>
    </row>
    <row r="149" spans="2:13" ht="15.75" customHeight="1" x14ac:dyDescent="0.2">
      <c r="B149" s="7" t="s">
        <v>95</v>
      </c>
      <c r="C149" s="15"/>
      <c r="D149" s="15"/>
      <c r="E149" s="15"/>
      <c r="F149" s="15"/>
      <c r="G149" s="15"/>
      <c r="H149" s="15"/>
      <c r="I149" s="15"/>
      <c r="J149" s="15"/>
      <c r="K149" s="15"/>
      <c r="L149" s="15"/>
      <c r="M149" s="15"/>
    </row>
    <row r="150" spans="2:13" ht="15.75" customHeight="1" x14ac:dyDescent="0.2">
      <c r="B150" s="14" t="s">
        <v>15</v>
      </c>
      <c r="C150" s="15"/>
      <c r="D150" s="15"/>
      <c r="E150" s="15"/>
      <c r="F150" s="15"/>
      <c r="G150" s="15"/>
      <c r="H150" s="15"/>
      <c r="I150" s="15"/>
      <c r="J150" s="15"/>
      <c r="K150" s="15"/>
      <c r="L150" s="15"/>
      <c r="M150" s="15"/>
    </row>
    <row r="151" spans="2:13" ht="15.75" customHeight="1" x14ac:dyDescent="0.2">
      <c r="B151" s="21" t="s">
        <v>82</v>
      </c>
      <c r="C151" s="15">
        <v>4.8158834951799297E-2</v>
      </c>
      <c r="D151" s="15">
        <v>3.9967196950651401E-2</v>
      </c>
      <c r="E151" s="15">
        <v>3.1987984773400299E-2</v>
      </c>
      <c r="F151" s="15">
        <v>5.2547990996692898E-2</v>
      </c>
      <c r="G151" s="15">
        <v>9.5847503120622707E-2</v>
      </c>
      <c r="H151" s="15"/>
      <c r="I151" s="15">
        <v>6.2858878986034303E-2</v>
      </c>
      <c r="J151" s="15">
        <v>3.1987984773400299E-2</v>
      </c>
      <c r="K151" s="15"/>
      <c r="L151" s="15">
        <v>3.8558530619226497E-2</v>
      </c>
      <c r="M151" s="15">
        <v>5.8408783938456103E-2</v>
      </c>
    </row>
    <row r="152" spans="2:13" ht="15.75" customHeight="1" x14ac:dyDescent="0.2">
      <c r="B152" s="21" t="s">
        <v>83</v>
      </c>
      <c r="C152" s="15">
        <v>0.173074379046501</v>
      </c>
      <c r="D152" s="15">
        <v>0.207400957374726</v>
      </c>
      <c r="E152" s="15">
        <v>0.14566357365520899</v>
      </c>
      <c r="F152" s="15">
        <v>0.244567292528828</v>
      </c>
      <c r="G152" s="15">
        <v>0.14115560473670499</v>
      </c>
      <c r="H152" s="15"/>
      <c r="I152" s="15">
        <v>0.197992057574256</v>
      </c>
      <c r="J152" s="15">
        <v>0.14566357365520899</v>
      </c>
      <c r="K152" s="15"/>
      <c r="L152" s="15">
        <v>0.18392800848253499</v>
      </c>
      <c r="M152" s="15">
        <v>0.161486293483216</v>
      </c>
    </row>
    <row r="153" spans="2:13" ht="15.75" customHeight="1" x14ac:dyDescent="0.2">
      <c r="B153" s="21" t="s">
        <v>84</v>
      </c>
      <c r="C153" s="15">
        <v>0.39530445614412602</v>
      </c>
      <c r="D153" s="15">
        <v>0.37105223148806699</v>
      </c>
      <c r="E153" s="15">
        <v>0.35063353558871002</v>
      </c>
      <c r="F153" s="15">
        <v>0.467403755172969</v>
      </c>
      <c r="G153" s="15">
        <v>0.46732674876005198</v>
      </c>
      <c r="H153" s="15"/>
      <c r="I153" s="15">
        <v>0.43591237050670001</v>
      </c>
      <c r="J153" s="15">
        <v>0.35063353558871002</v>
      </c>
      <c r="K153" s="15"/>
      <c r="L153" s="15">
        <v>0.37322572763770601</v>
      </c>
      <c r="M153" s="15">
        <v>0.41887723394797399</v>
      </c>
    </row>
    <row r="154" spans="2:13" ht="15.75" customHeight="1" x14ac:dyDescent="0.2">
      <c r="B154" s="21" t="s">
        <v>85</v>
      </c>
      <c r="C154" s="15">
        <v>0.37672391099785102</v>
      </c>
      <c r="D154" s="15">
        <v>0.38157961418655501</v>
      </c>
      <c r="E154" s="15">
        <v>0.47171490598268101</v>
      </c>
      <c r="F154" s="15">
        <v>0.23548096130151</v>
      </c>
      <c r="G154" s="15">
        <v>0.25704150872114101</v>
      </c>
      <c r="H154" s="15"/>
      <c r="I154" s="15">
        <v>0.290372742461391</v>
      </c>
      <c r="J154" s="15">
        <v>0.47171490598268101</v>
      </c>
      <c r="K154" s="15"/>
      <c r="L154" s="15">
        <v>0.39123797842656299</v>
      </c>
      <c r="M154" s="15">
        <v>0.36122768863035398</v>
      </c>
    </row>
    <row r="155" spans="2:13" ht="15.75" customHeight="1" x14ac:dyDescent="0.2">
      <c r="B155" s="21" t="s">
        <v>52</v>
      </c>
      <c r="C155" s="15">
        <v>6.73841885972203E-3</v>
      </c>
      <c r="D155" s="15">
        <v>0</v>
      </c>
      <c r="E155" s="15">
        <v>0</v>
      </c>
      <c r="F155" s="15">
        <v>0</v>
      </c>
      <c r="G155" s="15">
        <v>3.8628634661478499E-2</v>
      </c>
      <c r="H155" s="15"/>
      <c r="I155" s="15">
        <v>1.2863950471619E-2</v>
      </c>
      <c r="J155" s="15">
        <v>0</v>
      </c>
      <c r="K155" s="15"/>
      <c r="L155" s="15">
        <v>1.30497548339687E-2</v>
      </c>
      <c r="M155" s="15">
        <v>0</v>
      </c>
    </row>
    <row r="156" spans="2:13" ht="15.75" customHeight="1" x14ac:dyDescent="0.2">
      <c r="C156" s="15"/>
      <c r="D156" s="15"/>
      <c r="E156" s="15"/>
      <c r="F156" s="15"/>
      <c r="G156" s="15"/>
      <c r="H156" s="15"/>
      <c r="I156" s="15"/>
      <c r="J156" s="15"/>
      <c r="K156" s="15"/>
      <c r="L156" s="15"/>
      <c r="M156" s="15"/>
    </row>
    <row r="157" spans="2:13" ht="15.75" customHeight="1" x14ac:dyDescent="0.2">
      <c r="B157" s="7" t="s">
        <v>96</v>
      </c>
      <c r="C157" s="15"/>
      <c r="D157" s="15"/>
      <c r="E157" s="15"/>
      <c r="F157" s="15"/>
      <c r="G157" s="15"/>
      <c r="H157" s="15"/>
      <c r="I157" s="15"/>
      <c r="J157" s="15"/>
      <c r="K157" s="15"/>
      <c r="L157" s="15"/>
      <c r="M157" s="15"/>
    </row>
    <row r="158" spans="2:13" ht="15.75" customHeight="1" x14ac:dyDescent="0.2">
      <c r="B158" s="14" t="s">
        <v>15</v>
      </c>
      <c r="C158" s="15"/>
      <c r="D158" s="15"/>
      <c r="E158" s="15"/>
      <c r="F158" s="15"/>
      <c r="G158" s="15"/>
      <c r="H158" s="15"/>
      <c r="I158" s="15"/>
      <c r="J158" s="15"/>
      <c r="K158" s="15"/>
      <c r="L158" s="15"/>
      <c r="M158" s="15"/>
    </row>
    <row r="159" spans="2:13" ht="15.75" customHeight="1" x14ac:dyDescent="0.2">
      <c r="B159" s="21" t="s">
        <v>97</v>
      </c>
      <c r="C159" s="15">
        <v>7.9359774294014404E-2</v>
      </c>
      <c r="D159" s="15">
        <v>0.101809235531996</v>
      </c>
      <c r="E159" s="15">
        <v>7.4549429002511797E-2</v>
      </c>
      <c r="F159" s="15">
        <v>4.80048253830338E-2</v>
      </c>
      <c r="G159" s="15">
        <v>0.102526970075227</v>
      </c>
      <c r="H159" s="15"/>
      <c r="I159" s="15">
        <v>8.3732598655433699E-2</v>
      </c>
      <c r="J159" s="15">
        <v>7.4549429002511797E-2</v>
      </c>
      <c r="K159" s="15"/>
      <c r="L159" s="15">
        <v>6.3611576864788896E-2</v>
      </c>
      <c r="M159" s="15">
        <v>9.6173639218450804E-2</v>
      </c>
    </row>
    <row r="160" spans="2:13" ht="15.75" customHeight="1" x14ac:dyDescent="0.2">
      <c r="B160" s="21" t="s">
        <v>98</v>
      </c>
      <c r="C160" s="15">
        <v>8.6404013980698705E-2</v>
      </c>
      <c r="D160" s="15">
        <v>0.119901590851954</v>
      </c>
      <c r="E160" s="15">
        <v>3.7891862960602797E-2</v>
      </c>
      <c r="F160" s="15">
        <v>7.4278820881380297E-2</v>
      </c>
      <c r="G160" s="15">
        <v>0.19837447319585</v>
      </c>
      <c r="H160" s="15"/>
      <c r="I160" s="15">
        <v>0.13050378290586401</v>
      </c>
      <c r="J160" s="15">
        <v>3.7891862960602797E-2</v>
      </c>
      <c r="K160" s="15"/>
      <c r="L160" s="15">
        <v>6.6102085767477295E-2</v>
      </c>
      <c r="M160" s="15">
        <v>0.108079756885041</v>
      </c>
    </row>
    <row r="161" spans="2:13" ht="15.75" customHeight="1" x14ac:dyDescent="0.2">
      <c r="B161" s="21" t="s">
        <v>99</v>
      </c>
      <c r="C161" s="15">
        <v>0.16834685496222199</v>
      </c>
      <c r="D161" s="15">
        <v>0.16743376042407501</v>
      </c>
      <c r="E161" s="15">
        <v>9.2528669970386196E-2</v>
      </c>
      <c r="F161" s="15">
        <v>0.23548096130151</v>
      </c>
      <c r="G161" s="15">
        <v>0.30758091022568101</v>
      </c>
      <c r="H161" s="15"/>
      <c r="I161" s="15">
        <v>0.237269060392371</v>
      </c>
      <c r="J161" s="15">
        <v>9.2528669970386196E-2</v>
      </c>
      <c r="K161" s="15"/>
      <c r="L161" s="15">
        <v>0.171584539025632</v>
      </c>
      <c r="M161" s="15">
        <v>0.16489007949602599</v>
      </c>
    </row>
    <row r="162" spans="2:13" ht="15.75" customHeight="1" x14ac:dyDescent="0.2">
      <c r="B162" s="21" t="s">
        <v>100</v>
      </c>
      <c r="C162" s="15">
        <v>0.31843188786190701</v>
      </c>
      <c r="D162" s="15">
        <v>0.261678023334601</v>
      </c>
      <c r="E162" s="15">
        <v>0.32578372592120602</v>
      </c>
      <c r="F162" s="15">
        <v>0.38858176867792998</v>
      </c>
      <c r="G162" s="15">
        <v>0.28231120947341098</v>
      </c>
      <c r="H162" s="15"/>
      <c r="I162" s="15">
        <v>0.31174873008034598</v>
      </c>
      <c r="J162" s="15">
        <v>0.32578372592120602</v>
      </c>
      <c r="K162" s="15"/>
      <c r="L162" s="15">
        <v>0.31623884232119598</v>
      </c>
      <c r="M162" s="15">
        <v>0.32077333498056299</v>
      </c>
    </row>
    <row r="163" spans="2:13" ht="15.75" customHeight="1" x14ac:dyDescent="0.2">
      <c r="B163" s="21" t="s">
        <v>101</v>
      </c>
      <c r="C163" s="15">
        <v>0.34745746890115597</v>
      </c>
      <c r="D163" s="15">
        <v>0.34917738985737401</v>
      </c>
      <c r="E163" s="15">
        <v>0.469246312145294</v>
      </c>
      <c r="F163" s="15">
        <v>0.25365362375614597</v>
      </c>
      <c r="G163" s="15">
        <v>0.109206437029831</v>
      </c>
      <c r="H163" s="15"/>
      <c r="I163" s="15">
        <v>0.23674582796598601</v>
      </c>
      <c r="J163" s="15">
        <v>0.469246312145294</v>
      </c>
      <c r="K163" s="15"/>
      <c r="L163" s="15">
        <v>0.38246295602090602</v>
      </c>
      <c r="M163" s="15">
        <v>0.31008318941992002</v>
      </c>
    </row>
    <row r="164" spans="2:13" ht="15.75" customHeight="1" x14ac:dyDescent="0.2">
      <c r="C164" s="15"/>
      <c r="D164" s="15"/>
      <c r="E164" s="15"/>
      <c r="F164" s="15"/>
      <c r="G164" s="15"/>
      <c r="H164" s="15"/>
      <c r="I164" s="15"/>
      <c r="J164" s="15"/>
      <c r="K164" s="15"/>
      <c r="L164" s="15"/>
      <c r="M164" s="15"/>
    </row>
    <row r="165" spans="2:13" ht="15.75" customHeight="1" x14ac:dyDescent="0.2">
      <c r="B165" s="7" t="s">
        <v>102</v>
      </c>
      <c r="C165" s="15"/>
      <c r="D165" s="15"/>
      <c r="E165" s="15"/>
      <c r="F165" s="15"/>
      <c r="G165" s="15"/>
      <c r="H165" s="15"/>
      <c r="I165" s="15"/>
      <c r="J165" s="15"/>
      <c r="K165" s="15"/>
      <c r="L165" s="15"/>
      <c r="M165" s="15"/>
    </row>
    <row r="166" spans="2:13" ht="15.75" customHeight="1" x14ac:dyDescent="0.2">
      <c r="B166" s="14" t="s">
        <v>15</v>
      </c>
      <c r="C166" s="15"/>
      <c r="D166" s="15"/>
      <c r="E166" s="15"/>
      <c r="F166" s="15"/>
      <c r="G166" s="15"/>
      <c r="H166" s="15"/>
      <c r="I166" s="15"/>
      <c r="J166" s="15"/>
      <c r="K166" s="15"/>
      <c r="L166" s="15"/>
      <c r="M166" s="15"/>
    </row>
    <row r="167" spans="2:13" ht="15.75" customHeight="1" x14ac:dyDescent="0.2">
      <c r="B167" s="21" t="s">
        <v>103</v>
      </c>
      <c r="C167" s="15">
        <v>0.15893406853802</v>
      </c>
      <c r="D167" s="15">
        <v>0.181743629433299</v>
      </c>
      <c r="E167" s="15">
        <v>0.204969961933501</v>
      </c>
      <c r="F167" s="15">
        <v>0.100552816379727</v>
      </c>
      <c r="G167" s="15">
        <v>7.0577802368352704E-2</v>
      </c>
      <c r="H167" s="15"/>
      <c r="I167" s="15">
        <v>0.117085331297669</v>
      </c>
      <c r="J167" s="15">
        <v>0.204969961933501</v>
      </c>
      <c r="K167" s="15"/>
      <c r="L167" s="15">
        <v>0.16207823295457399</v>
      </c>
      <c r="M167" s="15">
        <v>0.15557714111583501</v>
      </c>
    </row>
    <row r="168" spans="2:13" ht="15.75" customHeight="1" x14ac:dyDescent="0.2">
      <c r="B168" s="21" t="s">
        <v>104</v>
      </c>
      <c r="C168" s="15">
        <v>0.123853810871472</v>
      </c>
      <c r="D168" s="15">
        <v>0.14177643248264701</v>
      </c>
      <c r="E168" s="15">
        <v>0.163375208216816</v>
      </c>
      <c r="F168" s="15">
        <v>0.122283646264414</v>
      </c>
      <c r="G168" s="15">
        <v>0</v>
      </c>
      <c r="H168" s="15"/>
      <c r="I168" s="15">
        <v>8.7927049145171798E-2</v>
      </c>
      <c r="J168" s="15">
        <v>0.163375208216816</v>
      </c>
      <c r="K168" s="15"/>
      <c r="L168" s="15">
        <v>0.108868312142578</v>
      </c>
      <c r="M168" s="15">
        <v>0.13985336590533001</v>
      </c>
    </row>
    <row r="169" spans="2:13" ht="15.75" customHeight="1" x14ac:dyDescent="0.2">
      <c r="B169" s="21" t="s">
        <v>105</v>
      </c>
      <c r="C169" s="15">
        <v>0.13743725657873801</v>
      </c>
      <c r="D169" s="15">
        <v>0.119901590851954</v>
      </c>
      <c r="E169" s="15">
        <v>0.163642814623083</v>
      </c>
      <c r="F169" s="15">
        <v>0.18747613591847601</v>
      </c>
      <c r="G169" s="15">
        <v>3.1949167706874199E-2</v>
      </c>
      <c r="H169" s="15"/>
      <c r="I169" s="15">
        <v>0.113615203134191</v>
      </c>
      <c r="J169" s="15">
        <v>0.163642814623083</v>
      </c>
      <c r="K169" s="15"/>
      <c r="L169" s="15">
        <v>0.134534677806323</v>
      </c>
      <c r="M169" s="15">
        <v>0.140536250456053</v>
      </c>
    </row>
    <row r="170" spans="2:13" ht="15.75" customHeight="1" x14ac:dyDescent="0.2">
      <c r="B170" s="21" t="s">
        <v>106</v>
      </c>
      <c r="C170" s="15">
        <v>0.11308818028997</v>
      </c>
      <c r="D170" s="15">
        <v>0.127466563473424</v>
      </c>
      <c r="E170" s="15">
        <v>0.10063353558870999</v>
      </c>
      <c r="F170" s="15">
        <v>0.105095981993386</v>
      </c>
      <c r="G170" s="15">
        <v>0.14115560473670499</v>
      </c>
      <c r="H170" s="15"/>
      <c r="I170" s="15">
        <v>0.12441002320604901</v>
      </c>
      <c r="J170" s="15">
        <v>0.10063353558870999</v>
      </c>
      <c r="K170" s="15"/>
      <c r="L170" s="15">
        <v>0.13153992454199101</v>
      </c>
      <c r="M170" s="15">
        <v>9.3387821765256507E-2</v>
      </c>
    </row>
    <row r="171" spans="2:13" ht="15.75" customHeight="1" x14ac:dyDescent="0.2">
      <c r="B171" s="21" t="s">
        <v>107</v>
      </c>
      <c r="C171" s="15">
        <v>6.8909651181074297E-2</v>
      </c>
      <c r="D171" s="15">
        <v>3.9967196950651401E-2</v>
      </c>
      <c r="E171" s="15">
        <v>3.9126159879296699E-2</v>
      </c>
      <c r="F171" s="15">
        <v>7.4278820881380297E-2</v>
      </c>
      <c r="G171" s="15">
        <v>0.17310477244358</v>
      </c>
      <c r="H171" s="15"/>
      <c r="I171" s="15">
        <v>9.59842099580904E-2</v>
      </c>
      <c r="J171" s="15">
        <v>3.9126159879296699E-2</v>
      </c>
      <c r="K171" s="15"/>
      <c r="L171" s="15">
        <v>7.1240693451341194E-2</v>
      </c>
      <c r="M171" s="15">
        <v>6.6420869208308406E-2</v>
      </c>
    </row>
    <row r="172" spans="2:13" ht="15.75" customHeight="1" x14ac:dyDescent="0.2">
      <c r="B172" s="21" t="s">
        <v>108</v>
      </c>
      <c r="C172" s="15">
        <v>0.104234978788052</v>
      </c>
      <c r="D172" s="15">
        <v>8.3716880212037506E-2</v>
      </c>
      <c r="E172" s="15">
        <v>8.7591482295610701E-2</v>
      </c>
      <c r="F172" s="15">
        <v>6.9735655267721297E-2</v>
      </c>
      <c r="G172" s="15">
        <v>0.205053940150454</v>
      </c>
      <c r="H172" s="15"/>
      <c r="I172" s="15">
        <v>0.119364679986406</v>
      </c>
      <c r="J172" s="15">
        <v>8.7591482295610701E-2</v>
      </c>
      <c r="K172" s="15"/>
      <c r="L172" s="15">
        <v>8.3243984862934897E-2</v>
      </c>
      <c r="M172" s="15">
        <v>0.12664641591111001</v>
      </c>
    </row>
    <row r="173" spans="2:13" ht="15.75" customHeight="1" x14ac:dyDescent="0.2">
      <c r="B173" s="21" t="s">
        <v>109</v>
      </c>
      <c r="C173" s="15">
        <v>6.5490335482502396E-2</v>
      </c>
      <c r="D173" s="15">
        <v>4.3749683261386098E-2</v>
      </c>
      <c r="E173" s="15">
        <v>6.6444563384188401E-2</v>
      </c>
      <c r="F173" s="15">
        <v>7.8821986495039298E-2</v>
      </c>
      <c r="G173" s="15">
        <v>7.0577802368352704E-2</v>
      </c>
      <c r="H173" s="15"/>
      <c r="I173" s="15">
        <v>6.4622898580995902E-2</v>
      </c>
      <c r="J173" s="15">
        <v>6.6444563384188401E-2</v>
      </c>
      <c r="K173" s="15"/>
      <c r="L173" s="15">
        <v>9.4258960333910596E-2</v>
      </c>
      <c r="M173" s="15">
        <v>3.4774961580998999E-2</v>
      </c>
    </row>
    <row r="174" spans="2:13" ht="15.75" customHeight="1" x14ac:dyDescent="0.2">
      <c r="B174" s="21" t="s">
        <v>110</v>
      </c>
      <c r="C174" s="15">
        <v>0.13388232676002501</v>
      </c>
      <c r="D174" s="15">
        <v>0.123684077162689</v>
      </c>
      <c r="E174" s="15">
        <v>8.5390494864489797E-2</v>
      </c>
      <c r="F174" s="15">
        <v>0.16574530603378901</v>
      </c>
      <c r="G174" s="15">
        <v>0.24368257481193201</v>
      </c>
      <c r="H174" s="15"/>
      <c r="I174" s="15">
        <v>0.177963624669598</v>
      </c>
      <c r="J174" s="15">
        <v>8.5390494864489797E-2</v>
      </c>
      <c r="K174" s="15"/>
      <c r="L174" s="15">
        <v>0.14143492348030701</v>
      </c>
      <c r="M174" s="15">
        <v>0.12581865206619</v>
      </c>
    </row>
    <row r="175" spans="2:13" ht="15.75" customHeight="1" x14ac:dyDescent="0.2">
      <c r="B175" s="21" t="s">
        <v>111</v>
      </c>
      <c r="C175" s="15">
        <v>4.40193334359303E-2</v>
      </c>
      <c r="D175" s="15">
        <v>0.101809235531996</v>
      </c>
      <c r="E175" s="15">
        <v>3.7891862960602797E-2</v>
      </c>
      <c r="F175" s="15">
        <v>4.80048253830338E-2</v>
      </c>
      <c r="G175" s="15">
        <v>0</v>
      </c>
      <c r="H175" s="15"/>
      <c r="I175" s="15">
        <v>4.9589484962416497E-2</v>
      </c>
      <c r="J175" s="15">
        <v>3.7891862960602797E-2</v>
      </c>
      <c r="K175" s="15"/>
      <c r="L175" s="15">
        <v>4.3979168866642999E-2</v>
      </c>
      <c r="M175" s="15">
        <v>4.4062215908402598E-2</v>
      </c>
    </row>
    <row r="176" spans="2:13" ht="15.75" customHeight="1" x14ac:dyDescent="0.2">
      <c r="B176" s="21" t="s">
        <v>112</v>
      </c>
      <c r="C176" s="15">
        <v>3.3331622109586803E-2</v>
      </c>
      <c r="D176" s="15">
        <v>3.6184710639916601E-2</v>
      </c>
      <c r="E176" s="15">
        <v>2.7318403504891699E-2</v>
      </c>
      <c r="F176" s="15">
        <v>4.80048253830338E-2</v>
      </c>
      <c r="G176" s="15">
        <v>3.1949167706874199E-2</v>
      </c>
      <c r="H176" s="15"/>
      <c r="I176" s="15">
        <v>3.8797913448713597E-2</v>
      </c>
      <c r="J176" s="15">
        <v>2.7318403504891699E-2</v>
      </c>
      <c r="K176" s="15"/>
      <c r="L176" s="15">
        <v>2.88211215593971E-2</v>
      </c>
      <c r="M176" s="15">
        <v>3.8147344501518597E-2</v>
      </c>
    </row>
    <row r="177" spans="2:13" ht="15.75" customHeight="1" x14ac:dyDescent="0.2">
      <c r="B177" s="21" t="s">
        <v>113</v>
      </c>
      <c r="C177" s="15">
        <v>1.6818435964628599E-2</v>
      </c>
      <c r="D177" s="15">
        <v>0</v>
      </c>
      <c r="E177" s="15">
        <v>2.3615512748810099E-2</v>
      </c>
      <c r="F177" s="15">
        <v>0</v>
      </c>
      <c r="G177" s="15">
        <v>3.1949167706874199E-2</v>
      </c>
      <c r="H177" s="15"/>
      <c r="I177" s="15">
        <v>1.0639581610699099E-2</v>
      </c>
      <c r="J177" s="15">
        <v>2.3615512748810099E-2</v>
      </c>
      <c r="K177" s="15"/>
      <c r="L177" s="15">
        <v>0</v>
      </c>
      <c r="M177" s="15">
        <v>3.4774961580998999E-2</v>
      </c>
    </row>
    <row r="178" spans="2:13" ht="15.75" customHeight="1" x14ac:dyDescent="0.2">
      <c r="C178" s="15"/>
      <c r="D178" s="15"/>
      <c r="E178" s="15"/>
      <c r="F178" s="15"/>
      <c r="G178" s="15"/>
      <c r="H178" s="15"/>
      <c r="I178" s="15"/>
      <c r="J178" s="15"/>
      <c r="K178" s="15"/>
      <c r="L178" s="15"/>
      <c r="M178" s="15"/>
    </row>
    <row r="179" spans="2:13" ht="15.75" customHeight="1" x14ac:dyDescent="0.2">
      <c r="B179" s="7" t="s">
        <v>114</v>
      </c>
      <c r="C179" s="15"/>
      <c r="D179" s="15"/>
      <c r="E179" s="15"/>
      <c r="F179" s="15"/>
      <c r="G179" s="15"/>
      <c r="H179" s="15"/>
      <c r="I179" s="15"/>
      <c r="J179" s="15"/>
      <c r="K179" s="15"/>
      <c r="L179" s="15"/>
      <c r="M179" s="15"/>
    </row>
    <row r="180" spans="2:13" ht="15.75" customHeight="1" x14ac:dyDescent="0.2">
      <c r="B180" s="14" t="s">
        <v>15</v>
      </c>
      <c r="C180" s="15"/>
      <c r="D180" s="15"/>
      <c r="E180" s="15"/>
      <c r="F180" s="15"/>
      <c r="G180" s="15"/>
      <c r="H180" s="15"/>
      <c r="I180" s="15"/>
      <c r="J180" s="15"/>
      <c r="K180" s="15"/>
      <c r="L180" s="15"/>
      <c r="M180" s="15"/>
    </row>
    <row r="181" spans="2:13" ht="15.75" customHeight="1" x14ac:dyDescent="0.2">
      <c r="B181" s="21" t="s">
        <v>103</v>
      </c>
      <c r="C181" s="15">
        <v>0.116443177696957</v>
      </c>
      <c r="D181" s="15">
        <v>0.105591721842731</v>
      </c>
      <c r="E181" s="15">
        <v>0.14936646441129001</v>
      </c>
      <c r="F181" s="15">
        <v>5.2547990996692898E-2</v>
      </c>
      <c r="G181" s="15">
        <v>0.102526970075227</v>
      </c>
      <c r="H181" s="15"/>
      <c r="I181" s="15">
        <v>8.6514400971356306E-2</v>
      </c>
      <c r="J181" s="15">
        <v>0.14936646441129001</v>
      </c>
      <c r="K181" s="15"/>
      <c r="L181" s="15">
        <v>0.13259286440221299</v>
      </c>
      <c r="M181" s="15">
        <v>9.9200655049239805E-2</v>
      </c>
    </row>
    <row r="182" spans="2:13" ht="15.75" customHeight="1" x14ac:dyDescent="0.2">
      <c r="B182" s="21" t="s">
        <v>104</v>
      </c>
      <c r="C182" s="15">
        <v>9.5298572659125197E-2</v>
      </c>
      <c r="D182" s="15">
        <v>6.5624524892079206E-2</v>
      </c>
      <c r="E182" s="15">
        <v>0.14442927673651501</v>
      </c>
      <c r="F182" s="15">
        <v>4.80048253830338E-2</v>
      </c>
      <c r="G182" s="15">
        <v>3.8628634661478499E-2</v>
      </c>
      <c r="H182" s="15"/>
      <c r="I182" s="15">
        <v>5.0636510652309098E-2</v>
      </c>
      <c r="J182" s="15">
        <v>0.14442927673651501</v>
      </c>
      <c r="K182" s="15"/>
      <c r="L182" s="15">
        <v>8.9942189521497698E-2</v>
      </c>
      <c r="M182" s="15">
        <v>0.101017417813585</v>
      </c>
    </row>
    <row r="183" spans="2:13" ht="15.75" customHeight="1" x14ac:dyDescent="0.2">
      <c r="B183" s="21" t="s">
        <v>105</v>
      </c>
      <c r="C183" s="15">
        <v>0.165722361797321</v>
      </c>
      <c r="D183" s="15">
        <v>0.177961143122564</v>
      </c>
      <c r="E183" s="15">
        <v>0.16707809897289799</v>
      </c>
      <c r="F183" s="15">
        <v>0.20564879837311201</v>
      </c>
      <c r="G183" s="15">
        <v>0.109206437029831</v>
      </c>
      <c r="H183" s="15"/>
      <c r="I183" s="15">
        <v>0.16448993456189701</v>
      </c>
      <c r="J183" s="15">
        <v>0.16707809897289799</v>
      </c>
      <c r="K183" s="15"/>
      <c r="L183" s="15">
        <v>0.19100842957051001</v>
      </c>
      <c r="M183" s="15">
        <v>0.13872520673121</v>
      </c>
    </row>
    <row r="184" spans="2:13" ht="15.75" customHeight="1" x14ac:dyDescent="0.2">
      <c r="B184" s="21" t="s">
        <v>106</v>
      </c>
      <c r="C184" s="15">
        <v>0.115278106030691</v>
      </c>
      <c r="D184" s="15">
        <v>0.14555891879338201</v>
      </c>
      <c r="E184" s="15">
        <v>0.11367558888180899</v>
      </c>
      <c r="F184" s="15">
        <v>6.51924896540622E-2</v>
      </c>
      <c r="G184" s="15">
        <v>0.14115560473670499</v>
      </c>
      <c r="H184" s="15"/>
      <c r="I184" s="15">
        <v>0.116734867573487</v>
      </c>
      <c r="J184" s="15">
        <v>0.11367558888180899</v>
      </c>
      <c r="K184" s="15"/>
      <c r="L184" s="15">
        <v>0.101829929438706</v>
      </c>
      <c r="M184" s="15">
        <v>0.129636309610105</v>
      </c>
    </row>
    <row r="185" spans="2:13" ht="15.75" customHeight="1" x14ac:dyDescent="0.2">
      <c r="B185" s="21" t="s">
        <v>107</v>
      </c>
      <c r="C185" s="15">
        <v>0.11609921000828</v>
      </c>
      <c r="D185" s="15">
        <v>0.15986878780260499</v>
      </c>
      <c r="E185" s="15">
        <v>9.47296574015071E-2</v>
      </c>
      <c r="F185" s="15">
        <v>0.113197315037096</v>
      </c>
      <c r="G185" s="15">
        <v>0.13447613778210099</v>
      </c>
      <c r="H185" s="15"/>
      <c r="I185" s="15">
        <v>0.135525112842448</v>
      </c>
      <c r="J185" s="15">
        <v>9.47296574015071E-2</v>
      </c>
      <c r="K185" s="15"/>
      <c r="L185" s="15">
        <v>8.4023783350284306E-2</v>
      </c>
      <c r="M185" s="15">
        <v>0.15034515425967401</v>
      </c>
    </row>
    <row r="186" spans="2:13" ht="15.75" customHeight="1" x14ac:dyDescent="0.2">
      <c r="B186" s="21" t="s">
        <v>108</v>
      </c>
      <c r="C186" s="15">
        <v>0.14810988929077501</v>
      </c>
      <c r="D186" s="15">
        <v>6.5624524892079206E-2</v>
      </c>
      <c r="E186" s="15">
        <v>0.15060076132998401</v>
      </c>
      <c r="F186" s="15">
        <v>0.209206965803164</v>
      </c>
      <c r="G186" s="15">
        <v>0.15974583853437099</v>
      </c>
      <c r="H186" s="15"/>
      <c r="I186" s="15">
        <v>0.145845572433216</v>
      </c>
      <c r="J186" s="15">
        <v>0.15060076132998401</v>
      </c>
      <c r="K186" s="15"/>
      <c r="L186" s="15">
        <v>0.127952024642146</v>
      </c>
      <c r="M186" s="15">
        <v>0.16963181996825899</v>
      </c>
    </row>
    <row r="187" spans="2:13" ht="15.75" customHeight="1" x14ac:dyDescent="0.2">
      <c r="B187" s="21" t="s">
        <v>109</v>
      </c>
      <c r="C187" s="15">
        <v>7.8770065103542897E-2</v>
      </c>
      <c r="D187" s="15">
        <v>0.13799394617191199</v>
      </c>
      <c r="E187" s="15">
        <v>3.4456578610787998E-2</v>
      </c>
      <c r="F187" s="15">
        <v>4.80048253830338E-2</v>
      </c>
      <c r="G187" s="15">
        <v>0.17310477244358</v>
      </c>
      <c r="H187" s="15"/>
      <c r="I187" s="15">
        <v>0.11905305551947799</v>
      </c>
      <c r="J187" s="15">
        <v>3.4456578610787998E-2</v>
      </c>
      <c r="K187" s="15"/>
      <c r="L187" s="15">
        <v>8.32439848629348E-2</v>
      </c>
      <c r="M187" s="15">
        <v>7.3993398894267606E-2</v>
      </c>
    </row>
    <row r="188" spans="2:13" ht="15.75" customHeight="1" x14ac:dyDescent="0.2">
      <c r="B188" s="21" t="s">
        <v>110</v>
      </c>
      <c r="C188" s="15">
        <v>7.5327873153821001E-2</v>
      </c>
      <c r="D188" s="15">
        <v>3.9967196950651401E-2</v>
      </c>
      <c r="E188" s="15">
        <v>3.6657566041909E-2</v>
      </c>
      <c r="F188" s="15">
        <v>0.17937480287476601</v>
      </c>
      <c r="G188" s="15">
        <v>0.109206437029831</v>
      </c>
      <c r="H188" s="15"/>
      <c r="I188" s="15">
        <v>0.110480954846572</v>
      </c>
      <c r="J188" s="15">
        <v>3.6657566041909E-2</v>
      </c>
      <c r="K188" s="15"/>
      <c r="L188" s="15">
        <v>9.4368035390449106E-2</v>
      </c>
      <c r="M188" s="15">
        <v>5.4999278886143199E-2</v>
      </c>
    </row>
    <row r="189" spans="2:13" ht="15.75" customHeight="1" x14ac:dyDescent="0.2">
      <c r="B189" s="21" t="s">
        <v>111</v>
      </c>
      <c r="C189" s="15">
        <v>5.2526145994707701E-2</v>
      </c>
      <c r="D189" s="15">
        <v>6.1842038581344398E-2</v>
      </c>
      <c r="E189" s="15">
        <v>7.8252319758593397E-2</v>
      </c>
      <c r="F189" s="15">
        <v>2.62739954983464E-2</v>
      </c>
      <c r="G189" s="15">
        <v>0</v>
      </c>
      <c r="H189" s="15"/>
      <c r="I189" s="15">
        <v>2.91398748346012E-2</v>
      </c>
      <c r="J189" s="15">
        <v>7.8252319758593397E-2</v>
      </c>
      <c r="K189" s="15"/>
      <c r="L189" s="15">
        <v>6.3062881366210702E-2</v>
      </c>
      <c r="M189" s="15">
        <v>4.12763984552083E-2</v>
      </c>
    </row>
    <row r="190" spans="2:13" ht="15.75" customHeight="1" x14ac:dyDescent="0.2">
      <c r="B190" s="21" t="s">
        <v>112</v>
      </c>
      <c r="C190" s="15">
        <v>1.7448724504224199E-2</v>
      </c>
      <c r="D190" s="15">
        <v>2.1874841630693101E-2</v>
      </c>
      <c r="E190" s="15">
        <v>1.8945931480301399E-2</v>
      </c>
      <c r="F190" s="15">
        <v>2.62739954983464E-2</v>
      </c>
      <c r="G190" s="15">
        <v>0</v>
      </c>
      <c r="H190" s="15"/>
      <c r="I190" s="15">
        <v>1.60876947356039E-2</v>
      </c>
      <c r="J190" s="15">
        <v>1.8945931480301399E-2</v>
      </c>
      <c r="K190" s="15"/>
      <c r="L190" s="15">
        <v>2.2902715388183802E-2</v>
      </c>
      <c r="M190" s="15">
        <v>1.1625666567966601E-2</v>
      </c>
    </row>
    <row r="191" spans="2:13" ht="15.75" customHeight="1" x14ac:dyDescent="0.2">
      <c r="B191" s="21" t="s">
        <v>113</v>
      </c>
      <c r="C191" s="15">
        <v>1.8975873760553701E-2</v>
      </c>
      <c r="D191" s="15">
        <v>1.80923553199583E-2</v>
      </c>
      <c r="E191" s="15">
        <v>1.1807756374404999E-2</v>
      </c>
      <c r="F191" s="15">
        <v>2.62739954983464E-2</v>
      </c>
      <c r="G191" s="15">
        <v>3.1949167706874199E-2</v>
      </c>
      <c r="H191" s="15"/>
      <c r="I191" s="15">
        <v>2.54920210290322E-2</v>
      </c>
      <c r="J191" s="15">
        <v>1.1807756374404999E-2</v>
      </c>
      <c r="K191" s="15"/>
      <c r="L191" s="15">
        <v>9.0731620668655696E-3</v>
      </c>
      <c r="M191" s="15">
        <v>2.9548693764341001E-2</v>
      </c>
    </row>
    <row r="192" spans="2:13" ht="15.75" customHeight="1" x14ac:dyDescent="0.2">
      <c r="C192" s="15"/>
      <c r="D192" s="15"/>
      <c r="E192" s="15"/>
      <c r="F192" s="15"/>
      <c r="G192" s="15"/>
      <c r="H192" s="15"/>
      <c r="I192" s="15"/>
      <c r="J192" s="15"/>
      <c r="K192" s="15"/>
      <c r="L192" s="15"/>
      <c r="M192" s="15"/>
    </row>
    <row r="193" spans="2:13" ht="15.75" customHeight="1" x14ac:dyDescent="0.2">
      <c r="B193" s="7" t="s">
        <v>115</v>
      </c>
      <c r="C193" s="15"/>
      <c r="D193" s="15"/>
      <c r="E193" s="15"/>
      <c r="F193" s="15"/>
      <c r="G193" s="15"/>
      <c r="H193" s="15"/>
      <c r="I193" s="15"/>
      <c r="J193" s="15"/>
      <c r="K193" s="15"/>
      <c r="L193" s="15"/>
      <c r="M193" s="15"/>
    </row>
    <row r="194" spans="2:13" ht="15.75" customHeight="1" x14ac:dyDescent="0.2">
      <c r="B194" s="14" t="s">
        <v>15</v>
      </c>
      <c r="C194" s="15"/>
      <c r="D194" s="15"/>
      <c r="E194" s="15"/>
      <c r="F194" s="15"/>
      <c r="G194" s="15"/>
      <c r="H194" s="15"/>
      <c r="I194" s="15"/>
      <c r="J194" s="15"/>
      <c r="K194" s="15"/>
      <c r="L194" s="15"/>
      <c r="M194" s="15"/>
    </row>
    <row r="195" spans="2:13" ht="15.75" customHeight="1" x14ac:dyDescent="0.2">
      <c r="B195" s="21" t="s">
        <v>103</v>
      </c>
      <c r="C195" s="15">
        <v>0.11243647128656301</v>
      </c>
      <c r="D195" s="15">
        <v>9.8026749221261103E-2</v>
      </c>
      <c r="E195" s="15">
        <v>0.16707809897289799</v>
      </c>
      <c r="F195" s="15">
        <v>5.2547990996692898E-2</v>
      </c>
      <c r="G195" s="15">
        <v>3.8628634661478499E-2</v>
      </c>
      <c r="H195" s="15"/>
      <c r="I195" s="15">
        <v>6.2764727115416502E-2</v>
      </c>
      <c r="J195" s="15">
        <v>0.16707809897289799</v>
      </c>
      <c r="K195" s="15"/>
      <c r="L195" s="15">
        <v>0.118099064087931</v>
      </c>
      <c r="M195" s="15">
        <v>0.106390695513675</v>
      </c>
    </row>
    <row r="196" spans="2:13" ht="15.75" customHeight="1" x14ac:dyDescent="0.2">
      <c r="B196" s="21" t="s">
        <v>104</v>
      </c>
      <c r="C196" s="15">
        <v>9.9095433886359705E-2</v>
      </c>
      <c r="D196" s="15">
        <v>0.153123891414851</v>
      </c>
      <c r="E196" s="15">
        <v>0.1090060076133</v>
      </c>
      <c r="F196" s="15">
        <v>0.117740480650755</v>
      </c>
      <c r="G196" s="15">
        <v>0</v>
      </c>
      <c r="H196" s="15"/>
      <c r="I196" s="15">
        <v>9.0086268098332395E-2</v>
      </c>
      <c r="J196" s="15">
        <v>0.1090060076133</v>
      </c>
      <c r="K196" s="15"/>
      <c r="L196" s="15">
        <v>0.114953197382959</v>
      </c>
      <c r="M196" s="15">
        <v>8.2164588649389803E-2</v>
      </c>
    </row>
    <row r="197" spans="2:13" ht="15.75" customHeight="1" x14ac:dyDescent="0.2">
      <c r="B197" s="21" t="s">
        <v>105</v>
      </c>
      <c r="C197" s="15">
        <v>9.6873111430240605E-2</v>
      </c>
      <c r="D197" s="15">
        <v>0.105591721842731</v>
      </c>
      <c r="E197" s="15">
        <v>0.14566357365520899</v>
      </c>
      <c r="F197" s="15">
        <v>2.17308298846874E-2</v>
      </c>
      <c r="G197" s="15">
        <v>3.1949167706874199E-2</v>
      </c>
      <c r="H197" s="15"/>
      <c r="I197" s="15">
        <v>5.2520344862916499E-2</v>
      </c>
      <c r="J197" s="15">
        <v>0.14566357365520899</v>
      </c>
      <c r="K197" s="15"/>
      <c r="L197" s="15">
        <v>8.1648825941981598E-2</v>
      </c>
      <c r="M197" s="15">
        <v>0.113127611725976</v>
      </c>
    </row>
    <row r="198" spans="2:13" ht="15.75" customHeight="1" x14ac:dyDescent="0.2">
      <c r="B198" s="21" t="s">
        <v>106</v>
      </c>
      <c r="C198" s="15">
        <v>0.121058602808925</v>
      </c>
      <c r="D198" s="15">
        <v>0.101809235531996</v>
      </c>
      <c r="E198" s="15">
        <v>0.148132167492597</v>
      </c>
      <c r="F198" s="15">
        <v>7.8821986495039298E-2</v>
      </c>
      <c r="G198" s="15">
        <v>0.109206437029831</v>
      </c>
      <c r="H198" s="15"/>
      <c r="I198" s="15">
        <v>9.6447491542475297E-2</v>
      </c>
      <c r="J198" s="15">
        <v>0.148132167492597</v>
      </c>
      <c r="K198" s="15"/>
      <c r="L198" s="15">
        <v>0.14088622798172901</v>
      </c>
      <c r="M198" s="15">
        <v>9.9889258639465794E-2</v>
      </c>
    </row>
    <row r="199" spans="2:13" ht="15.75" customHeight="1" x14ac:dyDescent="0.2">
      <c r="B199" s="21" t="s">
        <v>107</v>
      </c>
      <c r="C199" s="15">
        <v>0.114264025096804</v>
      </c>
      <c r="D199" s="15">
        <v>0.116119104541219</v>
      </c>
      <c r="E199" s="15">
        <v>9.47296574015071E-2</v>
      </c>
      <c r="F199" s="15">
        <v>0.100552816379727</v>
      </c>
      <c r="G199" s="15">
        <v>0.179784239398184</v>
      </c>
      <c r="H199" s="15"/>
      <c r="I199" s="15">
        <v>0.132021660727204</v>
      </c>
      <c r="J199" s="15">
        <v>9.47296574015071E-2</v>
      </c>
      <c r="K199" s="15"/>
      <c r="L199" s="15">
        <v>0.113775816837671</v>
      </c>
      <c r="M199" s="15">
        <v>0.114785270005051</v>
      </c>
    </row>
    <row r="200" spans="2:13" ht="15.75" customHeight="1" x14ac:dyDescent="0.2">
      <c r="B200" s="21" t="s">
        <v>108</v>
      </c>
      <c r="C200" s="15">
        <v>0.13248379485266801</v>
      </c>
      <c r="D200" s="15">
        <v>0.10937420815346501</v>
      </c>
      <c r="E200" s="15">
        <v>0.105570723263485</v>
      </c>
      <c r="F200" s="15">
        <v>0.117740480650755</v>
      </c>
      <c r="G200" s="15">
        <v>0.24368257481193201</v>
      </c>
      <c r="H200" s="15"/>
      <c r="I200" s="15">
        <v>0.15694901053971799</v>
      </c>
      <c r="J200" s="15">
        <v>0.105570723263485</v>
      </c>
      <c r="K200" s="15"/>
      <c r="L200" s="15">
        <v>0.15277396789893699</v>
      </c>
      <c r="M200" s="15">
        <v>0.110820602577703</v>
      </c>
    </row>
    <row r="201" spans="2:13" ht="15.75" customHeight="1" x14ac:dyDescent="0.2">
      <c r="B201" s="21" t="s">
        <v>109</v>
      </c>
      <c r="C201" s="15">
        <v>7.5642297794569602E-2</v>
      </c>
      <c r="D201" s="15">
        <v>7.9934393901302705E-2</v>
      </c>
      <c r="E201" s="15">
        <v>5.0933916253701701E-2</v>
      </c>
      <c r="F201" s="15">
        <v>0.117740480650755</v>
      </c>
      <c r="G201" s="15">
        <v>9.5847503120622707E-2</v>
      </c>
      <c r="H201" s="15"/>
      <c r="I201" s="15">
        <v>9.8103349171485998E-2</v>
      </c>
      <c r="J201" s="15">
        <v>5.0933916253701701E-2</v>
      </c>
      <c r="K201" s="15"/>
      <c r="L201" s="15">
        <v>5.23880839405447E-2</v>
      </c>
      <c r="M201" s="15">
        <v>0.100470105067288</v>
      </c>
    </row>
    <row r="202" spans="2:13" ht="15.75" customHeight="1" x14ac:dyDescent="0.2">
      <c r="B202" s="21" t="s">
        <v>110</v>
      </c>
      <c r="C202" s="15">
        <v>0.11582610982196</v>
      </c>
      <c r="D202" s="15">
        <v>0.101809235531996</v>
      </c>
      <c r="E202" s="15">
        <v>6.15073757094129E-2</v>
      </c>
      <c r="F202" s="15">
        <v>0.218293297030482</v>
      </c>
      <c r="G202" s="15">
        <v>0.17310477244358</v>
      </c>
      <c r="H202" s="15"/>
      <c r="I202" s="15">
        <v>0.16520432893408599</v>
      </c>
      <c r="J202" s="15">
        <v>6.15073757094129E-2</v>
      </c>
      <c r="K202" s="15"/>
      <c r="L202" s="15">
        <v>0.106371326802043</v>
      </c>
      <c r="M202" s="15">
        <v>0.12592069018909</v>
      </c>
    </row>
    <row r="203" spans="2:13" ht="15.75" customHeight="1" x14ac:dyDescent="0.2">
      <c r="B203" s="21" t="s">
        <v>111</v>
      </c>
      <c r="C203" s="15">
        <v>7.5333077288646105E-2</v>
      </c>
      <c r="D203" s="15">
        <v>5.8059552270609702E-2</v>
      </c>
      <c r="E203" s="15">
        <v>6.6444563384188401E-2</v>
      </c>
      <c r="F203" s="15">
        <v>0.12682681187807299</v>
      </c>
      <c r="G203" s="15">
        <v>6.3898335413748494E-2</v>
      </c>
      <c r="H203" s="15"/>
      <c r="I203" s="15">
        <v>8.3413143849956406E-2</v>
      </c>
      <c r="J203" s="15">
        <v>6.6444563384188401E-2</v>
      </c>
      <c r="K203" s="15"/>
      <c r="L203" s="15">
        <v>8.30354674096664E-2</v>
      </c>
      <c r="M203" s="15">
        <v>6.7109472798534395E-2</v>
      </c>
    </row>
    <row r="204" spans="2:13" ht="15.75" customHeight="1" x14ac:dyDescent="0.2">
      <c r="B204" s="21" t="s">
        <v>112</v>
      </c>
      <c r="C204" s="15">
        <v>3.9884955378982401E-2</v>
      </c>
      <c r="D204" s="15">
        <v>5.8059552270609702E-2</v>
      </c>
      <c r="E204" s="15">
        <v>3.3222281692094201E-2</v>
      </c>
      <c r="F204" s="15">
        <v>4.80048253830338E-2</v>
      </c>
      <c r="G204" s="15">
        <v>3.1949167706874199E-2</v>
      </c>
      <c r="H204" s="15"/>
      <c r="I204" s="15">
        <v>4.5941631156847601E-2</v>
      </c>
      <c r="J204" s="15">
        <v>3.3222281692094201E-2</v>
      </c>
      <c r="K204" s="15"/>
      <c r="L204" s="15">
        <v>3.6068021716538202E-2</v>
      </c>
      <c r="M204" s="15">
        <v>4.3960177785501903E-2</v>
      </c>
    </row>
    <row r="205" spans="2:13" ht="15.75" customHeight="1" x14ac:dyDescent="0.2">
      <c r="B205" s="21" t="s">
        <v>113</v>
      </c>
      <c r="C205" s="15">
        <v>1.7102120354280499E-2</v>
      </c>
      <c r="D205" s="15">
        <v>1.80923553199583E-2</v>
      </c>
      <c r="E205" s="15">
        <v>1.7711634561607601E-2</v>
      </c>
      <c r="F205" s="15">
        <v>0</v>
      </c>
      <c r="G205" s="15">
        <v>3.1949167706874199E-2</v>
      </c>
      <c r="H205" s="15"/>
      <c r="I205" s="15">
        <v>1.65480440015623E-2</v>
      </c>
      <c r="J205" s="15">
        <v>1.7711634561607601E-2</v>
      </c>
      <c r="K205" s="15"/>
      <c r="L205" s="15">
        <v>0</v>
      </c>
      <c r="M205" s="15">
        <v>3.53615270483243E-2</v>
      </c>
    </row>
    <row r="206" spans="2:13" ht="15.75" customHeight="1" x14ac:dyDescent="0.2">
      <c r="C206" s="15"/>
      <c r="D206" s="15"/>
      <c r="E206" s="15"/>
      <c r="F206" s="15"/>
      <c r="G206" s="15"/>
      <c r="H206" s="15"/>
      <c r="I206" s="15"/>
      <c r="J206" s="15"/>
      <c r="K206" s="15"/>
      <c r="L206" s="15"/>
      <c r="M206" s="15"/>
    </row>
    <row r="207" spans="2:13" ht="15.75" customHeight="1" x14ac:dyDescent="0.2">
      <c r="B207" s="7" t="s">
        <v>116</v>
      </c>
      <c r="C207" s="15"/>
      <c r="D207" s="15"/>
      <c r="E207" s="15"/>
      <c r="F207" s="15"/>
      <c r="G207" s="15"/>
      <c r="H207" s="15"/>
      <c r="I207" s="15"/>
      <c r="J207" s="15"/>
      <c r="K207" s="15"/>
      <c r="L207" s="15"/>
      <c r="M207" s="15"/>
    </row>
    <row r="208" spans="2:13" ht="15.75" customHeight="1" x14ac:dyDescent="0.2">
      <c r="B208" s="14" t="s">
        <v>15</v>
      </c>
      <c r="C208" s="15"/>
      <c r="D208" s="15"/>
      <c r="E208" s="15"/>
      <c r="F208" s="15"/>
      <c r="G208" s="15"/>
      <c r="H208" s="15"/>
      <c r="I208" s="15"/>
      <c r="J208" s="15"/>
      <c r="K208" s="15"/>
      <c r="L208" s="15"/>
      <c r="M208" s="15"/>
    </row>
    <row r="209" spans="2:13" ht="15.75" customHeight="1" x14ac:dyDescent="0.2">
      <c r="B209" s="21" t="s">
        <v>103</v>
      </c>
      <c r="C209" s="15">
        <v>9.36546661344662E-2</v>
      </c>
      <c r="D209" s="15">
        <v>5.8059552270609702E-2</v>
      </c>
      <c r="E209" s="15">
        <v>0.13385581728080401</v>
      </c>
      <c r="F209" s="15">
        <v>7.4278820881380297E-2</v>
      </c>
      <c r="G209" s="15">
        <v>3.8628634661478499E-2</v>
      </c>
      <c r="H209" s="15"/>
      <c r="I209" s="15">
        <v>5.7109977045237403E-2</v>
      </c>
      <c r="J209" s="15">
        <v>0.13385581728080401</v>
      </c>
      <c r="K209" s="15"/>
      <c r="L209" s="15">
        <v>9.1104204438258396E-2</v>
      </c>
      <c r="M209" s="15">
        <v>9.6377715464252195E-2</v>
      </c>
    </row>
    <row r="210" spans="2:13" ht="15.75" customHeight="1" x14ac:dyDescent="0.2">
      <c r="B210" s="21" t="s">
        <v>104</v>
      </c>
      <c r="C210" s="15">
        <v>7.1771567132043301E-2</v>
      </c>
      <c r="D210" s="15">
        <v>0.14555891879338201</v>
      </c>
      <c r="E210" s="15">
        <v>9.8432548157588701E-2</v>
      </c>
      <c r="F210" s="15">
        <v>0</v>
      </c>
      <c r="G210" s="15">
        <v>0</v>
      </c>
      <c r="H210" s="15"/>
      <c r="I210" s="15">
        <v>4.75355133223965E-2</v>
      </c>
      <c r="J210" s="15">
        <v>9.8432548157588701E-2</v>
      </c>
      <c r="K210" s="15"/>
      <c r="L210" s="15">
        <v>8.8895726099122593E-2</v>
      </c>
      <c r="M210" s="15">
        <v>5.3488630490500101E-2</v>
      </c>
    </row>
    <row r="211" spans="2:13" ht="15.75" customHeight="1" x14ac:dyDescent="0.2">
      <c r="B211" s="21" t="s">
        <v>105</v>
      </c>
      <c r="C211" s="15">
        <v>0.11560496291968</v>
      </c>
      <c r="D211" s="15">
        <v>0.149341405104117</v>
      </c>
      <c r="E211" s="15">
        <v>0.111206995044421</v>
      </c>
      <c r="F211" s="15">
        <v>0.17028847164744801</v>
      </c>
      <c r="G211" s="15">
        <v>3.8628634661478499E-2</v>
      </c>
      <c r="H211" s="15"/>
      <c r="I211" s="15">
        <v>0.11960291730762</v>
      </c>
      <c r="J211" s="15">
        <v>0.111206995044421</v>
      </c>
      <c r="K211" s="15"/>
      <c r="L211" s="15">
        <v>0.119154416700986</v>
      </c>
      <c r="M211" s="15">
        <v>0.111815320536632</v>
      </c>
    </row>
    <row r="212" spans="2:13" ht="15.75" customHeight="1" x14ac:dyDescent="0.2">
      <c r="B212" s="21" t="s">
        <v>106</v>
      </c>
      <c r="C212" s="15">
        <v>0.12250571326750601</v>
      </c>
      <c r="D212" s="15">
        <v>0.14177643248264701</v>
      </c>
      <c r="E212" s="15">
        <v>0.14909885800502401</v>
      </c>
      <c r="F212" s="15">
        <v>5.2547990996692898E-2</v>
      </c>
      <c r="G212" s="15">
        <v>0.102526970075227</v>
      </c>
      <c r="H212" s="15"/>
      <c r="I212" s="15">
        <v>9.8331325753082705E-2</v>
      </c>
      <c r="J212" s="15">
        <v>0.14909885800502401</v>
      </c>
      <c r="K212" s="15"/>
      <c r="L212" s="15">
        <v>9.9679598581327106E-2</v>
      </c>
      <c r="M212" s="15">
        <v>0.14687645225575699</v>
      </c>
    </row>
    <row r="213" spans="2:13" ht="15.75" customHeight="1" x14ac:dyDescent="0.2">
      <c r="B213" s="21" t="s">
        <v>107</v>
      </c>
      <c r="C213" s="15">
        <v>0.117513979896874</v>
      </c>
      <c r="D213" s="15">
        <v>7.9934393901302705E-2</v>
      </c>
      <c r="E213" s="15">
        <v>0.17668486791618199</v>
      </c>
      <c r="F213" s="15">
        <v>4.80048253830338E-2</v>
      </c>
      <c r="G213" s="15">
        <v>6.3898335413748494E-2</v>
      </c>
      <c r="H213" s="15"/>
      <c r="I213" s="15">
        <v>6.3724930475680702E-2</v>
      </c>
      <c r="J213" s="15">
        <v>0.17668486791618199</v>
      </c>
      <c r="K213" s="15"/>
      <c r="L213" s="15">
        <v>0.115724106679628</v>
      </c>
      <c r="M213" s="15">
        <v>0.119424972354384</v>
      </c>
    </row>
    <row r="214" spans="2:13" ht="15.75" customHeight="1" x14ac:dyDescent="0.2">
      <c r="B214" s="21" t="s">
        <v>108</v>
      </c>
      <c r="C214" s="15">
        <v>0.118504722513103</v>
      </c>
      <c r="D214" s="15">
        <v>4.3749683261386098E-2</v>
      </c>
      <c r="E214" s="15">
        <v>9.5963954320200898E-2</v>
      </c>
      <c r="F214" s="15">
        <v>0.16574530603378901</v>
      </c>
      <c r="G214" s="15">
        <v>0.205053940150454</v>
      </c>
      <c r="H214" s="15"/>
      <c r="I214" s="15">
        <v>0.13899531399998499</v>
      </c>
      <c r="J214" s="15">
        <v>9.5963954320200898E-2</v>
      </c>
      <c r="K214" s="15"/>
      <c r="L214" s="15">
        <v>0.107308715167879</v>
      </c>
      <c r="M214" s="15">
        <v>0.130458354415522</v>
      </c>
    </row>
    <row r="215" spans="2:13" ht="15.75" customHeight="1" x14ac:dyDescent="0.2">
      <c r="B215" s="21" t="s">
        <v>109</v>
      </c>
      <c r="C215" s="15">
        <v>0.11878410964788701</v>
      </c>
      <c r="D215" s="15">
        <v>0.14555891879338201</v>
      </c>
      <c r="E215" s="15">
        <v>5.0933916253701701E-2</v>
      </c>
      <c r="F215" s="15">
        <v>0.17028847164744801</v>
      </c>
      <c r="G215" s="15">
        <v>0.22509234101426701</v>
      </c>
      <c r="H215" s="15"/>
      <c r="I215" s="15">
        <v>0.18046304548752501</v>
      </c>
      <c r="J215" s="15">
        <v>5.0933916253701701E-2</v>
      </c>
      <c r="K215" s="15"/>
      <c r="L215" s="15">
        <v>0.15752388271554299</v>
      </c>
      <c r="M215" s="15">
        <v>7.7422848177156403E-2</v>
      </c>
    </row>
    <row r="216" spans="2:13" ht="15.75" customHeight="1" x14ac:dyDescent="0.2">
      <c r="B216" s="21" t="s">
        <v>110</v>
      </c>
      <c r="C216" s="15">
        <v>9.4214010021486702E-2</v>
      </c>
      <c r="D216" s="15">
        <v>7.6151907590568002E-2</v>
      </c>
      <c r="E216" s="15">
        <v>9.1294373051692301E-2</v>
      </c>
      <c r="F216" s="15">
        <v>0.117740480650755</v>
      </c>
      <c r="G216" s="15">
        <v>9.5847503120622707E-2</v>
      </c>
      <c r="H216" s="15"/>
      <c r="I216" s="15">
        <v>9.6868093854215201E-2</v>
      </c>
      <c r="J216" s="15">
        <v>9.1294373051692301E-2</v>
      </c>
      <c r="K216" s="15"/>
      <c r="L216" s="15">
        <v>7.1471796440112506E-2</v>
      </c>
      <c r="M216" s="15">
        <v>0.118495170386563</v>
      </c>
    </row>
    <row r="217" spans="2:13" ht="15.75" customHeight="1" x14ac:dyDescent="0.2">
      <c r="B217" s="21" t="s">
        <v>111</v>
      </c>
      <c r="C217" s="15">
        <v>4.9019387367408497E-2</v>
      </c>
      <c r="D217" s="15">
        <v>3.9967196950651401E-2</v>
      </c>
      <c r="E217" s="15">
        <v>2.1414525317689101E-2</v>
      </c>
      <c r="F217" s="15">
        <v>0.17937480287476601</v>
      </c>
      <c r="G217" s="15">
        <v>0</v>
      </c>
      <c r="H217" s="15"/>
      <c r="I217" s="15">
        <v>7.4113472292634902E-2</v>
      </c>
      <c r="J217" s="15">
        <v>2.1414525317689101E-2</v>
      </c>
      <c r="K217" s="15"/>
      <c r="L217" s="15">
        <v>8.1433832050866004E-2</v>
      </c>
      <c r="M217" s="15">
        <v>1.44114840211609E-2</v>
      </c>
    </row>
    <row r="218" spans="2:13" ht="15.75" customHeight="1" x14ac:dyDescent="0.2">
      <c r="B218" s="21" t="s">
        <v>112</v>
      </c>
      <c r="C218" s="15">
        <v>4.6203536611038598E-2</v>
      </c>
      <c r="D218" s="15">
        <v>7.6151907590568002E-2</v>
      </c>
      <c r="E218" s="15">
        <v>4.6264334985193098E-2</v>
      </c>
      <c r="F218" s="15">
        <v>0</v>
      </c>
      <c r="G218" s="15">
        <v>6.3898335413748494E-2</v>
      </c>
      <c r="H218" s="15"/>
      <c r="I218" s="15">
        <v>4.6148268102121803E-2</v>
      </c>
      <c r="J218" s="15">
        <v>4.6264334985193098E-2</v>
      </c>
      <c r="K218" s="15"/>
      <c r="L218" s="15">
        <v>3.3577512813849797E-2</v>
      </c>
      <c r="M218" s="15">
        <v>5.96839529960074E-2</v>
      </c>
    </row>
    <row r="219" spans="2:13" ht="15.75" customHeight="1" x14ac:dyDescent="0.2">
      <c r="B219" s="21" t="s">
        <v>113</v>
      </c>
      <c r="C219" s="15">
        <v>5.2223344488507198E-2</v>
      </c>
      <c r="D219" s="15">
        <v>4.3749683261386098E-2</v>
      </c>
      <c r="E219" s="15">
        <v>2.48498096675039E-2</v>
      </c>
      <c r="F219" s="15">
        <v>2.17308298846874E-2</v>
      </c>
      <c r="G219" s="15">
        <v>0.16642530548897499</v>
      </c>
      <c r="H219" s="15"/>
      <c r="I219" s="15">
        <v>7.7107142359501502E-2</v>
      </c>
      <c r="J219" s="15">
        <v>2.48498096675039E-2</v>
      </c>
      <c r="K219" s="15"/>
      <c r="L219" s="15">
        <v>3.4126208312427998E-2</v>
      </c>
      <c r="M219" s="15">
        <v>7.1545098902065701E-2</v>
      </c>
    </row>
    <row r="220" spans="2:13" ht="15.75" customHeight="1" x14ac:dyDescent="0.2">
      <c r="C220" s="15"/>
      <c r="D220" s="15"/>
      <c r="E220" s="15"/>
      <c r="F220" s="15"/>
      <c r="G220" s="15"/>
      <c r="H220" s="15"/>
      <c r="I220" s="15"/>
      <c r="J220" s="15"/>
      <c r="K220" s="15"/>
      <c r="L220" s="15"/>
      <c r="M220" s="15"/>
    </row>
    <row r="221" spans="2:13" ht="15.75" customHeight="1" x14ac:dyDescent="0.2">
      <c r="B221" s="7" t="s">
        <v>117</v>
      </c>
      <c r="C221" s="15"/>
      <c r="D221" s="15"/>
      <c r="E221" s="15"/>
      <c r="F221" s="15"/>
      <c r="G221" s="15"/>
      <c r="H221" s="15"/>
      <c r="I221" s="15"/>
      <c r="J221" s="15"/>
      <c r="K221" s="15"/>
      <c r="L221" s="15"/>
      <c r="M221" s="15"/>
    </row>
    <row r="222" spans="2:13" ht="15.75" customHeight="1" x14ac:dyDescent="0.2">
      <c r="B222" s="14" t="s">
        <v>15</v>
      </c>
      <c r="C222" s="15"/>
      <c r="D222" s="15"/>
      <c r="E222" s="15"/>
      <c r="F222" s="15"/>
      <c r="G222" s="15"/>
      <c r="H222" s="15"/>
      <c r="I222" s="15"/>
      <c r="J222" s="15"/>
      <c r="K222" s="15"/>
      <c r="L222" s="15"/>
      <c r="M222" s="15"/>
    </row>
    <row r="223" spans="2:13" ht="15.75" customHeight="1" x14ac:dyDescent="0.2">
      <c r="B223" s="21" t="s">
        <v>103</v>
      </c>
      <c r="C223" s="15">
        <v>0.148127900376158</v>
      </c>
      <c r="D223" s="15">
        <v>0.15986878780260499</v>
      </c>
      <c r="E223" s="15">
        <v>0.14469688314278201</v>
      </c>
      <c r="F223" s="15">
        <v>5.2547990996692898E-2</v>
      </c>
      <c r="G223" s="15">
        <v>0.24368257481193201</v>
      </c>
      <c r="H223" s="15"/>
      <c r="I223" s="15">
        <v>0.15124685230858201</v>
      </c>
      <c r="J223" s="15">
        <v>0.14469688314278201</v>
      </c>
      <c r="K223" s="15"/>
      <c r="L223" s="15">
        <v>0.16527502723432799</v>
      </c>
      <c r="M223" s="15">
        <v>0.12982044162533099</v>
      </c>
    </row>
    <row r="224" spans="2:13" ht="15.75" customHeight="1" x14ac:dyDescent="0.2">
      <c r="B224" s="21" t="s">
        <v>104</v>
      </c>
      <c r="C224" s="15">
        <v>0.13696728339026501</v>
      </c>
      <c r="D224" s="15">
        <v>0.16365127411333999</v>
      </c>
      <c r="E224" s="15">
        <v>0.192894599152829</v>
      </c>
      <c r="F224" s="15">
        <v>9.6009650766067697E-2</v>
      </c>
      <c r="G224" s="15">
        <v>0</v>
      </c>
      <c r="H224" s="15"/>
      <c r="I224" s="15">
        <v>8.6126789825835895E-2</v>
      </c>
      <c r="J224" s="15">
        <v>0.192894599152829</v>
      </c>
      <c r="K224" s="15"/>
      <c r="L224" s="15">
        <v>0.107042050232854</v>
      </c>
      <c r="M224" s="15">
        <v>0.16891753232524601</v>
      </c>
    </row>
    <row r="225" spans="2:13" ht="15.75" customHeight="1" x14ac:dyDescent="0.2">
      <c r="B225" s="21" t="s">
        <v>105</v>
      </c>
      <c r="C225" s="15">
        <v>0.15490035407439801</v>
      </c>
      <c r="D225" s="15">
        <v>0.181743629433299</v>
      </c>
      <c r="E225" s="15">
        <v>0.19192790864040199</v>
      </c>
      <c r="F225" s="15">
        <v>0.14401447614910201</v>
      </c>
      <c r="G225" s="15">
        <v>3.8628634661478499E-2</v>
      </c>
      <c r="H225" s="15"/>
      <c r="I225" s="15">
        <v>0.121240609744606</v>
      </c>
      <c r="J225" s="15">
        <v>0.19192790864040199</v>
      </c>
      <c r="K225" s="15"/>
      <c r="L225" s="15">
        <v>0.15549557979039699</v>
      </c>
      <c r="M225" s="15">
        <v>0.15426484992649001</v>
      </c>
    </row>
    <row r="226" spans="2:13" ht="15.75" customHeight="1" x14ac:dyDescent="0.2">
      <c r="B226" s="21" t="s">
        <v>106</v>
      </c>
      <c r="C226" s="15">
        <v>0.106181586924813</v>
      </c>
      <c r="D226" s="15">
        <v>0.149341405104117</v>
      </c>
      <c r="E226" s="15">
        <v>0.127951939093601</v>
      </c>
      <c r="F226" s="15">
        <v>4.80048253830338E-2</v>
      </c>
      <c r="G226" s="15">
        <v>6.3898335413748494E-2</v>
      </c>
      <c r="H226" s="15"/>
      <c r="I226" s="15">
        <v>8.6391338917353497E-2</v>
      </c>
      <c r="J226" s="15">
        <v>0.127951939093601</v>
      </c>
      <c r="K226" s="15"/>
      <c r="L226" s="15">
        <v>0.105215788323129</v>
      </c>
      <c r="M226" s="15">
        <v>0.107212740319092</v>
      </c>
    </row>
    <row r="227" spans="2:13" ht="15.75" customHeight="1" x14ac:dyDescent="0.2">
      <c r="B227" s="21" t="s">
        <v>107</v>
      </c>
      <c r="C227" s="15">
        <v>9.2347635774592804E-2</v>
      </c>
      <c r="D227" s="15">
        <v>8.3716880212037506E-2</v>
      </c>
      <c r="E227" s="15">
        <v>3.7891862960602797E-2</v>
      </c>
      <c r="F227" s="15">
        <v>9.1466485152408697E-2</v>
      </c>
      <c r="G227" s="15">
        <v>0.25036204176653698</v>
      </c>
      <c r="H227" s="15"/>
      <c r="I227" s="15">
        <v>0.14185042934776301</v>
      </c>
      <c r="J227" s="15">
        <v>3.7891862960602797E-2</v>
      </c>
      <c r="K227" s="15"/>
      <c r="L227" s="15">
        <v>9.6178188202518E-2</v>
      </c>
      <c r="M227" s="15">
        <v>8.8257873031996295E-2</v>
      </c>
    </row>
    <row r="228" spans="2:13" ht="15.75" customHeight="1" x14ac:dyDescent="0.2">
      <c r="B228" s="21" t="s">
        <v>108</v>
      </c>
      <c r="C228" s="15">
        <v>0.11545056678039101</v>
      </c>
      <c r="D228" s="15">
        <v>0.127466563473424</v>
      </c>
      <c r="E228" s="15">
        <v>9.7198251238894806E-2</v>
      </c>
      <c r="F228" s="15">
        <v>0.19656246714579401</v>
      </c>
      <c r="G228" s="15">
        <v>7.0577802368352704E-2</v>
      </c>
      <c r="H228" s="15"/>
      <c r="I228" s="15">
        <v>0.13204275823765499</v>
      </c>
      <c r="J228" s="15">
        <v>9.7198251238894806E-2</v>
      </c>
      <c r="K228" s="15"/>
      <c r="L228" s="15">
        <v>0.14072863810324199</v>
      </c>
      <c r="M228" s="15">
        <v>8.84619492777977E-2</v>
      </c>
    </row>
    <row r="229" spans="2:13" ht="15.75" customHeight="1" x14ac:dyDescent="0.2">
      <c r="B229" s="21" t="s">
        <v>109</v>
      </c>
      <c r="C229" s="15">
        <v>5.4011693931593101E-2</v>
      </c>
      <c r="D229" s="15">
        <v>1.80923553199583E-2</v>
      </c>
      <c r="E229" s="15">
        <v>3.7891862960602797E-2</v>
      </c>
      <c r="F229" s="15">
        <v>0.15310080737642001</v>
      </c>
      <c r="G229" s="15">
        <v>3.1949167706874199E-2</v>
      </c>
      <c r="H229" s="15"/>
      <c r="I229" s="15">
        <v>6.8665359167730006E-2</v>
      </c>
      <c r="J229" s="15">
        <v>3.7891862960602797E-2</v>
      </c>
      <c r="K229" s="15"/>
      <c r="L229" s="15">
        <v>5.8531116662682202E-2</v>
      </c>
      <c r="M229" s="15">
        <v>4.9186445602159901E-2</v>
      </c>
    </row>
    <row r="230" spans="2:13" ht="15.75" customHeight="1" x14ac:dyDescent="0.2">
      <c r="B230" s="21" t="s">
        <v>110</v>
      </c>
      <c r="C230" s="15">
        <v>0.104618102130798</v>
      </c>
      <c r="D230" s="15">
        <v>1.80923553199583E-2</v>
      </c>
      <c r="E230" s="15">
        <v>8.4156197945795902E-2</v>
      </c>
      <c r="F230" s="15">
        <v>0.14401447614910201</v>
      </c>
      <c r="G230" s="15">
        <v>0.205053940150454</v>
      </c>
      <c r="H230" s="15"/>
      <c r="I230" s="15">
        <v>0.123218910945762</v>
      </c>
      <c r="J230" s="15">
        <v>8.4156197945795902E-2</v>
      </c>
      <c r="K230" s="15"/>
      <c r="L230" s="15">
        <v>9.2814914853597302E-2</v>
      </c>
      <c r="M230" s="15">
        <v>0.117220001329012</v>
      </c>
    </row>
    <row r="231" spans="2:13" ht="15.75" customHeight="1" x14ac:dyDescent="0.2">
      <c r="B231" s="21" t="s">
        <v>111</v>
      </c>
      <c r="C231" s="15">
        <v>3.9884955378982401E-2</v>
      </c>
      <c r="D231" s="15">
        <v>5.8059552270609702E-2</v>
      </c>
      <c r="E231" s="15">
        <v>3.3222281692094201E-2</v>
      </c>
      <c r="F231" s="15">
        <v>4.80048253830338E-2</v>
      </c>
      <c r="G231" s="15">
        <v>3.1949167706874199E-2</v>
      </c>
      <c r="H231" s="15"/>
      <c r="I231" s="15">
        <v>4.5941631156847601E-2</v>
      </c>
      <c r="J231" s="15">
        <v>3.3222281692094201E-2</v>
      </c>
      <c r="K231" s="15"/>
      <c r="L231" s="15">
        <v>3.6068021716538202E-2</v>
      </c>
      <c r="M231" s="15">
        <v>4.3960177785501903E-2</v>
      </c>
    </row>
    <row r="232" spans="2:13" ht="15.75" customHeight="1" x14ac:dyDescent="0.2">
      <c r="B232" s="21" t="s">
        <v>112</v>
      </c>
      <c r="C232" s="15">
        <v>3.6314080377159698E-2</v>
      </c>
      <c r="D232" s="15">
        <v>3.9967196950651401E-2</v>
      </c>
      <c r="E232" s="15">
        <v>4.03604567979906E-2</v>
      </c>
      <c r="F232" s="15">
        <v>2.62739954983464E-2</v>
      </c>
      <c r="G232" s="15">
        <v>3.1949167706874199E-2</v>
      </c>
      <c r="H232" s="15"/>
      <c r="I232" s="15">
        <v>3.2635738737166201E-2</v>
      </c>
      <c r="J232" s="15">
        <v>4.03604567979906E-2</v>
      </c>
      <c r="K232" s="15"/>
      <c r="L232" s="15">
        <v>4.2650674880715299E-2</v>
      </c>
      <c r="M232" s="15">
        <v>2.9548693764341001E-2</v>
      </c>
    </row>
    <row r="233" spans="2:13" ht="15.75" customHeight="1" x14ac:dyDescent="0.2">
      <c r="B233" s="21" t="s">
        <v>113</v>
      </c>
      <c r="C233" s="15">
        <v>1.11958408608484E-2</v>
      </c>
      <c r="D233" s="15">
        <v>0</v>
      </c>
      <c r="E233" s="15">
        <v>1.1807756374404999E-2</v>
      </c>
      <c r="F233" s="15">
        <v>0</v>
      </c>
      <c r="G233" s="15">
        <v>3.1949167706874199E-2</v>
      </c>
      <c r="H233" s="15"/>
      <c r="I233" s="15">
        <v>1.0639581610699099E-2</v>
      </c>
      <c r="J233" s="15">
        <v>1.1807756374404999E-2</v>
      </c>
      <c r="K233" s="15"/>
      <c r="L233" s="15">
        <v>0</v>
      </c>
      <c r="M233" s="15">
        <v>2.3149295013032499E-2</v>
      </c>
    </row>
    <row r="234" spans="2:13" ht="15.75" customHeight="1" x14ac:dyDescent="0.2">
      <c r="C234" s="15"/>
      <c r="D234" s="15"/>
      <c r="E234" s="15"/>
      <c r="F234" s="15"/>
      <c r="G234" s="15"/>
      <c r="H234" s="15"/>
      <c r="I234" s="15"/>
      <c r="J234" s="15"/>
      <c r="K234" s="15"/>
      <c r="L234" s="15"/>
      <c r="M234" s="15"/>
    </row>
    <row r="235" spans="2:13" ht="15.75" customHeight="1" x14ac:dyDescent="0.2">
      <c r="B235" s="7" t="s">
        <v>118</v>
      </c>
      <c r="C235" s="15"/>
      <c r="D235" s="15"/>
      <c r="E235" s="15"/>
      <c r="F235" s="15"/>
      <c r="G235" s="15"/>
      <c r="H235" s="15"/>
      <c r="I235" s="15"/>
      <c r="J235" s="15"/>
      <c r="K235" s="15"/>
      <c r="L235" s="15"/>
      <c r="M235" s="15"/>
    </row>
    <row r="236" spans="2:13" ht="15.75" customHeight="1" x14ac:dyDescent="0.2">
      <c r="B236" s="14" t="s">
        <v>15</v>
      </c>
      <c r="C236" s="15"/>
      <c r="D236" s="15"/>
      <c r="E236" s="15"/>
      <c r="F236" s="15"/>
      <c r="G236" s="15"/>
      <c r="H236" s="15"/>
      <c r="I236" s="15"/>
      <c r="J236" s="15"/>
      <c r="K236" s="15"/>
      <c r="L236" s="15"/>
      <c r="M236" s="15"/>
    </row>
    <row r="237" spans="2:13" ht="15.75" customHeight="1" x14ac:dyDescent="0.2">
      <c r="B237" s="21" t="s">
        <v>103</v>
      </c>
      <c r="C237" s="15">
        <v>0.107129756160211</v>
      </c>
      <c r="D237" s="15">
        <v>7.9934393901302705E-2</v>
      </c>
      <c r="E237" s="15">
        <v>0.12918623601229501</v>
      </c>
      <c r="F237" s="15">
        <v>7.8821986495039298E-2</v>
      </c>
      <c r="G237" s="15">
        <v>0.102526970075227</v>
      </c>
      <c r="H237" s="15"/>
      <c r="I237" s="15">
        <v>8.7079404973421398E-2</v>
      </c>
      <c r="J237" s="15">
        <v>0.12918623601229501</v>
      </c>
      <c r="K237" s="15"/>
      <c r="L237" s="15">
        <v>0.114006919826442</v>
      </c>
      <c r="M237" s="15">
        <v>9.9787220516565106E-2</v>
      </c>
    </row>
    <row r="238" spans="2:13" ht="15.75" customHeight="1" x14ac:dyDescent="0.2">
      <c r="B238" s="21" t="s">
        <v>104</v>
      </c>
      <c r="C238" s="15">
        <v>0.10492006348323001</v>
      </c>
      <c r="D238" s="15">
        <v>0.15986878780260499</v>
      </c>
      <c r="E238" s="15">
        <v>0.13509011419949801</v>
      </c>
      <c r="F238" s="15">
        <v>7.4278820881380297E-2</v>
      </c>
      <c r="G238" s="15">
        <v>0</v>
      </c>
      <c r="H238" s="15"/>
      <c r="I238" s="15">
        <v>7.7494104479746903E-2</v>
      </c>
      <c r="J238" s="15">
        <v>0.13509011419949801</v>
      </c>
      <c r="K238" s="15"/>
      <c r="L238" s="15">
        <v>0.10637780323989</v>
      </c>
      <c r="M238" s="15">
        <v>0.103363679682886</v>
      </c>
    </row>
    <row r="239" spans="2:13" ht="15.75" customHeight="1" x14ac:dyDescent="0.2">
      <c r="B239" s="21" t="s">
        <v>105</v>
      </c>
      <c r="C239" s="15">
        <v>0.104292715199457</v>
      </c>
      <c r="D239" s="15">
        <v>0.105591721842731</v>
      </c>
      <c r="E239" s="15">
        <v>0.18108684277842399</v>
      </c>
      <c r="F239" s="15">
        <v>0</v>
      </c>
      <c r="G239" s="15">
        <v>0</v>
      </c>
      <c r="H239" s="15"/>
      <c r="I239" s="15">
        <v>3.4483333223399297E-2</v>
      </c>
      <c r="J239" s="15">
        <v>0.18108684277842399</v>
      </c>
      <c r="K239" s="15"/>
      <c r="L239" s="15">
        <v>8.1648825941981598E-2</v>
      </c>
      <c r="M239" s="15">
        <v>0.12846889771495801</v>
      </c>
    </row>
    <row r="240" spans="2:13" ht="15.75" customHeight="1" x14ac:dyDescent="0.2">
      <c r="B240" s="21" t="s">
        <v>106</v>
      </c>
      <c r="C240" s="15">
        <v>0.130146926887827</v>
      </c>
      <c r="D240" s="15">
        <v>0.13799394617191199</v>
      </c>
      <c r="E240" s="15">
        <v>0.13852539854931201</v>
      </c>
      <c r="F240" s="15">
        <v>9.6009650766067697E-2</v>
      </c>
      <c r="G240" s="15">
        <v>0.13447613778210099</v>
      </c>
      <c r="H240" s="15"/>
      <c r="I240" s="15">
        <v>0.122530512104147</v>
      </c>
      <c r="J240" s="15">
        <v>0.13852539854931201</v>
      </c>
      <c r="K240" s="15"/>
      <c r="L240" s="15">
        <v>9.9015351588363207E-2</v>
      </c>
      <c r="M240" s="15">
        <v>0.163385150139886</v>
      </c>
    </row>
    <row r="241" spans="2:13" ht="15.75" customHeight="1" x14ac:dyDescent="0.2">
      <c r="B241" s="21" t="s">
        <v>107</v>
      </c>
      <c r="C241" s="15">
        <v>0.107021162286046</v>
      </c>
      <c r="D241" s="15">
        <v>0.153123891414851</v>
      </c>
      <c r="E241" s="15">
        <v>7.8252319758593397E-2</v>
      </c>
      <c r="F241" s="15">
        <v>0.14401447614910201</v>
      </c>
      <c r="G241" s="15">
        <v>0.102526970075227</v>
      </c>
      <c r="H241" s="15"/>
      <c r="I241" s="15">
        <v>0.133173358818819</v>
      </c>
      <c r="J241" s="15">
        <v>7.8252319758593397E-2</v>
      </c>
      <c r="K241" s="15"/>
      <c r="L241" s="15">
        <v>0.13049346111961599</v>
      </c>
      <c r="M241" s="15">
        <v>8.1960512403588398E-2</v>
      </c>
    </row>
    <row r="242" spans="2:13" ht="15.75" customHeight="1" x14ac:dyDescent="0.2">
      <c r="B242" s="21" t="s">
        <v>108</v>
      </c>
      <c r="C242" s="15">
        <v>0.13125657267930901</v>
      </c>
      <c r="D242" s="15">
        <v>5.8059552270609702E-2</v>
      </c>
      <c r="E242" s="15">
        <v>0.112708898369381</v>
      </c>
      <c r="F242" s="15">
        <v>0.16574530603378901</v>
      </c>
      <c r="G242" s="15">
        <v>0.218412874059662</v>
      </c>
      <c r="H242" s="15"/>
      <c r="I242" s="15">
        <v>0.14811725879541701</v>
      </c>
      <c r="J242" s="15">
        <v>0.112708898369381</v>
      </c>
      <c r="K242" s="15"/>
      <c r="L242" s="15">
        <v>0.15249193733538499</v>
      </c>
      <c r="M242" s="15">
        <v>0.108584228460041</v>
      </c>
    </row>
    <row r="243" spans="2:13" ht="15.75" customHeight="1" x14ac:dyDescent="0.2">
      <c r="B243" s="21" t="s">
        <v>109</v>
      </c>
      <c r="C243" s="15">
        <v>9.6368253654598002E-2</v>
      </c>
      <c r="D243" s="15">
        <v>9.8026749221261006E-2</v>
      </c>
      <c r="E243" s="15">
        <v>8.1687604108408196E-2</v>
      </c>
      <c r="F243" s="15">
        <v>0.16574530603378901</v>
      </c>
      <c r="G243" s="15">
        <v>6.3898335413748494E-2</v>
      </c>
      <c r="H243" s="15"/>
      <c r="I243" s="15">
        <v>0.109713637007938</v>
      </c>
      <c r="J243" s="15">
        <v>8.1687604108408196E-2</v>
      </c>
      <c r="K243" s="15"/>
      <c r="L243" s="15">
        <v>6.8043899171587499E-2</v>
      </c>
      <c r="M243" s="15">
        <v>0.12660929377931601</v>
      </c>
    </row>
    <row r="244" spans="2:13" ht="15.75" customHeight="1" x14ac:dyDescent="0.2">
      <c r="B244" s="21" t="s">
        <v>110</v>
      </c>
      <c r="C244" s="15">
        <v>7.7391558298496005E-2</v>
      </c>
      <c r="D244" s="15">
        <v>3.9967196950651401E-2</v>
      </c>
      <c r="E244" s="15">
        <v>3.9126159879296699E-2</v>
      </c>
      <c r="F244" s="15">
        <v>0.15310080737642001</v>
      </c>
      <c r="G244" s="15">
        <v>0.14115560473670499</v>
      </c>
      <c r="H244" s="15"/>
      <c r="I244" s="15">
        <v>0.112176559429801</v>
      </c>
      <c r="J244" s="15">
        <v>3.9126159879296699E-2</v>
      </c>
      <c r="K244" s="15"/>
      <c r="L244" s="15">
        <v>9.8460179651937901E-2</v>
      </c>
      <c r="M244" s="15">
        <v>5.4897240763242497E-2</v>
      </c>
    </row>
    <row r="245" spans="2:13" ht="15.75" customHeight="1" x14ac:dyDescent="0.2">
      <c r="B245" s="21" t="s">
        <v>111</v>
      </c>
      <c r="C245" s="15">
        <v>5.4532341587682998E-2</v>
      </c>
      <c r="D245" s="15">
        <v>8.3716880212037506E-2</v>
      </c>
      <c r="E245" s="15">
        <v>3.3222281692094201E-2</v>
      </c>
      <c r="F245" s="15">
        <v>7.4278820881380297E-2</v>
      </c>
      <c r="G245" s="15">
        <v>6.3898335413748494E-2</v>
      </c>
      <c r="H245" s="15"/>
      <c r="I245" s="15">
        <v>7.3904162820421407E-2</v>
      </c>
      <c r="J245" s="15">
        <v>3.3222281692094201E-2</v>
      </c>
      <c r="K245" s="15"/>
      <c r="L245" s="15">
        <v>5.9634984097685702E-2</v>
      </c>
      <c r="M245" s="15">
        <v>4.9084407479259198E-2</v>
      </c>
    </row>
    <row r="246" spans="2:13" ht="15.75" customHeight="1" x14ac:dyDescent="0.2">
      <c r="B246" s="21" t="s">
        <v>112</v>
      </c>
      <c r="C246" s="15">
        <v>3.4825863330327403E-2</v>
      </c>
      <c r="D246" s="15">
        <v>8.3716880212037506E-2</v>
      </c>
      <c r="E246" s="15">
        <v>3.3222281692094201E-2</v>
      </c>
      <c r="F246" s="15">
        <v>2.62739954983464E-2</v>
      </c>
      <c r="G246" s="15">
        <v>0</v>
      </c>
      <c r="H246" s="15"/>
      <c r="I246" s="15">
        <v>3.62835925427352E-2</v>
      </c>
      <c r="J246" s="15">
        <v>3.3222281692094201E-2</v>
      </c>
      <c r="K246" s="15"/>
      <c r="L246" s="15">
        <v>5.05618220308202E-2</v>
      </c>
      <c r="M246" s="15">
        <v>1.8025065319275099E-2</v>
      </c>
    </row>
    <row r="247" spans="2:13" ht="15.75" customHeight="1" x14ac:dyDescent="0.2">
      <c r="B247" s="21" t="s">
        <v>113</v>
      </c>
      <c r="C247" s="15">
        <v>5.2114786432815197E-2</v>
      </c>
      <c r="D247" s="15">
        <v>0</v>
      </c>
      <c r="E247" s="15">
        <v>3.7891862960602797E-2</v>
      </c>
      <c r="F247" s="15">
        <v>2.17308298846874E-2</v>
      </c>
      <c r="G247" s="15">
        <v>0.17310477244358</v>
      </c>
      <c r="H247" s="15"/>
      <c r="I247" s="15">
        <v>6.5044075804153403E-2</v>
      </c>
      <c r="J247" s="15">
        <v>3.7891862960602797E-2</v>
      </c>
      <c r="K247" s="15"/>
      <c r="L247" s="15">
        <v>3.9264815996291898E-2</v>
      </c>
      <c r="M247" s="15">
        <v>6.5834303740983105E-2</v>
      </c>
    </row>
    <row r="248" spans="2:13" ht="15.75" customHeight="1" x14ac:dyDescent="0.2">
      <c r="C248" s="15"/>
      <c r="D248" s="15"/>
      <c r="E248" s="15"/>
      <c r="F248" s="15"/>
      <c r="G248" s="15"/>
      <c r="H248" s="15"/>
      <c r="I248" s="15"/>
      <c r="J248" s="15"/>
      <c r="K248" s="15"/>
      <c r="L248" s="15"/>
      <c r="M248" s="15"/>
    </row>
    <row r="249" spans="2:13" ht="15.75" customHeight="1" x14ac:dyDescent="0.2">
      <c r="B249" s="7" t="s">
        <v>119</v>
      </c>
      <c r="C249" s="15"/>
      <c r="D249" s="15"/>
      <c r="E249" s="15"/>
      <c r="F249" s="15"/>
      <c r="G249" s="15"/>
      <c r="H249" s="15"/>
      <c r="I249" s="15"/>
      <c r="J249" s="15"/>
      <c r="K249" s="15"/>
      <c r="L249" s="15"/>
      <c r="M249" s="15"/>
    </row>
    <row r="250" spans="2:13" ht="15.75" customHeight="1" x14ac:dyDescent="0.2">
      <c r="B250" s="14" t="s">
        <v>15</v>
      </c>
      <c r="C250" s="15"/>
      <c r="D250" s="15"/>
      <c r="E250" s="15"/>
      <c r="F250" s="15"/>
      <c r="G250" s="15"/>
      <c r="H250" s="15"/>
      <c r="I250" s="15"/>
      <c r="J250" s="15"/>
      <c r="K250" s="15"/>
      <c r="L250" s="15"/>
      <c r="M250" s="15"/>
    </row>
    <row r="251" spans="2:13" ht="15.75" customHeight="1" x14ac:dyDescent="0.2">
      <c r="B251" s="21" t="s">
        <v>103</v>
      </c>
      <c r="C251" s="15">
        <v>0.14052846909111399</v>
      </c>
      <c r="D251" s="15">
        <v>0.101809235531996</v>
      </c>
      <c r="E251" s="15">
        <v>0.17545057099748801</v>
      </c>
      <c r="F251" s="15">
        <v>5.2547990996692898E-2</v>
      </c>
      <c r="G251" s="15">
        <v>0.17310477244358</v>
      </c>
      <c r="H251" s="15"/>
      <c r="I251" s="15">
        <v>0.108782677736404</v>
      </c>
      <c r="J251" s="15">
        <v>0.17545057099748801</v>
      </c>
      <c r="K251" s="15"/>
      <c r="L251" s="15">
        <v>0.15156102540739499</v>
      </c>
      <c r="M251" s="15">
        <v>0.12874934881358099</v>
      </c>
    </row>
    <row r="252" spans="2:13" ht="15.75" customHeight="1" x14ac:dyDescent="0.2">
      <c r="B252" s="21" t="s">
        <v>104</v>
      </c>
      <c r="C252" s="15">
        <v>5.7449143812998503E-2</v>
      </c>
      <c r="D252" s="15">
        <v>6.1842038581344398E-2</v>
      </c>
      <c r="E252" s="15">
        <v>8.0453307189714399E-2</v>
      </c>
      <c r="F252" s="15">
        <v>4.80048253830338E-2</v>
      </c>
      <c r="G252" s="15">
        <v>0</v>
      </c>
      <c r="H252" s="15"/>
      <c r="I252" s="15">
        <v>3.6537304863419301E-2</v>
      </c>
      <c r="J252" s="15">
        <v>8.0453307189714399E-2</v>
      </c>
      <c r="K252" s="15"/>
      <c r="L252" s="15">
        <v>4.3314921873679198E-2</v>
      </c>
      <c r="M252" s="15">
        <v>7.2539816860993797E-2</v>
      </c>
    </row>
    <row r="253" spans="2:13" ht="15.75" customHeight="1" x14ac:dyDescent="0.2">
      <c r="B253" s="21" t="s">
        <v>105</v>
      </c>
      <c r="C253" s="15">
        <v>0.13553609801428401</v>
      </c>
      <c r="D253" s="15">
        <v>0.229275799005419</v>
      </c>
      <c r="E253" s="15">
        <v>0.194128896071523</v>
      </c>
      <c r="F253" s="15">
        <v>2.17308298846874E-2</v>
      </c>
      <c r="G253" s="15">
        <v>0</v>
      </c>
      <c r="H253" s="15"/>
      <c r="I253" s="15">
        <v>8.2272558866479897E-2</v>
      </c>
      <c r="J253" s="15">
        <v>0.194128896071523</v>
      </c>
      <c r="K253" s="15"/>
      <c r="L253" s="15">
        <v>0.11721907973472299</v>
      </c>
      <c r="M253" s="15">
        <v>0.15509261377141001</v>
      </c>
    </row>
    <row r="254" spans="2:13" ht="15.75" customHeight="1" x14ac:dyDescent="0.2">
      <c r="B254" s="21" t="s">
        <v>106</v>
      </c>
      <c r="C254" s="15">
        <v>0.12759591528728301</v>
      </c>
      <c r="D254" s="15">
        <v>6.5624524892079206E-2</v>
      </c>
      <c r="E254" s="15">
        <v>0.163642814623083</v>
      </c>
      <c r="F254" s="15">
        <v>0.15310080737642001</v>
      </c>
      <c r="G254" s="15">
        <v>6.3898335413748494E-2</v>
      </c>
      <c r="H254" s="15"/>
      <c r="I254" s="15">
        <v>9.4827631511967894E-2</v>
      </c>
      <c r="J254" s="15">
        <v>0.163642814623083</v>
      </c>
      <c r="K254" s="15"/>
      <c r="L254" s="15">
        <v>0.15268100194005399</v>
      </c>
      <c r="M254" s="15">
        <v>0.100813341567784</v>
      </c>
    </row>
    <row r="255" spans="2:13" ht="15.75" customHeight="1" x14ac:dyDescent="0.2">
      <c r="B255" s="21" t="s">
        <v>107</v>
      </c>
      <c r="C255" s="15">
        <v>8.3238321236283497E-2</v>
      </c>
      <c r="D255" s="15">
        <v>8.3716880212037506E-2</v>
      </c>
      <c r="E255" s="15">
        <v>8.2921901027102105E-2</v>
      </c>
      <c r="F255" s="15">
        <v>9.6009650766067697E-2</v>
      </c>
      <c r="G255" s="15">
        <v>7.0577802368352704E-2</v>
      </c>
      <c r="H255" s="15"/>
      <c r="I255" s="15">
        <v>8.3525961710159496E-2</v>
      </c>
      <c r="J255" s="15">
        <v>8.2921901027102105E-2</v>
      </c>
      <c r="K255" s="15"/>
      <c r="L255" s="15">
        <v>8.5850045260008903E-2</v>
      </c>
      <c r="M255" s="15">
        <v>8.0449864007945404E-2</v>
      </c>
    </row>
    <row r="256" spans="2:13" ht="15.75" customHeight="1" x14ac:dyDescent="0.2">
      <c r="B256" s="21" t="s">
        <v>108</v>
      </c>
      <c r="C256" s="15">
        <v>0.14010978719123099</v>
      </c>
      <c r="D256" s="15">
        <v>0.15986878780260499</v>
      </c>
      <c r="E256" s="15">
        <v>8.8825779214304595E-2</v>
      </c>
      <c r="F256" s="15">
        <v>0.20110563275945301</v>
      </c>
      <c r="G256" s="15">
        <v>0.19837447319585</v>
      </c>
      <c r="H256" s="15"/>
      <c r="I256" s="15">
        <v>0.18672930114355901</v>
      </c>
      <c r="J256" s="15">
        <v>8.8825779214304595E-2</v>
      </c>
      <c r="K256" s="15"/>
      <c r="L256" s="15">
        <v>0.129389593684612</v>
      </c>
      <c r="M256" s="15">
        <v>0.151555407326118</v>
      </c>
    </row>
    <row r="257" spans="2:13" ht="15.75" customHeight="1" x14ac:dyDescent="0.2">
      <c r="B257" s="21" t="s">
        <v>109</v>
      </c>
      <c r="C257" s="15">
        <v>0.11785208166942</v>
      </c>
      <c r="D257" s="15">
        <v>0.101809235531996</v>
      </c>
      <c r="E257" s="15">
        <v>9.1294373051692301E-2</v>
      </c>
      <c r="F257" s="15">
        <v>0.17483163726110701</v>
      </c>
      <c r="G257" s="15">
        <v>0.14783507169130999</v>
      </c>
      <c r="H257" s="15"/>
      <c r="I257" s="15">
        <v>0.14199425612666999</v>
      </c>
      <c r="J257" s="15">
        <v>9.1294373051692301E-2</v>
      </c>
      <c r="K257" s="15"/>
      <c r="L257" s="15">
        <v>0.152334347456897</v>
      </c>
      <c r="M257" s="15">
        <v>8.1036429475270705E-2</v>
      </c>
    </row>
    <row r="258" spans="2:13" ht="15.75" customHeight="1" x14ac:dyDescent="0.2">
      <c r="B258" s="21" t="s">
        <v>110</v>
      </c>
      <c r="C258" s="15">
        <v>7.6821712872168005E-2</v>
      </c>
      <c r="D258" s="15">
        <v>7.9934393901302705E-2</v>
      </c>
      <c r="E258" s="15">
        <v>2.48498096675039E-2</v>
      </c>
      <c r="F258" s="15">
        <v>0.18747613591847601</v>
      </c>
      <c r="G258" s="15">
        <v>0.102526970075227</v>
      </c>
      <c r="H258" s="15"/>
      <c r="I258" s="15">
        <v>0.124066555117512</v>
      </c>
      <c r="J258" s="15">
        <v>2.48498096675039E-2</v>
      </c>
      <c r="K258" s="15"/>
      <c r="L258" s="15">
        <v>6.1345694513024601E-2</v>
      </c>
      <c r="M258" s="15">
        <v>9.3344980593960306E-2</v>
      </c>
    </row>
    <row r="259" spans="2:13" ht="15.75" customHeight="1" x14ac:dyDescent="0.2">
      <c r="B259" s="21" t="s">
        <v>111</v>
      </c>
      <c r="C259" s="15">
        <v>5.1256027535865202E-2</v>
      </c>
      <c r="D259" s="15">
        <v>7.9934393901302705E-2</v>
      </c>
      <c r="E259" s="15">
        <v>4.03604567979906E-2</v>
      </c>
      <c r="F259" s="15">
        <v>6.51924896540622E-2</v>
      </c>
      <c r="G259" s="15">
        <v>3.8628634661478499E-2</v>
      </c>
      <c r="H259" s="15"/>
      <c r="I259" s="15">
        <v>6.1160600756067898E-2</v>
      </c>
      <c r="J259" s="15">
        <v>4.03604567979906E-2</v>
      </c>
      <c r="K259" s="15"/>
      <c r="L259" s="15">
        <v>5.3874167804959502E-2</v>
      </c>
      <c r="M259" s="15">
        <v>4.8460719880140599E-2</v>
      </c>
    </row>
    <row r="260" spans="2:13" ht="15.75" customHeight="1" x14ac:dyDescent="0.2">
      <c r="B260" s="21" t="s">
        <v>112</v>
      </c>
      <c r="C260" s="15">
        <v>2.6662154009008801E-2</v>
      </c>
      <c r="D260" s="15">
        <v>1.80923553199583E-2</v>
      </c>
      <c r="E260" s="15">
        <v>2.6084106586197801E-2</v>
      </c>
      <c r="F260" s="15">
        <v>0</v>
      </c>
      <c r="G260" s="15">
        <v>6.3898335413748494E-2</v>
      </c>
      <c r="H260" s="15"/>
      <c r="I260" s="15">
        <v>2.7187625612261401E-2</v>
      </c>
      <c r="J260" s="15">
        <v>2.6084106586197801E-2</v>
      </c>
      <c r="K260" s="15"/>
      <c r="L260" s="15">
        <v>1.3165306328354401E-2</v>
      </c>
      <c r="M260" s="15">
        <v>4.1072322209406903E-2</v>
      </c>
    </row>
    <row r="261" spans="2:13" ht="15.75" customHeight="1" x14ac:dyDescent="0.2">
      <c r="B261" s="21" t="s">
        <v>113</v>
      </c>
      <c r="C261" s="15">
        <v>4.2950289280343001E-2</v>
      </c>
      <c r="D261" s="15">
        <v>1.80923553199583E-2</v>
      </c>
      <c r="E261" s="15">
        <v>3.1987984773400299E-2</v>
      </c>
      <c r="F261" s="15">
        <v>0</v>
      </c>
      <c r="G261" s="15">
        <v>0.14115560473670499</v>
      </c>
      <c r="H261" s="15"/>
      <c r="I261" s="15">
        <v>5.2915526555499401E-2</v>
      </c>
      <c r="J261" s="15">
        <v>3.1987984773400299E-2</v>
      </c>
      <c r="K261" s="15"/>
      <c r="L261" s="15">
        <v>3.9264815996291898E-2</v>
      </c>
      <c r="M261" s="15">
        <v>4.6885155493390201E-2</v>
      </c>
    </row>
    <row r="262" spans="2:13" ht="15.75" customHeight="1" x14ac:dyDescent="0.2">
      <c r="C262" s="15"/>
      <c r="D262" s="15"/>
      <c r="E262" s="15"/>
      <c r="F262" s="15"/>
      <c r="G262" s="15"/>
      <c r="H262" s="15"/>
      <c r="I262" s="15"/>
      <c r="J262" s="15"/>
      <c r="K262" s="15"/>
      <c r="L262" s="15"/>
      <c r="M262" s="15"/>
    </row>
    <row r="263" spans="2:13" ht="15.75" customHeight="1" x14ac:dyDescent="0.2">
      <c r="B263" s="7" t="s">
        <v>120</v>
      </c>
      <c r="C263" s="15"/>
      <c r="D263" s="15"/>
      <c r="E263" s="15"/>
      <c r="F263" s="15"/>
      <c r="G263" s="15"/>
      <c r="H263" s="15"/>
      <c r="I263" s="15"/>
      <c r="J263" s="15"/>
      <c r="K263" s="15"/>
      <c r="L263" s="15"/>
      <c r="M263" s="15"/>
    </row>
    <row r="264" spans="2:13" ht="15.75" customHeight="1" x14ac:dyDescent="0.2">
      <c r="B264" s="14" t="s">
        <v>15</v>
      </c>
      <c r="C264" s="15"/>
      <c r="D264" s="15"/>
      <c r="E264" s="15"/>
      <c r="F264" s="15"/>
      <c r="G264" s="15"/>
      <c r="H264" s="15"/>
      <c r="I264" s="15"/>
      <c r="J264" s="15"/>
      <c r="K264" s="15"/>
      <c r="L264" s="15"/>
      <c r="M264" s="15"/>
    </row>
    <row r="265" spans="2:13" ht="15.75" customHeight="1" x14ac:dyDescent="0.2">
      <c r="B265" s="21" t="s">
        <v>103</v>
      </c>
      <c r="C265" s="15">
        <v>0.118950414465614</v>
      </c>
      <c r="D265" s="15">
        <v>0.123684077162689</v>
      </c>
      <c r="E265" s="15">
        <v>0.148132167492597</v>
      </c>
      <c r="F265" s="15">
        <v>5.2547990996692898E-2</v>
      </c>
      <c r="G265" s="15">
        <v>0.102526970075227</v>
      </c>
      <c r="H265" s="15"/>
      <c r="I265" s="15">
        <v>9.2422863362219498E-2</v>
      </c>
      <c r="J265" s="15">
        <v>0.148132167492597</v>
      </c>
      <c r="K265" s="15"/>
      <c r="L265" s="15">
        <v>0.12601021123803599</v>
      </c>
      <c r="M265" s="15">
        <v>0.11141288708453199</v>
      </c>
    </row>
    <row r="266" spans="2:13" ht="15.75" customHeight="1" x14ac:dyDescent="0.2">
      <c r="B266" s="21" t="s">
        <v>104</v>
      </c>
      <c r="C266" s="15">
        <v>8.1651550462234795E-2</v>
      </c>
      <c r="D266" s="15">
        <v>6.5624524892079206E-2</v>
      </c>
      <c r="E266" s="15">
        <v>0.13975969546800601</v>
      </c>
      <c r="F266" s="15">
        <v>2.17308298846874E-2</v>
      </c>
      <c r="G266" s="15">
        <v>0</v>
      </c>
      <c r="H266" s="15"/>
      <c r="I266" s="15">
        <v>2.8828583153220198E-2</v>
      </c>
      <c r="J266" s="15">
        <v>0.13975969546800601</v>
      </c>
      <c r="K266" s="15"/>
      <c r="L266" s="15">
        <v>7.4401925784840603E-2</v>
      </c>
      <c r="M266" s="15">
        <v>8.9391751245618295E-2</v>
      </c>
    </row>
    <row r="267" spans="2:13" ht="15.75" customHeight="1" x14ac:dyDescent="0.2">
      <c r="B267" s="21" t="s">
        <v>105</v>
      </c>
      <c r="C267" s="15">
        <v>8.3319524784299298E-2</v>
      </c>
      <c r="D267" s="15">
        <v>9.8026749221261103E-2</v>
      </c>
      <c r="E267" s="15">
        <v>0.13975969546800601</v>
      </c>
      <c r="F267" s="15">
        <v>0</v>
      </c>
      <c r="G267" s="15">
        <v>0</v>
      </c>
      <c r="H267" s="15"/>
      <c r="I267" s="15">
        <v>3.2012822588857702E-2</v>
      </c>
      <c r="J267" s="15">
        <v>0.13975969546800601</v>
      </c>
      <c r="K267" s="15"/>
      <c r="L267" s="15">
        <v>6.7155025627699594E-2</v>
      </c>
      <c r="M267" s="15">
        <v>0.10057786222969201</v>
      </c>
    </row>
    <row r="268" spans="2:13" ht="15.75" customHeight="1" x14ac:dyDescent="0.2">
      <c r="B268" s="21" t="s">
        <v>106</v>
      </c>
      <c r="C268" s="15">
        <v>0.14680099710617001</v>
      </c>
      <c r="D268" s="15">
        <v>0.19983598475325701</v>
      </c>
      <c r="E268" s="15">
        <v>0.14442927673651501</v>
      </c>
      <c r="F268" s="15">
        <v>0.17028847164744801</v>
      </c>
      <c r="G268" s="15">
        <v>7.7257269322956998E-2</v>
      </c>
      <c r="H268" s="15"/>
      <c r="I268" s="15">
        <v>0.148956999634558</v>
      </c>
      <c r="J268" s="15">
        <v>0.14442927673651501</v>
      </c>
      <c r="K268" s="15"/>
      <c r="L268" s="15">
        <v>0.14470523087034501</v>
      </c>
      <c r="M268" s="15">
        <v>0.14903858210983201</v>
      </c>
    </row>
    <row r="269" spans="2:13" ht="15.75" customHeight="1" x14ac:dyDescent="0.2">
      <c r="B269" s="21" t="s">
        <v>107</v>
      </c>
      <c r="C269" s="15">
        <v>0.113319679156846</v>
      </c>
      <c r="D269" s="15">
        <v>0.14555891879338201</v>
      </c>
      <c r="E269" s="15">
        <v>0.10063353558870999</v>
      </c>
      <c r="F269" s="15">
        <v>0.12682681187807299</v>
      </c>
      <c r="G269" s="15">
        <v>0.102526970075227</v>
      </c>
      <c r="H269" s="15"/>
      <c r="I269" s="15">
        <v>0.124851965154111</v>
      </c>
      <c r="J269" s="15">
        <v>0.10063353558870999</v>
      </c>
      <c r="K269" s="15"/>
      <c r="L269" s="15">
        <v>0.11849016970802199</v>
      </c>
      <c r="M269" s="15">
        <v>0.107799305786417</v>
      </c>
    </row>
    <row r="270" spans="2:13" ht="15.75" customHeight="1" x14ac:dyDescent="0.2">
      <c r="B270" s="21" t="s">
        <v>108</v>
      </c>
      <c r="C270" s="15">
        <v>0.11514626332311199</v>
      </c>
      <c r="D270" s="15">
        <v>0.10937420815346501</v>
      </c>
      <c r="E270" s="15">
        <v>7.9486616677287306E-2</v>
      </c>
      <c r="F270" s="15">
        <v>0.16574530603378901</v>
      </c>
      <c r="G270" s="15">
        <v>0.16642530548897499</v>
      </c>
      <c r="H270" s="15"/>
      <c r="I270" s="15">
        <v>0.14756251665276801</v>
      </c>
      <c r="J270" s="15">
        <v>7.9486616677287306E-2</v>
      </c>
      <c r="K270" s="15"/>
      <c r="L270" s="15">
        <v>0.122582313969511</v>
      </c>
      <c r="M270" s="15">
        <v>0.107207021279589</v>
      </c>
    </row>
    <row r="271" spans="2:13" ht="15.75" customHeight="1" x14ac:dyDescent="0.2">
      <c r="B271" s="21" t="s">
        <v>109</v>
      </c>
      <c r="C271" s="15">
        <v>0.13077537559010499</v>
      </c>
      <c r="D271" s="15">
        <v>7.9934393901302705E-2</v>
      </c>
      <c r="E271" s="15">
        <v>6.6444563384188304E-2</v>
      </c>
      <c r="F271" s="15">
        <v>0.19656246714579401</v>
      </c>
      <c r="G271" s="15">
        <v>0.28899067642801501</v>
      </c>
      <c r="H271" s="15"/>
      <c r="I271" s="15">
        <v>0.189255032611991</v>
      </c>
      <c r="J271" s="15">
        <v>6.6444563384188304E-2</v>
      </c>
      <c r="K271" s="15"/>
      <c r="L271" s="15">
        <v>0.16460430380351701</v>
      </c>
      <c r="M271" s="15">
        <v>9.4657271783304894E-2</v>
      </c>
    </row>
    <row r="272" spans="2:13" ht="15.75" customHeight="1" x14ac:dyDescent="0.2">
      <c r="B272" s="21" t="s">
        <v>110</v>
      </c>
      <c r="C272" s="15">
        <v>7.7519345257755098E-2</v>
      </c>
      <c r="D272" s="15">
        <v>3.6184710639916601E-2</v>
      </c>
      <c r="E272" s="15">
        <v>6.6444563384188304E-2</v>
      </c>
      <c r="F272" s="15">
        <v>0.122283646264414</v>
      </c>
      <c r="G272" s="15">
        <v>0.102526970075227</v>
      </c>
      <c r="H272" s="15"/>
      <c r="I272" s="15">
        <v>8.7586829614789696E-2</v>
      </c>
      <c r="J272" s="15">
        <v>6.6444563384188304E-2</v>
      </c>
      <c r="K272" s="15"/>
      <c r="L272" s="15">
        <v>7.9765160019628606E-2</v>
      </c>
      <c r="M272" s="15">
        <v>7.5121558068386704E-2</v>
      </c>
    </row>
    <row r="273" spans="2:13" ht="15.75" customHeight="1" x14ac:dyDescent="0.2">
      <c r="B273" s="21" t="s">
        <v>111</v>
      </c>
      <c r="C273" s="15">
        <v>8.3287570688897E-2</v>
      </c>
      <c r="D273" s="15">
        <v>0.123684077162689</v>
      </c>
      <c r="E273" s="15">
        <v>7.1114144652696998E-2</v>
      </c>
      <c r="F273" s="15">
        <v>9.6009650766067697E-2</v>
      </c>
      <c r="G273" s="15">
        <v>6.3898335413748494E-2</v>
      </c>
      <c r="H273" s="15"/>
      <c r="I273" s="15">
        <v>9.4353772948236797E-2</v>
      </c>
      <c r="J273" s="15">
        <v>7.1114144652696998E-2</v>
      </c>
      <c r="K273" s="15"/>
      <c r="L273" s="15">
        <v>8.0047190583181105E-2</v>
      </c>
      <c r="M273" s="15">
        <v>8.6747224636353301E-2</v>
      </c>
    </row>
    <row r="274" spans="2:13" ht="15.75" customHeight="1" x14ac:dyDescent="0.2">
      <c r="B274" s="21" t="s">
        <v>112</v>
      </c>
      <c r="C274" s="15">
        <v>1.7689865527165501E-2</v>
      </c>
      <c r="D274" s="15">
        <v>1.80923553199583E-2</v>
      </c>
      <c r="E274" s="15">
        <v>1.8945931480301399E-2</v>
      </c>
      <c r="F274" s="15">
        <v>0</v>
      </c>
      <c r="G274" s="15">
        <v>3.1949167706874199E-2</v>
      </c>
      <c r="H274" s="15"/>
      <c r="I274" s="15">
        <v>1.65480440015623E-2</v>
      </c>
      <c r="J274" s="15">
        <v>1.8945931480301399E-2</v>
      </c>
      <c r="K274" s="15"/>
      <c r="L274" s="15">
        <v>6.58265316417719E-3</v>
      </c>
      <c r="M274" s="15">
        <v>2.9548693764341001E-2</v>
      </c>
    </row>
    <row r="275" spans="2:13" ht="15.75" customHeight="1" x14ac:dyDescent="0.2">
      <c r="B275" s="21" t="s">
        <v>113</v>
      </c>
      <c r="C275" s="15">
        <v>3.1539413637801002E-2</v>
      </c>
      <c r="D275" s="15">
        <v>0</v>
      </c>
      <c r="E275" s="15">
        <v>2.48498096675039E-2</v>
      </c>
      <c r="F275" s="15">
        <v>4.80048253830338E-2</v>
      </c>
      <c r="G275" s="15">
        <v>6.3898335413748494E-2</v>
      </c>
      <c r="H275" s="15"/>
      <c r="I275" s="15">
        <v>3.7620570277686199E-2</v>
      </c>
      <c r="J275" s="15">
        <v>2.48498096675039E-2</v>
      </c>
      <c r="K275" s="15"/>
      <c r="L275" s="15">
        <v>1.5655815231042799E-2</v>
      </c>
      <c r="M275" s="15">
        <v>4.8497842011933898E-2</v>
      </c>
    </row>
    <row r="276" spans="2:13" ht="15.75" customHeight="1" x14ac:dyDescent="0.2">
      <c r="C276" s="15"/>
      <c r="D276" s="15"/>
      <c r="E276" s="15"/>
      <c r="F276" s="15"/>
      <c r="G276" s="15"/>
      <c r="H276" s="15"/>
      <c r="I276" s="15"/>
      <c r="J276" s="15"/>
      <c r="K276" s="15"/>
      <c r="L276" s="15"/>
      <c r="M276" s="15"/>
    </row>
    <row r="277" spans="2:13" ht="15.75" customHeight="1" x14ac:dyDescent="0.2">
      <c r="B277" s="7" t="s">
        <v>121</v>
      </c>
      <c r="C277" s="15"/>
      <c r="D277" s="15"/>
      <c r="E277" s="15"/>
      <c r="F277" s="15"/>
      <c r="G277" s="15"/>
      <c r="H277" s="15"/>
      <c r="I277" s="15"/>
      <c r="J277" s="15"/>
      <c r="K277" s="15"/>
      <c r="L277" s="15"/>
      <c r="M277" s="15"/>
    </row>
    <row r="278" spans="2:13" ht="15.75" customHeight="1" x14ac:dyDescent="0.2">
      <c r="B278" s="14" t="s">
        <v>15</v>
      </c>
      <c r="C278" s="15"/>
      <c r="D278" s="15"/>
      <c r="E278" s="15"/>
      <c r="F278" s="15"/>
      <c r="G278" s="15"/>
      <c r="H278" s="15"/>
      <c r="I278" s="15"/>
      <c r="J278" s="15"/>
      <c r="K278" s="15"/>
      <c r="L278" s="15"/>
      <c r="M278" s="15"/>
    </row>
    <row r="279" spans="2:13" ht="15.75" customHeight="1" x14ac:dyDescent="0.2">
      <c r="B279" s="21" t="s">
        <v>103</v>
      </c>
      <c r="C279" s="15">
        <v>0.10708528349739301</v>
      </c>
      <c r="D279" s="15">
        <v>0.15986878780260499</v>
      </c>
      <c r="E279" s="15">
        <v>0.143462586224088</v>
      </c>
      <c r="F279" s="15">
        <v>2.62739954983464E-2</v>
      </c>
      <c r="G279" s="15">
        <v>3.8628634661478499E-2</v>
      </c>
      <c r="H279" s="15"/>
      <c r="I279" s="15">
        <v>7.4016647895077795E-2</v>
      </c>
      <c r="J279" s="15">
        <v>0.143462586224088</v>
      </c>
      <c r="K279" s="15"/>
      <c r="L279" s="15">
        <v>0.123519702335347</v>
      </c>
      <c r="M279" s="15">
        <v>8.9538761129050501E-2</v>
      </c>
    </row>
    <row r="280" spans="2:13" ht="15.75" customHeight="1" x14ac:dyDescent="0.2">
      <c r="B280" s="21" t="s">
        <v>104</v>
      </c>
      <c r="C280" s="15">
        <v>9.7846392962566503E-2</v>
      </c>
      <c r="D280" s="15">
        <v>0.149341405104117</v>
      </c>
      <c r="E280" s="15">
        <v>0.13385581728080401</v>
      </c>
      <c r="F280" s="15">
        <v>4.80048253830338E-2</v>
      </c>
      <c r="G280" s="15">
        <v>0</v>
      </c>
      <c r="H280" s="15"/>
      <c r="I280" s="15">
        <v>6.5112175695955399E-2</v>
      </c>
      <c r="J280" s="15">
        <v>0.13385581728080401</v>
      </c>
      <c r="K280" s="15"/>
      <c r="L280" s="15">
        <v>0.105215788323129</v>
      </c>
      <c r="M280" s="15">
        <v>8.9978316712943596E-2</v>
      </c>
    </row>
    <row r="281" spans="2:13" ht="15.75" customHeight="1" x14ac:dyDescent="0.2">
      <c r="B281" s="21" t="s">
        <v>105</v>
      </c>
      <c r="C281" s="15">
        <v>0.13907326415962901</v>
      </c>
      <c r="D281" s="15">
        <v>6.1842038581344398E-2</v>
      </c>
      <c r="E281" s="15">
        <v>0.214309124470518</v>
      </c>
      <c r="F281" s="15">
        <v>4.80048253830338E-2</v>
      </c>
      <c r="G281" s="15">
        <v>0.102526970075227</v>
      </c>
      <c r="H281" s="15"/>
      <c r="I281" s="15">
        <v>7.0680418556436503E-2</v>
      </c>
      <c r="J281" s="15">
        <v>0.214309124470518</v>
      </c>
      <c r="K281" s="15"/>
      <c r="L281" s="15">
        <v>0.109025902021065</v>
      </c>
      <c r="M281" s="15">
        <v>0.17115390644290801</v>
      </c>
    </row>
    <row r="282" spans="2:13" ht="15.75" customHeight="1" x14ac:dyDescent="0.2">
      <c r="B282" s="21" t="s">
        <v>106</v>
      </c>
      <c r="C282" s="15">
        <v>0.115358291794048</v>
      </c>
      <c r="D282" s="15">
        <v>0.18552611574403299</v>
      </c>
      <c r="E282" s="15">
        <v>0.127951939093601</v>
      </c>
      <c r="F282" s="15">
        <v>9.6009650766067697E-2</v>
      </c>
      <c r="G282" s="15">
        <v>3.1949167706874199E-2</v>
      </c>
      <c r="H282" s="15"/>
      <c r="I282" s="15">
        <v>0.103910089144669</v>
      </c>
      <c r="J282" s="15">
        <v>0.127951939093601</v>
      </c>
      <c r="K282" s="15"/>
      <c r="L282" s="15">
        <v>0.11428895038999499</v>
      </c>
      <c r="M282" s="15">
        <v>0.11649999464649601</v>
      </c>
    </row>
    <row r="283" spans="2:13" ht="15.75" customHeight="1" x14ac:dyDescent="0.2">
      <c r="B283" s="21" t="s">
        <v>107</v>
      </c>
      <c r="C283" s="15">
        <v>0.108804665710522</v>
      </c>
      <c r="D283" s="15">
        <v>6.1842038581344398E-2</v>
      </c>
      <c r="E283" s="15">
        <v>8.2921901027102105E-2</v>
      </c>
      <c r="F283" s="15">
        <v>0.122283646264414</v>
      </c>
      <c r="G283" s="15">
        <v>0.211733407105058</v>
      </c>
      <c r="H283" s="15"/>
      <c r="I283" s="15">
        <v>0.13233328519413201</v>
      </c>
      <c r="J283" s="15">
        <v>8.2921901027102105E-2</v>
      </c>
      <c r="K283" s="15"/>
      <c r="L283" s="15">
        <v>0.113775816837671</v>
      </c>
      <c r="M283" s="15">
        <v>0.103497120898077</v>
      </c>
    </row>
    <row r="284" spans="2:13" ht="15.75" customHeight="1" x14ac:dyDescent="0.2">
      <c r="B284" s="21" t="s">
        <v>108</v>
      </c>
      <c r="C284" s="15">
        <v>0.114286936515263</v>
      </c>
      <c r="D284" s="15">
        <v>9.8026749221261006E-2</v>
      </c>
      <c r="E284" s="15">
        <v>9.0060076132998407E-2</v>
      </c>
      <c r="F284" s="15">
        <v>0.17483163726110701</v>
      </c>
      <c r="G284" s="15">
        <v>0.13447613778210099</v>
      </c>
      <c r="H284" s="15"/>
      <c r="I284" s="15">
        <v>0.13631026308756</v>
      </c>
      <c r="J284" s="15">
        <v>9.0060076132998407E-2</v>
      </c>
      <c r="K284" s="15"/>
      <c r="L284" s="15">
        <v>0.112405284467642</v>
      </c>
      <c r="M284" s="15">
        <v>0.116295918400694</v>
      </c>
    </row>
    <row r="285" spans="2:13" ht="15.75" customHeight="1" x14ac:dyDescent="0.2">
      <c r="B285" s="21" t="s">
        <v>109</v>
      </c>
      <c r="C285" s="15">
        <v>9.6495837269795603E-2</v>
      </c>
      <c r="D285" s="15">
        <v>6.1842038581344398E-2</v>
      </c>
      <c r="E285" s="15">
        <v>6.5210266465494507E-2</v>
      </c>
      <c r="F285" s="15">
        <v>0.100552816379727</v>
      </c>
      <c r="G285" s="15">
        <v>0.211733407105058</v>
      </c>
      <c r="H285" s="15"/>
      <c r="I285" s="15">
        <v>0.124935855165313</v>
      </c>
      <c r="J285" s="15">
        <v>6.5210266465494507E-2</v>
      </c>
      <c r="K285" s="15"/>
      <c r="L285" s="15">
        <v>0.113775816837671</v>
      </c>
      <c r="M285" s="15">
        <v>7.8046535776275003E-2</v>
      </c>
    </row>
    <row r="286" spans="2:13" ht="15.75" customHeight="1" x14ac:dyDescent="0.2">
      <c r="B286" s="21" t="s">
        <v>110</v>
      </c>
      <c r="C286" s="15">
        <v>7.95816961774439E-2</v>
      </c>
      <c r="D286" s="15">
        <v>3.6184710639916601E-2</v>
      </c>
      <c r="E286" s="15">
        <v>5.0933916253701701E-2</v>
      </c>
      <c r="F286" s="15">
        <v>0.14401447614910201</v>
      </c>
      <c r="G286" s="15">
        <v>0.13447613778210099</v>
      </c>
      <c r="H286" s="15"/>
      <c r="I286" s="15">
        <v>0.105623841254307</v>
      </c>
      <c r="J286" s="15">
        <v>5.0933916253701701E-2</v>
      </c>
      <c r="K286" s="15"/>
      <c r="L286" s="15">
        <v>6.0017200527096998E-2</v>
      </c>
      <c r="M286" s="15">
        <v>0.100470105067288</v>
      </c>
    </row>
    <row r="287" spans="2:13" ht="15.75" customHeight="1" x14ac:dyDescent="0.2">
      <c r="B287" s="21" t="s">
        <v>111</v>
      </c>
      <c r="C287" s="15">
        <v>5.6630887774929001E-2</v>
      </c>
      <c r="D287" s="15">
        <v>8.3716880212037506E-2</v>
      </c>
      <c r="E287" s="15">
        <v>3.3222281692094201E-2</v>
      </c>
      <c r="F287" s="15">
        <v>0.14855764176276101</v>
      </c>
      <c r="G287" s="15">
        <v>0</v>
      </c>
      <c r="H287" s="15"/>
      <c r="I287" s="15">
        <v>7.7910383682781206E-2</v>
      </c>
      <c r="J287" s="15">
        <v>3.3222281692094201E-2</v>
      </c>
      <c r="K287" s="15"/>
      <c r="L287" s="15">
        <v>7.7781308231416907E-2</v>
      </c>
      <c r="M287" s="15">
        <v>3.4049235858979801E-2</v>
      </c>
    </row>
    <row r="288" spans="2:13" ht="15.75" customHeight="1" x14ac:dyDescent="0.2">
      <c r="B288" s="21" t="s">
        <v>112</v>
      </c>
      <c r="C288" s="15">
        <v>5.13725799480216E-2</v>
      </c>
      <c r="D288" s="15">
        <v>8.3716880212037506E-2</v>
      </c>
      <c r="E288" s="15">
        <v>4.6264334985193098E-2</v>
      </c>
      <c r="F288" s="15">
        <v>2.17308298846874E-2</v>
      </c>
      <c r="G288" s="15">
        <v>6.3898335413748494E-2</v>
      </c>
      <c r="H288" s="15"/>
      <c r="I288" s="15">
        <v>5.60162087654816E-2</v>
      </c>
      <c r="J288" s="15">
        <v>4.6264334985193098E-2</v>
      </c>
      <c r="K288" s="15"/>
      <c r="L288" s="15">
        <v>4.8071313128131801E-2</v>
      </c>
      <c r="M288" s="15">
        <v>5.4897240763242497E-2</v>
      </c>
    </row>
    <row r="289" spans="2:13" ht="15.75" customHeight="1" x14ac:dyDescent="0.2">
      <c r="B289" s="21" t="s">
        <v>113</v>
      </c>
      <c r="C289" s="15">
        <v>3.3464164190387398E-2</v>
      </c>
      <c r="D289" s="15">
        <v>1.80923553199583E-2</v>
      </c>
      <c r="E289" s="15">
        <v>1.1807756374404999E-2</v>
      </c>
      <c r="F289" s="15">
        <v>6.9735655267721297E-2</v>
      </c>
      <c r="G289" s="15">
        <v>7.0577802368352704E-2</v>
      </c>
      <c r="H289" s="15"/>
      <c r="I289" s="15">
        <v>5.3150831558287502E-2</v>
      </c>
      <c r="J289" s="15">
        <v>1.1807756374404999E-2</v>
      </c>
      <c r="K289" s="15"/>
      <c r="L289" s="15">
        <v>2.2122916900834299E-2</v>
      </c>
      <c r="M289" s="15">
        <v>4.5572864304045599E-2</v>
      </c>
    </row>
    <row r="290" spans="2:13" ht="15.75" customHeight="1" x14ac:dyDescent="0.2">
      <c r="C290" s="15"/>
      <c r="D290" s="15"/>
      <c r="E290" s="15"/>
      <c r="F290" s="15"/>
      <c r="G290" s="15"/>
      <c r="H290" s="15"/>
      <c r="I290" s="15"/>
      <c r="J290" s="15"/>
      <c r="K290" s="15"/>
      <c r="L290" s="15"/>
      <c r="M290" s="15"/>
    </row>
    <row r="291" spans="2:13" ht="15.75" customHeight="1" x14ac:dyDescent="0.2">
      <c r="B291" s="7" t="s">
        <v>122</v>
      </c>
      <c r="C291" s="15"/>
      <c r="D291" s="15"/>
      <c r="E291" s="15"/>
      <c r="F291" s="15"/>
      <c r="G291" s="15"/>
      <c r="H291" s="15"/>
      <c r="I291" s="15"/>
      <c r="J291" s="15"/>
      <c r="K291" s="15"/>
      <c r="L291" s="15"/>
      <c r="M291" s="15"/>
    </row>
    <row r="292" spans="2:13" ht="15.75" customHeight="1" x14ac:dyDescent="0.2">
      <c r="B292" s="14" t="s">
        <v>15</v>
      </c>
      <c r="C292" s="15"/>
      <c r="D292" s="15"/>
      <c r="E292" s="15"/>
      <c r="F292" s="15"/>
      <c r="G292" s="15"/>
      <c r="H292" s="15"/>
      <c r="I292" s="15"/>
      <c r="J292" s="15"/>
      <c r="K292" s="15"/>
      <c r="L292" s="15"/>
      <c r="M292" s="15"/>
    </row>
    <row r="293" spans="2:13" ht="15.75" customHeight="1" x14ac:dyDescent="0.2">
      <c r="B293" s="21" t="s">
        <v>103</v>
      </c>
      <c r="C293" s="15">
        <v>0.12932298607420001</v>
      </c>
      <c r="D293" s="15">
        <v>0.123684077162689</v>
      </c>
      <c r="E293" s="15">
        <v>0.163642814623083</v>
      </c>
      <c r="F293" s="15">
        <v>0.100552816379727</v>
      </c>
      <c r="G293" s="15">
        <v>7.0577802368352704E-2</v>
      </c>
      <c r="H293" s="15"/>
      <c r="I293" s="15">
        <v>9.8124688807808502E-2</v>
      </c>
      <c r="J293" s="15">
        <v>0.163642814623083</v>
      </c>
      <c r="K293" s="15"/>
      <c r="L293" s="15">
        <v>0.154831332797433</v>
      </c>
      <c r="M293" s="15">
        <v>0.102088510625335</v>
      </c>
    </row>
    <row r="294" spans="2:13" ht="15.75" customHeight="1" x14ac:dyDescent="0.2">
      <c r="B294" s="21" t="s">
        <v>104</v>
      </c>
      <c r="C294" s="15">
        <v>9.1376610414009296E-2</v>
      </c>
      <c r="D294" s="15">
        <v>0.105591721842731</v>
      </c>
      <c r="E294" s="15">
        <v>0.11614418271919601</v>
      </c>
      <c r="F294" s="15">
        <v>6.9735655267721297E-2</v>
      </c>
      <c r="G294" s="15">
        <v>3.1949167706874199E-2</v>
      </c>
      <c r="H294" s="15"/>
      <c r="I294" s="15">
        <v>6.88617519192046E-2</v>
      </c>
      <c r="J294" s="15">
        <v>0.11614418271919601</v>
      </c>
      <c r="K294" s="15"/>
      <c r="L294" s="15">
        <v>9.0721988008847093E-2</v>
      </c>
      <c r="M294" s="15">
        <v>9.2075530575912001E-2</v>
      </c>
    </row>
    <row r="295" spans="2:13" ht="15.75" customHeight="1" x14ac:dyDescent="0.2">
      <c r="B295" s="21" t="s">
        <v>105</v>
      </c>
      <c r="C295" s="15">
        <v>0.15293284494829801</v>
      </c>
      <c r="D295" s="15">
        <v>0.22171082638395001</v>
      </c>
      <c r="E295" s="15">
        <v>0.182321139697118</v>
      </c>
      <c r="F295" s="15">
        <v>0.12682681187807299</v>
      </c>
      <c r="G295" s="15">
        <v>3.1949167706874199E-2</v>
      </c>
      <c r="H295" s="15"/>
      <c r="I295" s="15">
        <v>0.126217537952517</v>
      </c>
      <c r="J295" s="15">
        <v>0.182321139697118</v>
      </c>
      <c r="K295" s="15"/>
      <c r="L295" s="15">
        <v>0.139017927687903</v>
      </c>
      <c r="M295" s="15">
        <v>0.16778937315112699</v>
      </c>
    </row>
    <row r="296" spans="2:13" ht="15.75" customHeight="1" x14ac:dyDescent="0.2">
      <c r="B296" s="21" t="s">
        <v>106</v>
      </c>
      <c r="C296" s="15">
        <v>0.160738266998668</v>
      </c>
      <c r="D296" s="15">
        <v>0.15986878780260499</v>
      </c>
      <c r="E296" s="15">
        <v>0.15033315492371799</v>
      </c>
      <c r="F296" s="15">
        <v>0.13947131053544301</v>
      </c>
      <c r="G296" s="15">
        <v>0.211733407105058</v>
      </c>
      <c r="H296" s="15"/>
      <c r="I296" s="15">
        <v>0.17019699081315601</v>
      </c>
      <c r="J296" s="15">
        <v>0.15033315492371799</v>
      </c>
      <c r="K296" s="15"/>
      <c r="L296" s="15">
        <v>0.132361761413442</v>
      </c>
      <c r="M296" s="15">
        <v>0.19103498724755699</v>
      </c>
    </row>
    <row r="297" spans="2:13" ht="15.75" customHeight="1" x14ac:dyDescent="0.2">
      <c r="B297" s="21" t="s">
        <v>107</v>
      </c>
      <c r="C297" s="15">
        <v>0.101582459328153</v>
      </c>
      <c r="D297" s="15">
        <v>6.1842038581344398E-2</v>
      </c>
      <c r="E297" s="15">
        <v>9.47296574015071E-2</v>
      </c>
      <c r="F297" s="15">
        <v>0.14401447614910201</v>
      </c>
      <c r="G297" s="15">
        <v>0.115885903984436</v>
      </c>
      <c r="H297" s="15"/>
      <c r="I297" s="15">
        <v>0.107811970390852</v>
      </c>
      <c r="J297" s="15">
        <v>9.47296574015071E-2</v>
      </c>
      <c r="K297" s="15"/>
      <c r="L297" s="15">
        <v>0.113775816837671</v>
      </c>
      <c r="M297" s="15">
        <v>8.8563987400698305E-2</v>
      </c>
    </row>
    <row r="298" spans="2:13" ht="15.75" customHeight="1" x14ac:dyDescent="0.2">
      <c r="B298" s="21" t="s">
        <v>108</v>
      </c>
      <c r="C298" s="15">
        <v>0.12998347630814</v>
      </c>
      <c r="D298" s="15">
        <v>8.7499366522772196E-2</v>
      </c>
      <c r="E298" s="15">
        <v>9.9666845076282498E-2</v>
      </c>
      <c r="F298" s="15">
        <v>0.122283646264414</v>
      </c>
      <c r="G298" s="15">
        <v>0.26227280860959801</v>
      </c>
      <c r="H298" s="15"/>
      <c r="I298" s="15">
        <v>0.15754268371909499</v>
      </c>
      <c r="J298" s="15">
        <v>9.9666845076282498E-2</v>
      </c>
      <c r="K298" s="15"/>
      <c r="L298" s="15">
        <v>0.128500720140724</v>
      </c>
      <c r="M298" s="15">
        <v>0.13156656935906599</v>
      </c>
    </row>
    <row r="299" spans="2:13" ht="15.75" customHeight="1" x14ac:dyDescent="0.2">
      <c r="B299" s="21" t="s">
        <v>109</v>
      </c>
      <c r="C299" s="15">
        <v>8.0072938467397603E-2</v>
      </c>
      <c r="D299" s="15">
        <v>7.9934393901302705E-2</v>
      </c>
      <c r="E299" s="15">
        <v>5.5603497522210402E-2</v>
      </c>
      <c r="F299" s="15">
        <v>4.80048253830338E-2</v>
      </c>
      <c r="G299" s="15">
        <v>0.179784239398184</v>
      </c>
      <c r="H299" s="15"/>
      <c r="I299" s="15">
        <v>0.102316781890538</v>
      </c>
      <c r="J299" s="15">
        <v>5.5603497522210402E-2</v>
      </c>
      <c r="K299" s="15"/>
      <c r="L299" s="15">
        <v>7.5881533211408198E-2</v>
      </c>
      <c r="M299" s="15">
        <v>8.4547972650484193E-2</v>
      </c>
    </row>
    <row r="300" spans="2:13" ht="15.75" customHeight="1" x14ac:dyDescent="0.2">
      <c r="B300" s="21" t="s">
        <v>110</v>
      </c>
      <c r="C300" s="15">
        <v>5.2521199952533799E-2</v>
      </c>
      <c r="D300" s="15">
        <v>7.9934393901302705E-2</v>
      </c>
      <c r="E300" s="15">
        <v>4.03604567979906E-2</v>
      </c>
      <c r="F300" s="15">
        <v>7.8821986495039298E-2</v>
      </c>
      <c r="G300" s="15">
        <v>3.1949167706874199E-2</v>
      </c>
      <c r="H300" s="15"/>
      <c r="I300" s="15">
        <v>6.3575872891103294E-2</v>
      </c>
      <c r="J300" s="15">
        <v>4.03604567979906E-2</v>
      </c>
      <c r="K300" s="15"/>
      <c r="L300" s="15">
        <v>6.8043899171587499E-2</v>
      </c>
      <c r="M300" s="15">
        <v>3.59480925156496E-2</v>
      </c>
    </row>
    <row r="301" spans="2:13" ht="15.75" customHeight="1" x14ac:dyDescent="0.2">
      <c r="B301" s="21" t="s">
        <v>111</v>
      </c>
      <c r="C301" s="15">
        <v>4.6292975421317301E-2</v>
      </c>
      <c r="D301" s="15">
        <v>1.80923553199583E-2</v>
      </c>
      <c r="E301" s="15">
        <v>3.3222281692094201E-2</v>
      </c>
      <c r="F301" s="15">
        <v>0.122283646264414</v>
      </c>
      <c r="G301" s="15">
        <v>3.1949167706874199E-2</v>
      </c>
      <c r="H301" s="15"/>
      <c r="I301" s="15">
        <v>5.81748351416084E-2</v>
      </c>
      <c r="J301" s="15">
        <v>3.3222281692094201E-2</v>
      </c>
      <c r="K301" s="15"/>
      <c r="L301" s="15">
        <v>4.6967445693128301E-2</v>
      </c>
      <c r="M301" s="15">
        <v>4.5572864304045599E-2</v>
      </c>
    </row>
    <row r="302" spans="2:13" ht="15.75" customHeight="1" x14ac:dyDescent="0.2">
      <c r="B302" s="21" t="s">
        <v>112</v>
      </c>
      <c r="C302" s="15">
        <v>3.2147465845987599E-2</v>
      </c>
      <c r="D302" s="15">
        <v>6.1842038581344398E-2</v>
      </c>
      <c r="E302" s="15">
        <v>2.7318403504891699E-2</v>
      </c>
      <c r="F302" s="15">
        <v>4.80048253830338E-2</v>
      </c>
      <c r="G302" s="15">
        <v>0</v>
      </c>
      <c r="H302" s="15"/>
      <c r="I302" s="15">
        <v>3.6537304863419301E-2</v>
      </c>
      <c r="J302" s="15">
        <v>2.7318403504891699E-2</v>
      </c>
      <c r="K302" s="15"/>
      <c r="L302" s="15">
        <v>4.3314921873679198E-2</v>
      </c>
      <c r="M302" s="15">
        <v>2.02243173051442E-2</v>
      </c>
    </row>
    <row r="303" spans="2:13" ht="15.75" customHeight="1" x14ac:dyDescent="0.2">
      <c r="B303" s="21" t="s">
        <v>113</v>
      </c>
      <c r="C303" s="15">
        <v>2.3028776241293802E-2</v>
      </c>
      <c r="D303" s="15">
        <v>0</v>
      </c>
      <c r="E303" s="15">
        <v>3.6657566041909E-2</v>
      </c>
      <c r="F303" s="15">
        <v>0</v>
      </c>
      <c r="G303" s="15">
        <v>3.1949167706874199E-2</v>
      </c>
      <c r="H303" s="15"/>
      <c r="I303" s="15">
        <v>1.0639581610699099E-2</v>
      </c>
      <c r="J303" s="15">
        <v>3.6657566041909E-2</v>
      </c>
      <c r="K303" s="15"/>
      <c r="L303" s="15">
        <v>6.58265316417719E-3</v>
      </c>
      <c r="M303" s="15">
        <v>4.0587794864982298E-2</v>
      </c>
    </row>
    <row r="304" spans="2:13" ht="15.75" customHeight="1" x14ac:dyDescent="0.2">
      <c r="C304" s="15"/>
      <c r="D304" s="15"/>
      <c r="E304" s="15"/>
      <c r="F304" s="15"/>
      <c r="G304" s="15"/>
      <c r="H304" s="15"/>
      <c r="I304" s="15"/>
      <c r="J304" s="15"/>
      <c r="K304" s="15"/>
      <c r="L304" s="15"/>
      <c r="M304" s="15"/>
    </row>
    <row r="305" spans="2:13" ht="15.75" customHeight="1" x14ac:dyDescent="0.2">
      <c r="B305" s="7" t="s">
        <v>123</v>
      </c>
      <c r="C305" s="15"/>
      <c r="D305" s="15"/>
      <c r="E305" s="15"/>
      <c r="F305" s="15"/>
      <c r="G305" s="15"/>
      <c r="H305" s="15"/>
      <c r="I305" s="15"/>
      <c r="J305" s="15"/>
      <c r="K305" s="15"/>
      <c r="L305" s="15"/>
      <c r="M305" s="15"/>
    </row>
    <row r="306" spans="2:13" ht="15.75" customHeight="1" x14ac:dyDescent="0.2">
      <c r="B306" s="14" t="s">
        <v>15</v>
      </c>
      <c r="C306" s="15"/>
      <c r="D306" s="15"/>
      <c r="E306" s="15"/>
      <c r="F306" s="15"/>
      <c r="G306" s="15"/>
      <c r="H306" s="15"/>
      <c r="I306" s="15"/>
      <c r="J306" s="15"/>
      <c r="K306" s="15"/>
      <c r="L306" s="15"/>
      <c r="M306" s="15"/>
    </row>
    <row r="307" spans="2:13" ht="15.75" customHeight="1" x14ac:dyDescent="0.2">
      <c r="B307" s="21" t="s">
        <v>103</v>
      </c>
      <c r="C307" s="15">
        <v>0.15543379209494301</v>
      </c>
      <c r="D307" s="15">
        <v>0.16365127411333999</v>
      </c>
      <c r="E307" s="15">
        <v>0.19192790864040199</v>
      </c>
      <c r="F307" s="15">
        <v>2.62739954983464E-2</v>
      </c>
      <c r="G307" s="15">
        <v>0.179784239398184</v>
      </c>
      <c r="H307" s="15"/>
      <c r="I307" s="15">
        <v>0.12225896737698499</v>
      </c>
      <c r="J307" s="15">
        <v>0.19192790864040199</v>
      </c>
      <c r="K307" s="15"/>
      <c r="L307" s="15">
        <v>0.16344876532460301</v>
      </c>
      <c r="M307" s="15">
        <v>0.14687645225575699</v>
      </c>
    </row>
    <row r="308" spans="2:13" ht="15.75" customHeight="1" x14ac:dyDescent="0.2">
      <c r="B308" s="21" t="s">
        <v>104</v>
      </c>
      <c r="C308" s="15">
        <v>8.6903970199701794E-2</v>
      </c>
      <c r="D308" s="15">
        <v>0.101809235531996</v>
      </c>
      <c r="E308" s="15">
        <v>0.127951939093601</v>
      </c>
      <c r="F308" s="15">
        <v>4.80048253830338E-2</v>
      </c>
      <c r="G308" s="15">
        <v>0</v>
      </c>
      <c r="H308" s="15"/>
      <c r="I308" s="15">
        <v>4.9589484962416497E-2</v>
      </c>
      <c r="J308" s="15">
        <v>0.127951939093601</v>
      </c>
      <c r="K308" s="15"/>
      <c r="L308" s="15">
        <v>8.3475087851706098E-2</v>
      </c>
      <c r="M308" s="15">
        <v>9.0564882180268896E-2</v>
      </c>
    </row>
    <row r="309" spans="2:13" ht="15.75" customHeight="1" x14ac:dyDescent="0.2">
      <c r="B309" s="21" t="s">
        <v>105</v>
      </c>
      <c r="C309" s="15">
        <v>0.131213863363565</v>
      </c>
      <c r="D309" s="15">
        <v>0.101809235531996</v>
      </c>
      <c r="E309" s="15">
        <v>0.18945931480301401</v>
      </c>
      <c r="F309" s="15">
        <v>6.9735655267721297E-2</v>
      </c>
      <c r="G309" s="15">
        <v>6.3898335413748494E-2</v>
      </c>
      <c r="H309" s="15"/>
      <c r="I309" s="15">
        <v>7.8266078212632803E-2</v>
      </c>
      <c r="J309" s="15">
        <v>0.18945931480301401</v>
      </c>
      <c r="K309" s="15"/>
      <c r="L309" s="15">
        <v>9.6640394180060499E-2</v>
      </c>
      <c r="M309" s="15">
        <v>0.168126890612119</v>
      </c>
    </row>
    <row r="310" spans="2:13" ht="15.75" customHeight="1" x14ac:dyDescent="0.2">
      <c r="B310" s="21" t="s">
        <v>106</v>
      </c>
      <c r="C310" s="15">
        <v>0.14358829924875399</v>
      </c>
      <c r="D310" s="15">
        <v>0.14177643248264701</v>
      </c>
      <c r="E310" s="15">
        <v>8.5122888458222995E-2</v>
      </c>
      <c r="F310" s="15">
        <v>0.16574530603378901</v>
      </c>
      <c r="G310" s="15">
        <v>0.28231120947341098</v>
      </c>
      <c r="H310" s="15"/>
      <c r="I310" s="15">
        <v>0.19673603753207999</v>
      </c>
      <c r="J310" s="15">
        <v>8.5122888458222995E-2</v>
      </c>
      <c r="K310" s="15"/>
      <c r="L310" s="15">
        <v>0.12157141249339</v>
      </c>
      <c r="M310" s="15">
        <v>0.167095050521398</v>
      </c>
    </row>
    <row r="311" spans="2:13" ht="15.75" customHeight="1" x14ac:dyDescent="0.2">
      <c r="B311" s="21" t="s">
        <v>107</v>
      </c>
      <c r="C311" s="15">
        <v>0.11393475255183701</v>
      </c>
      <c r="D311" s="15">
        <v>0.105591721842731</v>
      </c>
      <c r="E311" s="15">
        <v>0.14936646441129001</v>
      </c>
      <c r="F311" s="15">
        <v>6.9735655267721297E-2</v>
      </c>
      <c r="G311" s="15">
        <v>7.0577802368352704E-2</v>
      </c>
      <c r="H311" s="15"/>
      <c r="I311" s="15">
        <v>8.1725702390823607E-2</v>
      </c>
      <c r="J311" s="15">
        <v>0.14936646441129001</v>
      </c>
      <c r="K311" s="15"/>
      <c r="L311" s="15">
        <v>0.123519702335347</v>
      </c>
      <c r="M311" s="15">
        <v>0.103701197143879</v>
      </c>
    </row>
    <row r="312" spans="2:13" ht="15.75" customHeight="1" x14ac:dyDescent="0.2">
      <c r="B312" s="21" t="s">
        <v>108</v>
      </c>
      <c r="C312" s="15">
        <v>0.108166529120095</v>
      </c>
      <c r="D312" s="15">
        <v>0.16365127411333999</v>
      </c>
      <c r="E312" s="15">
        <v>7.9486616677287306E-2</v>
      </c>
      <c r="F312" s="15">
        <v>0.17483163726110701</v>
      </c>
      <c r="G312" s="15">
        <v>6.3898335413748494E-2</v>
      </c>
      <c r="H312" s="15"/>
      <c r="I312" s="15">
        <v>0.13423788412964399</v>
      </c>
      <c r="J312" s="15">
        <v>7.9486616677287306E-2</v>
      </c>
      <c r="K312" s="15"/>
      <c r="L312" s="15">
        <v>0.12767888326927301</v>
      </c>
      <c r="M312" s="15">
        <v>8.7333790103678505E-2</v>
      </c>
    </row>
    <row r="313" spans="2:13" ht="15.75" customHeight="1" x14ac:dyDescent="0.2">
      <c r="B313" s="21" t="s">
        <v>109</v>
      </c>
      <c r="C313" s="15">
        <v>7.8767711094497594E-2</v>
      </c>
      <c r="D313" s="15">
        <v>1.80923553199583E-2</v>
      </c>
      <c r="E313" s="15">
        <v>3.9126159879296699E-2</v>
      </c>
      <c r="F313" s="15">
        <v>0.14401447614910201</v>
      </c>
      <c r="G313" s="15">
        <v>0.179784239398184</v>
      </c>
      <c r="H313" s="15"/>
      <c r="I313" s="15">
        <v>0.114803698195983</v>
      </c>
      <c r="J313" s="15">
        <v>3.9126159879296699E-2</v>
      </c>
      <c r="K313" s="15"/>
      <c r="L313" s="15">
        <v>8.6116710195034502E-2</v>
      </c>
      <c r="M313" s="15">
        <v>7.0921411302947102E-2</v>
      </c>
    </row>
    <row r="314" spans="2:13" ht="15.75" customHeight="1" x14ac:dyDescent="0.2">
      <c r="B314" s="21" t="s">
        <v>110</v>
      </c>
      <c r="C314" s="15">
        <v>6.8656803208066705E-2</v>
      </c>
      <c r="D314" s="15">
        <v>6.1842038581344398E-2</v>
      </c>
      <c r="E314" s="15">
        <v>4.7498631903886902E-2</v>
      </c>
      <c r="F314" s="15">
        <v>0.105095981993386</v>
      </c>
      <c r="G314" s="15">
        <v>9.5847503120622707E-2</v>
      </c>
      <c r="H314" s="15"/>
      <c r="I314" s="15">
        <v>8.7890550749108107E-2</v>
      </c>
      <c r="J314" s="15">
        <v>4.7498631903886902E-2</v>
      </c>
      <c r="K314" s="15"/>
      <c r="L314" s="15">
        <v>8.3699714402630201E-2</v>
      </c>
      <c r="M314" s="15">
        <v>5.2595950654472798E-2</v>
      </c>
    </row>
    <row r="315" spans="2:13" ht="15.75" customHeight="1" x14ac:dyDescent="0.2">
      <c r="B315" s="21" t="s">
        <v>111</v>
      </c>
      <c r="C315" s="15">
        <v>5.2019428281237498E-2</v>
      </c>
      <c r="D315" s="15">
        <v>5.8059552270609702E-2</v>
      </c>
      <c r="E315" s="15">
        <v>3.4456578610787998E-2</v>
      </c>
      <c r="F315" s="15">
        <v>0.14401447614910201</v>
      </c>
      <c r="G315" s="15">
        <v>0</v>
      </c>
      <c r="H315" s="15"/>
      <c r="I315" s="15">
        <v>6.7984863658724706E-2</v>
      </c>
      <c r="J315" s="15">
        <v>3.4456578610787998E-2</v>
      </c>
      <c r="K315" s="15"/>
      <c r="L315" s="15">
        <v>6.0796999014446497E-2</v>
      </c>
      <c r="M315" s="15">
        <v>4.26478865961573E-2</v>
      </c>
    </row>
    <row r="316" spans="2:13" ht="15.75" customHeight="1" x14ac:dyDescent="0.2">
      <c r="B316" s="21" t="s">
        <v>112</v>
      </c>
      <c r="C316" s="15">
        <v>3.5481583024120002E-2</v>
      </c>
      <c r="D316" s="15">
        <v>6.1842038581344398E-2</v>
      </c>
      <c r="E316" s="15">
        <v>3.0753687854706498E-2</v>
      </c>
      <c r="F316" s="15">
        <v>2.62739954983464E-2</v>
      </c>
      <c r="G316" s="15">
        <v>3.1949167706874199E-2</v>
      </c>
      <c r="H316" s="15"/>
      <c r="I316" s="15">
        <v>3.9779456445300197E-2</v>
      </c>
      <c r="J316" s="15">
        <v>3.0753687854706498E-2</v>
      </c>
      <c r="K316" s="15"/>
      <c r="L316" s="15">
        <v>3.01496155453248E-2</v>
      </c>
      <c r="M316" s="15">
        <v>4.1174360332307598E-2</v>
      </c>
    </row>
    <row r="317" spans="2:13" ht="15.75" customHeight="1" x14ac:dyDescent="0.2">
      <c r="B317" s="21" t="s">
        <v>113</v>
      </c>
      <c r="C317" s="15">
        <v>2.5833267813182501E-2</v>
      </c>
      <c r="D317" s="15">
        <v>2.1874841630693101E-2</v>
      </c>
      <c r="E317" s="15">
        <v>2.48498096675039E-2</v>
      </c>
      <c r="F317" s="15">
        <v>2.62739954983464E-2</v>
      </c>
      <c r="G317" s="15">
        <v>3.1949167706874199E-2</v>
      </c>
      <c r="H317" s="15"/>
      <c r="I317" s="15">
        <v>2.6727276346303001E-2</v>
      </c>
      <c r="J317" s="15">
        <v>2.48498096675039E-2</v>
      </c>
      <c r="K317" s="15"/>
      <c r="L317" s="15">
        <v>2.2902715388183802E-2</v>
      </c>
      <c r="M317" s="15">
        <v>2.89621282970157E-2</v>
      </c>
    </row>
    <row r="318" spans="2:13" ht="15.75" customHeight="1" x14ac:dyDescent="0.2">
      <c r="C318" s="15"/>
      <c r="D318" s="15"/>
      <c r="E318" s="15"/>
      <c r="F318" s="15"/>
      <c r="G318" s="15"/>
      <c r="H318" s="15"/>
      <c r="I318" s="15"/>
      <c r="J318" s="15"/>
      <c r="K318" s="15"/>
      <c r="L318" s="15"/>
      <c r="M318" s="15"/>
    </row>
    <row r="319" spans="2:13" ht="15.75" customHeight="1" x14ac:dyDescent="0.2">
      <c r="B319" s="7" t="s">
        <v>124</v>
      </c>
      <c r="C319" s="15"/>
      <c r="D319" s="15"/>
      <c r="E319" s="15"/>
      <c r="F319" s="15"/>
      <c r="G319" s="15"/>
      <c r="H319" s="15"/>
      <c r="I319" s="15"/>
      <c r="J319" s="15"/>
      <c r="K319" s="15"/>
      <c r="L319" s="15"/>
      <c r="M319" s="15"/>
    </row>
    <row r="320" spans="2:13" ht="15.75" customHeight="1" x14ac:dyDescent="0.2">
      <c r="B320" s="14" t="s">
        <v>15</v>
      </c>
      <c r="C320" s="15"/>
      <c r="D320" s="15"/>
      <c r="E320" s="15"/>
      <c r="F320" s="15"/>
      <c r="G320" s="15"/>
      <c r="H320" s="15"/>
      <c r="I320" s="15"/>
      <c r="J320" s="15"/>
      <c r="K320" s="15"/>
      <c r="L320" s="15"/>
      <c r="M320" s="15"/>
    </row>
    <row r="321" spans="2:13" ht="15.75" customHeight="1" x14ac:dyDescent="0.2">
      <c r="B321" s="21" t="s">
        <v>125</v>
      </c>
      <c r="C321" s="15">
        <v>6.4467918283981004E-2</v>
      </c>
      <c r="D321" s="15">
        <v>5.8059552270609702E-2</v>
      </c>
      <c r="E321" s="15">
        <v>5.9038781872025204E-3</v>
      </c>
      <c r="F321" s="15">
        <v>9.6009650766067697E-2</v>
      </c>
      <c r="G321" s="15">
        <v>0.19837447319585</v>
      </c>
      <c r="H321" s="15"/>
      <c r="I321" s="15">
        <v>0.117705315127551</v>
      </c>
      <c r="J321" s="15">
        <v>5.9038781872025204E-3</v>
      </c>
      <c r="K321" s="15"/>
      <c r="L321" s="15">
        <v>3.8442979124840897E-2</v>
      </c>
      <c r="M321" s="15">
        <v>9.2253943551634507E-2</v>
      </c>
    </row>
    <row r="322" spans="2:13" ht="15.75" customHeight="1" x14ac:dyDescent="0.2">
      <c r="B322" s="21" t="s">
        <v>126</v>
      </c>
      <c r="C322" s="15">
        <v>0.20079103823636199</v>
      </c>
      <c r="D322" s="15">
        <v>0.19983598475325701</v>
      </c>
      <c r="E322" s="15">
        <v>0.12918623601229501</v>
      </c>
      <c r="F322" s="15">
        <v>0.27538445364083403</v>
      </c>
      <c r="G322" s="15">
        <v>0.32093984413488902</v>
      </c>
      <c r="H322" s="15"/>
      <c r="I322" s="15">
        <v>0.26588308560209101</v>
      </c>
      <c r="J322" s="15">
        <v>0.12918623601229501</v>
      </c>
      <c r="K322" s="15"/>
      <c r="L322" s="15">
        <v>0.23331244996806799</v>
      </c>
      <c r="M322" s="15">
        <v>0.16606892947018001</v>
      </c>
    </row>
    <row r="323" spans="2:13" ht="15.75" customHeight="1" x14ac:dyDescent="0.2">
      <c r="B323" s="21" t="s">
        <v>127</v>
      </c>
      <c r="C323" s="15">
        <v>0.26127968747979002</v>
      </c>
      <c r="D323" s="15">
        <v>0.26546050964533602</v>
      </c>
      <c r="E323" s="15">
        <v>0.223915893413802</v>
      </c>
      <c r="F323" s="15">
        <v>0.30521661656923099</v>
      </c>
      <c r="G323" s="15">
        <v>0.31426037718028499</v>
      </c>
      <c r="H323" s="15"/>
      <c r="I323" s="15">
        <v>0.29524508892725398</v>
      </c>
      <c r="J323" s="15">
        <v>0.223915893413802</v>
      </c>
      <c r="K323" s="15"/>
      <c r="L323" s="15">
        <v>0.247697175225811</v>
      </c>
      <c r="M323" s="15">
        <v>0.27578131710434001</v>
      </c>
    </row>
    <row r="324" spans="2:13" ht="15.75" customHeight="1" x14ac:dyDescent="0.2">
      <c r="B324" s="21" t="s">
        <v>128</v>
      </c>
      <c r="C324" s="15">
        <v>0.31744430270770402</v>
      </c>
      <c r="D324" s="15">
        <v>0.331085034537415</v>
      </c>
      <c r="E324" s="15">
        <v>0.41117422078569499</v>
      </c>
      <c r="F324" s="15">
        <v>0.270841288027175</v>
      </c>
      <c r="G324" s="15">
        <v>9.5847503120622707E-2</v>
      </c>
      <c r="H324" s="15"/>
      <c r="I324" s="15">
        <v>0.23223951088344999</v>
      </c>
      <c r="J324" s="15">
        <v>0.41117422078569499</v>
      </c>
      <c r="K324" s="15"/>
      <c r="L324" s="15">
        <v>0.32095967162939398</v>
      </c>
      <c r="M324" s="15">
        <v>0.31369105167853101</v>
      </c>
    </row>
    <row r="325" spans="2:13" ht="15.75" customHeight="1" x14ac:dyDescent="0.2">
      <c r="B325" s="21" t="s">
        <v>129</v>
      </c>
      <c r="C325" s="15">
        <v>0.15601705329216201</v>
      </c>
      <c r="D325" s="15">
        <v>0.14555891879338201</v>
      </c>
      <c r="E325" s="15">
        <v>0.229819771601005</v>
      </c>
      <c r="F325" s="15">
        <v>5.2547990996692898E-2</v>
      </c>
      <c r="G325" s="15">
        <v>7.0577802368352704E-2</v>
      </c>
      <c r="H325" s="15"/>
      <c r="I325" s="15">
        <v>8.8926999459654404E-2</v>
      </c>
      <c r="J325" s="15">
        <v>0.229819771601005</v>
      </c>
      <c r="K325" s="15"/>
      <c r="L325" s="15">
        <v>0.15958772405188601</v>
      </c>
      <c r="M325" s="15">
        <v>0.15220475819531501</v>
      </c>
    </row>
    <row r="326" spans="2:13" ht="15.75" customHeight="1" x14ac:dyDescent="0.2">
      <c r="C326" s="15"/>
      <c r="D326" s="15"/>
      <c r="E326" s="15"/>
      <c r="F326" s="15"/>
      <c r="G326" s="15"/>
      <c r="H326" s="15"/>
      <c r="I326" s="15"/>
      <c r="J326" s="15"/>
      <c r="K326" s="15"/>
      <c r="L326" s="15"/>
      <c r="M326" s="15"/>
    </row>
    <row r="327" spans="2:13" ht="15.75" customHeight="1" x14ac:dyDescent="0.2">
      <c r="B327" s="7" t="s">
        <v>130</v>
      </c>
      <c r="C327" s="15"/>
      <c r="D327" s="15"/>
      <c r="E327" s="15"/>
      <c r="F327" s="15"/>
      <c r="G327" s="15"/>
      <c r="H327" s="15"/>
      <c r="I327" s="15"/>
      <c r="J327" s="15"/>
      <c r="K327" s="15"/>
      <c r="L327" s="15"/>
      <c r="M327" s="15"/>
    </row>
    <row r="328" spans="2:13" ht="15.75" customHeight="1" x14ac:dyDescent="0.2">
      <c r="B328" s="14" t="s">
        <v>15</v>
      </c>
      <c r="C328" s="15"/>
      <c r="D328" s="15"/>
      <c r="E328" s="15"/>
      <c r="F328" s="15"/>
      <c r="G328" s="15"/>
      <c r="H328" s="15"/>
      <c r="I328" s="15"/>
      <c r="J328" s="15"/>
      <c r="K328" s="15"/>
      <c r="L328" s="15"/>
      <c r="M328" s="15"/>
    </row>
    <row r="329" spans="2:13" ht="15.75" customHeight="1" x14ac:dyDescent="0.2">
      <c r="B329" s="21" t="s">
        <v>131</v>
      </c>
      <c r="C329" s="15">
        <v>4.4023886769875301E-2</v>
      </c>
      <c r="D329" s="15">
        <v>2.1874841630693101E-2</v>
      </c>
      <c r="E329" s="15">
        <v>1.3042053293098901E-2</v>
      </c>
      <c r="F329" s="15">
        <v>2.17308298846874E-2</v>
      </c>
      <c r="G329" s="15">
        <v>0.17310477244358</v>
      </c>
      <c r="H329" s="15"/>
      <c r="I329" s="15">
        <v>7.2187793512287393E-2</v>
      </c>
      <c r="J329" s="15">
        <v>1.3042053293098901E-2</v>
      </c>
      <c r="K329" s="15"/>
      <c r="L329" s="15">
        <v>3.9929062989255699E-2</v>
      </c>
      <c r="M329" s="15">
        <v>4.8395803889033299E-2</v>
      </c>
    </row>
    <row r="330" spans="2:13" ht="15.75" customHeight="1" x14ac:dyDescent="0.2">
      <c r="B330" s="21" t="s">
        <v>132</v>
      </c>
      <c r="C330" s="15">
        <v>0.131331084033742</v>
      </c>
      <c r="D330" s="15">
        <v>0.19227101213178699</v>
      </c>
      <c r="E330" s="15">
        <v>6.7678860302882199E-2</v>
      </c>
      <c r="F330" s="15">
        <v>0.13947131053544301</v>
      </c>
      <c r="G330" s="15">
        <v>0.237003107857328</v>
      </c>
      <c r="H330" s="15"/>
      <c r="I330" s="15">
        <v>0.18919387302738999</v>
      </c>
      <c r="J330" s="15">
        <v>6.7678860302882199E-2</v>
      </c>
      <c r="K330" s="15"/>
      <c r="L330" s="15">
        <v>0.112065106422332</v>
      </c>
      <c r="M330" s="15">
        <v>0.15190077441584901</v>
      </c>
    </row>
    <row r="331" spans="2:13" ht="15.75" customHeight="1" x14ac:dyDescent="0.2">
      <c r="B331" s="21" t="s">
        <v>133</v>
      </c>
      <c r="C331" s="15">
        <v>0.25947813846023399</v>
      </c>
      <c r="D331" s="15">
        <v>0.29868281020823301</v>
      </c>
      <c r="E331" s="15">
        <v>0.21554342138921201</v>
      </c>
      <c r="F331" s="15">
        <v>0.32338927902386799</v>
      </c>
      <c r="G331" s="15">
        <v>0.27563174251880701</v>
      </c>
      <c r="H331" s="15"/>
      <c r="I331" s="15">
        <v>0.299416810110189</v>
      </c>
      <c r="J331" s="15">
        <v>0.21554342138921201</v>
      </c>
      <c r="K331" s="15"/>
      <c r="L331" s="15">
        <v>0.28676236295951502</v>
      </c>
      <c r="M331" s="15">
        <v>0.23034761305498799</v>
      </c>
    </row>
    <row r="332" spans="2:13" ht="15.75" customHeight="1" x14ac:dyDescent="0.2">
      <c r="B332" s="21" t="s">
        <v>134</v>
      </c>
      <c r="C332" s="15">
        <v>0.33175777465024198</v>
      </c>
      <c r="D332" s="15">
        <v>0.28733535127602899</v>
      </c>
      <c r="E332" s="15">
        <v>0.39099399238670002</v>
      </c>
      <c r="F332" s="15">
        <v>0.37139410440690102</v>
      </c>
      <c r="G332" s="15">
        <v>0.17310477244358</v>
      </c>
      <c r="H332" s="15"/>
      <c r="I332" s="15">
        <v>0.27790933752164698</v>
      </c>
      <c r="J332" s="15">
        <v>0.39099399238670002</v>
      </c>
      <c r="K332" s="15"/>
      <c r="L332" s="15">
        <v>0.346619560855292</v>
      </c>
      <c r="M332" s="15">
        <v>0.31589030366440002</v>
      </c>
    </row>
    <row r="333" spans="2:13" ht="15.75" customHeight="1" x14ac:dyDescent="0.2">
      <c r="B333" s="21" t="s">
        <v>135</v>
      </c>
      <c r="C333" s="15">
        <v>0.222795761441128</v>
      </c>
      <c r="D333" s="15">
        <v>0.19983598475325701</v>
      </c>
      <c r="E333" s="15">
        <v>0.31274167262810698</v>
      </c>
      <c r="F333" s="15">
        <v>0.122283646264414</v>
      </c>
      <c r="G333" s="15">
        <v>0.102526970075227</v>
      </c>
      <c r="H333" s="15"/>
      <c r="I333" s="15">
        <v>0.14103080532804901</v>
      </c>
      <c r="J333" s="15">
        <v>0.31274167262810698</v>
      </c>
      <c r="K333" s="15"/>
      <c r="L333" s="15">
        <v>0.20157415193963699</v>
      </c>
      <c r="M333" s="15">
        <v>0.245453419705878</v>
      </c>
    </row>
    <row r="334" spans="2:13" ht="15.75" customHeight="1" x14ac:dyDescent="0.2">
      <c r="B334" s="21" t="s">
        <v>52</v>
      </c>
      <c r="C334" s="15">
        <v>1.06133546447779E-2</v>
      </c>
      <c r="D334" s="15">
        <v>0</v>
      </c>
      <c r="E334" s="15">
        <v>0</v>
      </c>
      <c r="F334" s="15">
        <v>2.17308298846874E-2</v>
      </c>
      <c r="G334" s="15">
        <v>3.8628634661478499E-2</v>
      </c>
      <c r="H334" s="15"/>
      <c r="I334" s="15">
        <v>2.0261380500437201E-2</v>
      </c>
      <c r="J334" s="15">
        <v>0</v>
      </c>
      <c r="K334" s="15"/>
      <c r="L334" s="15">
        <v>1.30497548339687E-2</v>
      </c>
      <c r="M334" s="15">
        <v>8.0120852698523093E-3</v>
      </c>
    </row>
    <row r="335" spans="2:13" ht="15.75" customHeight="1" x14ac:dyDescent="0.2">
      <c r="C335" s="15"/>
      <c r="D335" s="15"/>
      <c r="E335" s="15"/>
      <c r="F335" s="15"/>
      <c r="G335" s="15"/>
      <c r="H335" s="15"/>
      <c r="I335" s="15"/>
      <c r="J335" s="15"/>
      <c r="K335" s="15"/>
      <c r="L335" s="15"/>
      <c r="M335" s="15"/>
    </row>
    <row r="336" spans="2:13" ht="15.75" customHeight="1" x14ac:dyDescent="0.2">
      <c r="B336" s="7" t="s">
        <v>136</v>
      </c>
      <c r="C336" s="15"/>
      <c r="D336" s="15"/>
      <c r="E336" s="15"/>
      <c r="F336" s="15"/>
      <c r="G336" s="15"/>
      <c r="H336" s="15"/>
      <c r="I336" s="15"/>
      <c r="J336" s="15"/>
      <c r="K336" s="15"/>
      <c r="L336" s="15"/>
      <c r="M336" s="15"/>
    </row>
    <row r="337" spans="2:13" ht="15.75" customHeight="1" x14ac:dyDescent="0.2">
      <c r="B337" s="14" t="s">
        <v>15</v>
      </c>
      <c r="C337" s="15"/>
      <c r="D337" s="15"/>
      <c r="E337" s="15"/>
      <c r="F337" s="15"/>
      <c r="G337" s="15"/>
      <c r="H337" s="15"/>
      <c r="I337" s="15"/>
      <c r="J337" s="15"/>
      <c r="K337" s="15"/>
      <c r="L337" s="15"/>
      <c r="M337" s="15"/>
    </row>
    <row r="338" spans="2:13" ht="15.75" customHeight="1" x14ac:dyDescent="0.2">
      <c r="B338" s="21" t="s">
        <v>137</v>
      </c>
      <c r="C338" s="15">
        <v>0.48439816475419101</v>
      </c>
      <c r="D338" s="15">
        <v>0.48338884971855101</v>
      </c>
      <c r="E338" s="15">
        <v>0.52855270042358504</v>
      </c>
      <c r="F338" s="15">
        <v>0.458317423945651</v>
      </c>
      <c r="G338" s="15">
        <v>0.391517646503242</v>
      </c>
      <c r="H338" s="15"/>
      <c r="I338" s="15">
        <v>0.44425966792250898</v>
      </c>
      <c r="J338" s="15">
        <v>0.52855270042358504</v>
      </c>
      <c r="K338" s="15"/>
      <c r="L338" s="15">
        <v>0.50021536562568003</v>
      </c>
      <c r="M338" s="15">
        <v>0.46751062698162599</v>
      </c>
    </row>
    <row r="339" spans="2:13" ht="15.75" customHeight="1" x14ac:dyDescent="0.2">
      <c r="B339" s="21" t="s">
        <v>138</v>
      </c>
      <c r="C339" s="15">
        <v>0.430080060013115</v>
      </c>
      <c r="D339" s="15">
        <v>0.43667675638014603</v>
      </c>
      <c r="E339" s="15">
        <v>0.50617148459346895</v>
      </c>
      <c r="F339" s="15">
        <v>0.47194692078662798</v>
      </c>
      <c r="G339" s="15">
        <v>0.17310477244358</v>
      </c>
      <c r="H339" s="15"/>
      <c r="I339" s="15">
        <v>0.36090946727254303</v>
      </c>
      <c r="J339" s="15">
        <v>0.50617148459346895</v>
      </c>
      <c r="K339" s="15"/>
      <c r="L339" s="15">
        <v>0.49631228596886101</v>
      </c>
      <c r="M339" s="15">
        <v>0.359365954105478</v>
      </c>
    </row>
    <row r="340" spans="2:13" ht="15.75" customHeight="1" x14ac:dyDescent="0.2">
      <c r="B340" s="21" t="s">
        <v>139</v>
      </c>
      <c r="C340" s="15">
        <v>0.41864101487761401</v>
      </c>
      <c r="D340" s="15">
        <v>0.51661115028144899</v>
      </c>
      <c r="E340" s="15">
        <v>0.44342981196536302</v>
      </c>
      <c r="F340" s="15">
        <v>0.467403755172969</v>
      </c>
      <c r="G340" s="15">
        <v>0.205053940150454</v>
      </c>
      <c r="H340" s="15"/>
      <c r="I340" s="15">
        <v>0.396106862082584</v>
      </c>
      <c r="J340" s="15">
        <v>0.44342981196536302</v>
      </c>
      <c r="K340" s="15"/>
      <c r="L340" s="15">
        <v>0.48198496472374602</v>
      </c>
      <c r="M340" s="15">
        <v>0.35101063233513002</v>
      </c>
    </row>
    <row r="341" spans="2:13" ht="15.75" customHeight="1" x14ac:dyDescent="0.2">
      <c r="B341" s="21" t="s">
        <v>140</v>
      </c>
      <c r="C341" s="15">
        <v>0.41334731223214199</v>
      </c>
      <c r="D341" s="15">
        <v>0.46907898070932802</v>
      </c>
      <c r="E341" s="15">
        <v>0.51427635021179297</v>
      </c>
      <c r="F341" s="15">
        <v>0.31884611341020902</v>
      </c>
      <c r="G341" s="15">
        <v>0.179784239398184</v>
      </c>
      <c r="H341" s="15"/>
      <c r="I341" s="15">
        <v>0.32159819043174998</v>
      </c>
      <c r="J341" s="15">
        <v>0.51427635021179297</v>
      </c>
      <c r="K341" s="15"/>
      <c r="L341" s="15">
        <v>0.437001370818829</v>
      </c>
      <c r="M341" s="15">
        <v>0.38809260306440202</v>
      </c>
    </row>
    <row r="342" spans="2:13" ht="15.75" customHeight="1" x14ac:dyDescent="0.2">
      <c r="B342" s="21" t="s">
        <v>141</v>
      </c>
      <c r="C342" s="15">
        <v>0.39554142059223601</v>
      </c>
      <c r="D342" s="15">
        <v>0.465296494398593</v>
      </c>
      <c r="E342" s="15">
        <v>0.45126707117741899</v>
      </c>
      <c r="F342" s="15">
        <v>0.29711528352552102</v>
      </c>
      <c r="G342" s="15">
        <v>0.27563174251880701</v>
      </c>
      <c r="H342" s="15"/>
      <c r="I342" s="15">
        <v>0.34488424991775901</v>
      </c>
      <c r="J342" s="15">
        <v>0.45126707117741899</v>
      </c>
      <c r="K342" s="15"/>
      <c r="L342" s="15">
        <v>0.37709324534827099</v>
      </c>
      <c r="M342" s="15">
        <v>0.41523796859707202</v>
      </c>
    </row>
    <row r="343" spans="2:13" ht="15.75" customHeight="1" x14ac:dyDescent="0.2">
      <c r="B343" s="21" t="s">
        <v>142</v>
      </c>
      <c r="C343" s="15">
        <v>0.35413891456716701</v>
      </c>
      <c r="D343" s="15">
        <v>0.27302548226680601</v>
      </c>
      <c r="E343" s="15">
        <v>0.45030038066499201</v>
      </c>
      <c r="F343" s="15">
        <v>0.20110563275945301</v>
      </c>
      <c r="G343" s="15">
        <v>0.32761931108949399</v>
      </c>
      <c r="H343" s="15"/>
      <c r="I343" s="15">
        <v>0.266723734138197</v>
      </c>
      <c r="J343" s="15">
        <v>0.45030038066499201</v>
      </c>
      <c r="K343" s="15"/>
      <c r="L343" s="15">
        <v>0.40268609790173199</v>
      </c>
      <c r="M343" s="15">
        <v>0.30230658348815997</v>
      </c>
    </row>
    <row r="344" spans="2:13" ht="15.75" customHeight="1" x14ac:dyDescent="0.2">
      <c r="B344" s="21" t="s">
        <v>143</v>
      </c>
      <c r="C344" s="15">
        <v>0.34632659860901699</v>
      </c>
      <c r="D344" s="15">
        <v>0.36726974517733202</v>
      </c>
      <c r="E344" s="15">
        <v>0.40993992386700201</v>
      </c>
      <c r="F344" s="15">
        <v>0.28802895229820302</v>
      </c>
      <c r="G344" s="15">
        <v>0.211733407105058</v>
      </c>
      <c r="H344" s="15"/>
      <c r="I344" s="15">
        <v>0.28849917011019899</v>
      </c>
      <c r="J344" s="15">
        <v>0.40993992386700201</v>
      </c>
      <c r="K344" s="15"/>
      <c r="L344" s="15">
        <v>0.34445312090025798</v>
      </c>
      <c r="M344" s="15">
        <v>0.34832685300483601</v>
      </c>
    </row>
    <row r="345" spans="2:13" ht="15.75" customHeight="1" x14ac:dyDescent="0.2">
      <c r="B345" s="21" t="s">
        <v>144</v>
      </c>
      <c r="C345" s="15">
        <v>0.34593676499470799</v>
      </c>
      <c r="D345" s="15">
        <v>0.407236942127983</v>
      </c>
      <c r="E345" s="15">
        <v>0.38385581728080398</v>
      </c>
      <c r="F345" s="15">
        <v>0.26629812241351603</v>
      </c>
      <c r="G345" s="15">
        <v>0.26372097567574498</v>
      </c>
      <c r="H345" s="15"/>
      <c r="I345" s="15">
        <v>0.311466608373837</v>
      </c>
      <c r="J345" s="15">
        <v>0.38385581728080398</v>
      </c>
      <c r="K345" s="15"/>
      <c r="L345" s="15">
        <v>0.37768397923094998</v>
      </c>
      <c r="M345" s="15">
        <v>0.31204124302819403</v>
      </c>
    </row>
    <row r="346" spans="2:13" ht="15.75" customHeight="1" x14ac:dyDescent="0.2">
      <c r="B346" s="21" t="s">
        <v>145</v>
      </c>
      <c r="C346" s="15">
        <v>0.29873463212693402</v>
      </c>
      <c r="D346" s="15">
        <v>0.356742362478843</v>
      </c>
      <c r="E346" s="15">
        <v>0.357771710694606</v>
      </c>
      <c r="F346" s="15">
        <v>0.270841288027175</v>
      </c>
      <c r="G346" s="15">
        <v>0.109206437029831</v>
      </c>
      <c r="H346" s="15"/>
      <c r="I346" s="15">
        <v>0.245067221630694</v>
      </c>
      <c r="J346" s="15">
        <v>0.357771710694606</v>
      </c>
      <c r="K346" s="15"/>
      <c r="L346" s="15">
        <v>0.32863971579072798</v>
      </c>
      <c r="M346" s="15">
        <v>0.266805896185141</v>
      </c>
    </row>
    <row r="347" spans="2:13" ht="15.75" customHeight="1" x14ac:dyDescent="0.2">
      <c r="B347" s="21" t="s">
        <v>146</v>
      </c>
      <c r="C347" s="15">
        <v>0.27765481713785201</v>
      </c>
      <c r="D347" s="15">
        <v>0.21118344368546099</v>
      </c>
      <c r="E347" s="15">
        <v>0.35653741377591203</v>
      </c>
      <c r="F347" s="15">
        <v>0.270841288027175</v>
      </c>
      <c r="G347" s="15">
        <v>0.13447613778210099</v>
      </c>
      <c r="H347" s="15"/>
      <c r="I347" s="15">
        <v>0.20594692105807699</v>
      </c>
      <c r="J347" s="15">
        <v>0.35653741377591203</v>
      </c>
      <c r="K347" s="15"/>
      <c r="L347" s="15">
        <v>0.272772807006877</v>
      </c>
      <c r="M347" s="15">
        <v>0.28286718885663897</v>
      </c>
    </row>
    <row r="348" spans="2:13" ht="15.75" customHeight="1" x14ac:dyDescent="0.2">
      <c r="B348" s="21" t="s">
        <v>147</v>
      </c>
      <c r="C348" s="15">
        <v>0.24623539735993299</v>
      </c>
      <c r="D348" s="15">
        <v>0.26924299595607099</v>
      </c>
      <c r="E348" s="15">
        <v>0.31644456338418803</v>
      </c>
      <c r="F348" s="15">
        <v>0.13947131053544301</v>
      </c>
      <c r="G348" s="15">
        <v>0.14115560473670499</v>
      </c>
      <c r="H348" s="15"/>
      <c r="I348" s="15">
        <v>0.182412047271508</v>
      </c>
      <c r="J348" s="15">
        <v>0.31644456338418803</v>
      </c>
      <c r="K348" s="15"/>
      <c r="L348" s="15">
        <v>0.25428630482783598</v>
      </c>
      <c r="M348" s="15">
        <v>0.23763969164232401</v>
      </c>
    </row>
    <row r="349" spans="2:13" ht="15.75" customHeight="1" x14ac:dyDescent="0.2">
      <c r="B349" s="21" t="s">
        <v>148</v>
      </c>
      <c r="C349" s="15">
        <v>0.24496749287477601</v>
      </c>
      <c r="D349" s="15">
        <v>0.25789553702386703</v>
      </c>
      <c r="E349" s="15">
        <v>0.314942660059228</v>
      </c>
      <c r="F349" s="15">
        <v>0.222836462644141</v>
      </c>
      <c r="G349" s="15">
        <v>6.3898335413748494E-2</v>
      </c>
      <c r="H349" s="15"/>
      <c r="I349" s="15">
        <v>0.181356858457519</v>
      </c>
      <c r="J349" s="15">
        <v>0.314942660059228</v>
      </c>
      <c r="K349" s="15"/>
      <c r="L349" s="15">
        <v>0.20324282397087501</v>
      </c>
      <c r="M349" s="15">
        <v>0.28951563561428101</v>
      </c>
    </row>
    <row r="350" spans="2:13" ht="15.75" customHeight="1" x14ac:dyDescent="0.2">
      <c r="B350" s="21" t="s">
        <v>149</v>
      </c>
      <c r="C350" s="15">
        <v>0.18394329630345099</v>
      </c>
      <c r="D350" s="15">
        <v>0.229275799005419</v>
      </c>
      <c r="E350" s="15">
        <v>0.24286182489410399</v>
      </c>
      <c r="F350" s="15">
        <v>0.100552816379727</v>
      </c>
      <c r="G350" s="15">
        <v>6.3898335413748494E-2</v>
      </c>
      <c r="H350" s="15"/>
      <c r="I350" s="15">
        <v>0.13038365317028799</v>
      </c>
      <c r="J350" s="15">
        <v>0.24286182489410399</v>
      </c>
      <c r="K350" s="15"/>
      <c r="L350" s="15">
        <v>0.183934484920383</v>
      </c>
      <c r="M350" s="15">
        <v>0.18395270394552499</v>
      </c>
    </row>
    <row r="351" spans="2:13" ht="15.75" customHeight="1" x14ac:dyDescent="0.2">
      <c r="B351" s="21" t="s">
        <v>150</v>
      </c>
      <c r="C351" s="15">
        <v>0.12717347834443599</v>
      </c>
      <c r="D351" s="15">
        <v>0.25115064063611198</v>
      </c>
      <c r="E351" s="15">
        <v>0.14716547698016899</v>
      </c>
      <c r="F351" s="15">
        <v>4.80048253830338E-2</v>
      </c>
      <c r="G351" s="15">
        <v>3.1949167706874199E-2</v>
      </c>
      <c r="H351" s="15"/>
      <c r="I351" s="15">
        <v>0.108999835212783</v>
      </c>
      <c r="J351" s="15">
        <v>0.14716547698016899</v>
      </c>
      <c r="K351" s="15"/>
      <c r="L351" s="15">
        <v>0.16645240777961501</v>
      </c>
      <c r="M351" s="15">
        <v>8.5236576240710196E-2</v>
      </c>
    </row>
    <row r="352" spans="2:13" ht="15.75" customHeight="1" x14ac:dyDescent="0.2">
      <c r="B352" s="21" t="s">
        <v>151</v>
      </c>
      <c r="C352" s="15">
        <v>2.81129755189009E-3</v>
      </c>
      <c r="D352" s="15">
        <v>0</v>
      </c>
      <c r="E352" s="15">
        <v>5.9038781872025204E-3</v>
      </c>
      <c r="F352" s="15">
        <v>0</v>
      </c>
      <c r="G352" s="15">
        <v>0</v>
      </c>
      <c r="H352" s="15"/>
      <c r="I352" s="15">
        <v>0</v>
      </c>
      <c r="J352" s="15">
        <v>5.9038781872025204E-3</v>
      </c>
      <c r="K352" s="15"/>
      <c r="L352" s="15">
        <v>0</v>
      </c>
      <c r="M352" s="15">
        <v>5.8128332839832899E-3</v>
      </c>
    </row>
    <row r="353" spans="2:13" ht="15.75" customHeight="1" x14ac:dyDescent="0.2">
      <c r="B353" s="21" t="s">
        <v>66</v>
      </c>
      <c r="C353" s="15">
        <v>3.0421367771621501E-2</v>
      </c>
      <c r="D353" s="15">
        <v>0</v>
      </c>
      <c r="E353" s="15">
        <v>5.9038781872025204E-3</v>
      </c>
      <c r="F353" s="15">
        <v>4.80048253830338E-2</v>
      </c>
      <c r="G353" s="15">
        <v>0.109206437029831</v>
      </c>
      <c r="H353" s="15"/>
      <c r="I353" s="15">
        <v>5.2708889610225199E-2</v>
      </c>
      <c r="J353" s="15">
        <v>5.9038781872025204E-3</v>
      </c>
      <c r="K353" s="15"/>
      <c r="L353" s="15">
        <v>3.5172671734802999E-2</v>
      </c>
      <c r="M353" s="15">
        <v>2.5348546998901499E-2</v>
      </c>
    </row>
    <row r="354" spans="2:13" ht="15.75" customHeight="1" x14ac:dyDescent="0.2">
      <c r="C354" s="15"/>
      <c r="D354" s="15"/>
      <c r="E354" s="15"/>
      <c r="F354" s="15"/>
      <c r="G354" s="15"/>
      <c r="H354" s="15"/>
      <c r="I354" s="15"/>
      <c r="J354" s="15"/>
      <c r="K354" s="15"/>
      <c r="L354" s="15"/>
      <c r="M354" s="15"/>
    </row>
    <row r="355" spans="2:13" ht="15.75" customHeight="1" x14ac:dyDescent="0.2">
      <c r="B355" s="7" t="s">
        <v>152</v>
      </c>
      <c r="C355" s="15"/>
      <c r="D355" s="15"/>
      <c r="E355" s="15"/>
      <c r="F355" s="15"/>
      <c r="G355" s="15"/>
      <c r="H355" s="15"/>
      <c r="I355" s="15"/>
      <c r="J355" s="15"/>
      <c r="K355" s="15"/>
      <c r="L355" s="15"/>
      <c r="M355" s="15"/>
    </row>
    <row r="356" spans="2:13" ht="15.75" customHeight="1" x14ac:dyDescent="0.2">
      <c r="B356" s="14" t="s">
        <v>15</v>
      </c>
      <c r="C356" s="15"/>
      <c r="D356" s="15"/>
      <c r="E356" s="15"/>
      <c r="F356" s="15"/>
      <c r="G356" s="15"/>
      <c r="H356" s="15"/>
      <c r="I356" s="15"/>
      <c r="J356" s="15"/>
      <c r="K356" s="15"/>
      <c r="L356" s="15"/>
      <c r="M356" s="15"/>
    </row>
    <row r="357" spans="2:13" ht="15.75" customHeight="1" x14ac:dyDescent="0.2">
      <c r="B357" s="21" t="s">
        <v>153</v>
      </c>
      <c r="C357" s="15">
        <v>0.36844325239057701</v>
      </c>
      <c r="D357" s="15">
        <v>0.490953822340021</v>
      </c>
      <c r="E357" s="15">
        <v>0.34939923867001599</v>
      </c>
      <c r="F357" s="15">
        <v>0.37949543745061198</v>
      </c>
      <c r="G357" s="15">
        <v>0.28899067642801501</v>
      </c>
      <c r="H357" s="15"/>
      <c r="I357" s="15">
        <v>0.38575513378162402</v>
      </c>
      <c r="J357" s="15">
        <v>0.34939923867001599</v>
      </c>
      <c r="K357" s="15"/>
      <c r="L357" s="15">
        <v>0.36911747427856201</v>
      </c>
      <c r="M357" s="15">
        <v>0.36772340646506102</v>
      </c>
    </row>
    <row r="358" spans="2:13" ht="15.75" customHeight="1" x14ac:dyDescent="0.2">
      <c r="B358" s="21" t="s">
        <v>149</v>
      </c>
      <c r="C358" s="15">
        <v>0.359481342138809</v>
      </c>
      <c r="D358" s="15">
        <v>0.37779712787582098</v>
      </c>
      <c r="E358" s="15">
        <v>0.28569087552948202</v>
      </c>
      <c r="F358" s="15">
        <v>0.43204342844730498</v>
      </c>
      <c r="G358" s="15">
        <v>0.46877491582619901</v>
      </c>
      <c r="H358" s="15"/>
      <c r="I358" s="15">
        <v>0.42656025861487801</v>
      </c>
      <c r="J358" s="15">
        <v>0.28569087552948202</v>
      </c>
      <c r="K358" s="15"/>
      <c r="L358" s="15">
        <v>0.38951431513552998</v>
      </c>
      <c r="M358" s="15">
        <v>0.32741606269870099</v>
      </c>
    </row>
    <row r="359" spans="2:13" ht="15.75" customHeight="1" x14ac:dyDescent="0.2">
      <c r="B359" s="21" t="s">
        <v>147</v>
      </c>
      <c r="C359" s="15">
        <v>0.21848337668436299</v>
      </c>
      <c r="D359" s="15">
        <v>0.28355286496529403</v>
      </c>
      <c r="E359" s="15">
        <v>0.183823043022078</v>
      </c>
      <c r="F359" s="15">
        <v>0.261754956799857</v>
      </c>
      <c r="G359" s="15">
        <v>0.205053940150454</v>
      </c>
      <c r="H359" s="15"/>
      <c r="I359" s="15">
        <v>0.24999120870654401</v>
      </c>
      <c r="J359" s="15">
        <v>0.183823043022078</v>
      </c>
      <c r="K359" s="15"/>
      <c r="L359" s="15">
        <v>0.228180318722051</v>
      </c>
      <c r="M359" s="15">
        <v>0.208130250599012</v>
      </c>
    </row>
    <row r="360" spans="2:13" ht="15.75" customHeight="1" x14ac:dyDescent="0.2">
      <c r="B360" s="21" t="s">
        <v>150</v>
      </c>
      <c r="C360" s="15">
        <v>0.21311459765527399</v>
      </c>
      <c r="D360" s="15">
        <v>0.236020695393173</v>
      </c>
      <c r="E360" s="15">
        <v>0.17174768024140699</v>
      </c>
      <c r="F360" s="15">
        <v>0.2273796282578</v>
      </c>
      <c r="G360" s="15">
        <v>0.28899067642801501</v>
      </c>
      <c r="H360" s="15"/>
      <c r="I360" s="15">
        <v>0.25071902171683103</v>
      </c>
      <c r="J360" s="15">
        <v>0.17174768024140699</v>
      </c>
      <c r="K360" s="15"/>
      <c r="L360" s="15">
        <v>0.23082194106538001</v>
      </c>
      <c r="M360" s="15">
        <v>0.194209012961778</v>
      </c>
    </row>
    <row r="361" spans="2:13" ht="15.75" customHeight="1" x14ac:dyDescent="0.2">
      <c r="B361" s="21" t="s">
        <v>154</v>
      </c>
      <c r="C361" s="15">
        <v>0.1900970879586</v>
      </c>
      <c r="D361" s="15">
        <v>0.16743376042407501</v>
      </c>
      <c r="E361" s="15">
        <v>0.163642814623083</v>
      </c>
      <c r="F361" s="15">
        <v>0.292572117911862</v>
      </c>
      <c r="G361" s="15">
        <v>0.179784239398184</v>
      </c>
      <c r="H361" s="15"/>
      <c r="I361" s="15">
        <v>0.21414523500316601</v>
      </c>
      <c r="J361" s="15">
        <v>0.163642814623083</v>
      </c>
      <c r="K361" s="15"/>
      <c r="L361" s="15">
        <v>0.231717291047115</v>
      </c>
      <c r="M361" s="15">
        <v>0.14566048014981001</v>
      </c>
    </row>
    <row r="362" spans="2:13" ht="15.75" customHeight="1" x14ac:dyDescent="0.2">
      <c r="B362" s="21" t="s">
        <v>155</v>
      </c>
      <c r="C362" s="15">
        <v>0.184630012197952</v>
      </c>
      <c r="D362" s="15">
        <v>0.27680796857753998</v>
      </c>
      <c r="E362" s="15">
        <v>0.19069361172170801</v>
      </c>
      <c r="F362" s="15">
        <v>0.222836462644141</v>
      </c>
      <c r="G362" s="15">
        <v>3.8628634661478499E-2</v>
      </c>
      <c r="H362" s="15"/>
      <c r="I362" s="15">
        <v>0.17911792229409401</v>
      </c>
      <c r="J362" s="15">
        <v>0.19069361172170801</v>
      </c>
      <c r="K362" s="15"/>
      <c r="L362" s="15">
        <v>0.21961381376966199</v>
      </c>
      <c r="M362" s="15">
        <v>0.14727888570785699</v>
      </c>
    </row>
    <row r="363" spans="2:13" ht="15.75" customHeight="1" x14ac:dyDescent="0.2">
      <c r="B363" s="21" t="s">
        <v>156</v>
      </c>
      <c r="C363" s="15">
        <v>0.17143629490815401</v>
      </c>
      <c r="D363" s="15">
        <v>0.22549331269468501</v>
      </c>
      <c r="E363" s="15">
        <v>0.15183505824867799</v>
      </c>
      <c r="F363" s="15">
        <v>0.17028847164744801</v>
      </c>
      <c r="G363" s="15">
        <v>0.17310477244358</v>
      </c>
      <c r="H363" s="15"/>
      <c r="I363" s="15">
        <v>0.18925471749205999</v>
      </c>
      <c r="J363" s="15">
        <v>0.15183505824867799</v>
      </c>
      <c r="K363" s="15"/>
      <c r="L363" s="15">
        <v>0.19869495016968999</v>
      </c>
      <c r="M363" s="15">
        <v>0.14233306898982201</v>
      </c>
    </row>
    <row r="364" spans="2:13" ht="15.75" customHeight="1" x14ac:dyDescent="0.2">
      <c r="B364" s="21" t="s">
        <v>157</v>
      </c>
      <c r="C364" s="15">
        <v>0.157626102826359</v>
      </c>
      <c r="D364" s="15">
        <v>0.17417865681182901</v>
      </c>
      <c r="E364" s="15">
        <v>0.13509011419949801</v>
      </c>
      <c r="F364" s="15">
        <v>0.117740480650755</v>
      </c>
      <c r="G364" s="15">
        <v>0.24368257481193201</v>
      </c>
      <c r="H364" s="15"/>
      <c r="I364" s="15">
        <v>0.178112349468629</v>
      </c>
      <c r="J364" s="15">
        <v>0.13509011419949801</v>
      </c>
      <c r="K364" s="15"/>
      <c r="L364" s="15">
        <v>0.138280167584655</v>
      </c>
      <c r="M364" s="15">
        <v>0.17828116150547099</v>
      </c>
    </row>
    <row r="365" spans="2:13" ht="15.75" customHeight="1" x14ac:dyDescent="0.2">
      <c r="B365" s="21" t="s">
        <v>148</v>
      </c>
      <c r="C365" s="15">
        <v>0.14877428994621</v>
      </c>
      <c r="D365" s="15">
        <v>9.8026749221261103E-2</v>
      </c>
      <c r="E365" s="15">
        <v>0.16460950513551001</v>
      </c>
      <c r="F365" s="15">
        <v>0.13136997749173199</v>
      </c>
      <c r="G365" s="15">
        <v>0.17310477244358</v>
      </c>
      <c r="H365" s="15"/>
      <c r="I365" s="15">
        <v>0.13437935350154301</v>
      </c>
      <c r="J365" s="15">
        <v>0.16460950513551001</v>
      </c>
      <c r="K365" s="15"/>
      <c r="L365" s="15">
        <v>0.145202998794142</v>
      </c>
      <c r="M365" s="15">
        <v>0.15258724741683899</v>
      </c>
    </row>
    <row r="366" spans="2:13" ht="15.75" customHeight="1" x14ac:dyDescent="0.2">
      <c r="B366" s="21" t="s">
        <v>158</v>
      </c>
      <c r="C366" s="15">
        <v>0.134436904292558</v>
      </c>
      <c r="D366" s="15">
        <v>0.16365127411333999</v>
      </c>
      <c r="E366" s="15">
        <v>0.13975969546800601</v>
      </c>
      <c r="F366" s="15">
        <v>0.16120214042013001</v>
      </c>
      <c r="G366" s="15">
        <v>6.3898335413748494E-2</v>
      </c>
      <c r="H366" s="15"/>
      <c r="I366" s="15">
        <v>0.12959824313368901</v>
      </c>
      <c r="J366" s="15">
        <v>0.13975969546800601</v>
      </c>
      <c r="K366" s="15"/>
      <c r="L366" s="15">
        <v>0.107042050232854</v>
      </c>
      <c r="M366" s="15">
        <v>0.16368554546908501</v>
      </c>
    </row>
    <row r="367" spans="2:13" ht="15.75" customHeight="1" x14ac:dyDescent="0.2">
      <c r="B367" s="21" t="s">
        <v>159</v>
      </c>
      <c r="C367" s="15">
        <v>0.134228975982077</v>
      </c>
      <c r="D367" s="15">
        <v>0.105591721842731</v>
      </c>
      <c r="E367" s="15">
        <v>0.15060076132998401</v>
      </c>
      <c r="F367" s="15">
        <v>0.117740480650755</v>
      </c>
      <c r="G367" s="15">
        <v>0.13447613778210099</v>
      </c>
      <c r="H367" s="15"/>
      <c r="I367" s="15">
        <v>0.11934627266851</v>
      </c>
      <c r="J367" s="15">
        <v>0.15060076132998401</v>
      </c>
      <c r="K367" s="15"/>
      <c r="L367" s="15">
        <v>0.13917551756638999</v>
      </c>
      <c r="M367" s="15">
        <v>0.12894770601987901</v>
      </c>
    </row>
    <row r="368" spans="2:13" ht="15.75" customHeight="1" x14ac:dyDescent="0.2">
      <c r="B368" s="21" t="s">
        <v>160</v>
      </c>
      <c r="C368" s="15">
        <v>0.13262970874052299</v>
      </c>
      <c r="D368" s="15">
        <v>0.203618471063992</v>
      </c>
      <c r="E368" s="15">
        <v>0.137558708036885</v>
      </c>
      <c r="F368" s="15">
        <v>7.4278820881380297E-2</v>
      </c>
      <c r="G368" s="15">
        <v>0.109206437029831</v>
      </c>
      <c r="H368" s="15"/>
      <c r="I368" s="15">
        <v>0.12814902244995199</v>
      </c>
      <c r="J368" s="15">
        <v>0.137558708036885</v>
      </c>
      <c r="K368" s="15"/>
      <c r="L368" s="15">
        <v>0.16013641955046401</v>
      </c>
      <c r="M368" s="15">
        <v>0.103261641559985</v>
      </c>
    </row>
    <row r="369" spans="2:13" ht="15.75" customHeight="1" x14ac:dyDescent="0.2">
      <c r="B369" s="21" t="s">
        <v>143</v>
      </c>
      <c r="C369" s="15">
        <v>0.11818298609913799</v>
      </c>
      <c r="D369" s="15">
        <v>0.22171082638395001</v>
      </c>
      <c r="E369" s="15">
        <v>0.14072638598043299</v>
      </c>
      <c r="F369" s="15">
        <v>7.4278820881380297E-2</v>
      </c>
      <c r="G369" s="15">
        <v>0</v>
      </c>
      <c r="H369" s="15"/>
      <c r="I369" s="15">
        <v>9.7690002286878103E-2</v>
      </c>
      <c r="J369" s="15">
        <v>0.14072638598043299</v>
      </c>
      <c r="K369" s="15"/>
      <c r="L369" s="15">
        <v>8.7958337733285999E-2</v>
      </c>
      <c r="M369" s="15">
        <v>0.15045291142207801</v>
      </c>
    </row>
    <row r="370" spans="2:13" ht="15.75" customHeight="1" x14ac:dyDescent="0.2">
      <c r="B370" s="21" t="s">
        <v>161</v>
      </c>
      <c r="C370" s="15">
        <v>9.7908089624916303E-2</v>
      </c>
      <c r="D370" s="15">
        <v>8.7499366522772196E-2</v>
      </c>
      <c r="E370" s="15">
        <v>9.2528669970386196E-2</v>
      </c>
      <c r="F370" s="15">
        <v>0.117740480650755</v>
      </c>
      <c r="G370" s="15">
        <v>0.102526970075227</v>
      </c>
      <c r="H370" s="15"/>
      <c r="I370" s="15">
        <v>0.102798228666948</v>
      </c>
      <c r="J370" s="15">
        <v>9.2528669970386196E-2</v>
      </c>
      <c r="K370" s="15"/>
      <c r="L370" s="15">
        <v>0.11284490490968099</v>
      </c>
      <c r="M370" s="15">
        <v>8.1960512403588398E-2</v>
      </c>
    </row>
    <row r="371" spans="2:13" ht="15.75" customHeight="1" x14ac:dyDescent="0.2">
      <c r="B371" s="21" t="s">
        <v>162</v>
      </c>
      <c r="C371" s="15">
        <v>9.4240410588976406E-2</v>
      </c>
      <c r="D371" s="15">
        <v>0.131249049784158</v>
      </c>
      <c r="E371" s="15">
        <v>0.10310212942609701</v>
      </c>
      <c r="F371" s="15">
        <v>9.6009650766067697E-2</v>
      </c>
      <c r="G371" s="15">
        <v>3.1949167706874199E-2</v>
      </c>
      <c r="H371" s="15"/>
      <c r="I371" s="15">
        <v>8.6184701972079295E-2</v>
      </c>
      <c r="J371" s="15">
        <v>0.10310212942609701</v>
      </c>
      <c r="K371" s="15"/>
      <c r="L371" s="15">
        <v>0.107706297225818</v>
      </c>
      <c r="M371" s="15">
        <v>7.9863298540620103E-2</v>
      </c>
    </row>
    <row r="372" spans="2:13" ht="15.75" customHeight="1" x14ac:dyDescent="0.2">
      <c r="B372" s="21" t="s">
        <v>163</v>
      </c>
      <c r="C372" s="15">
        <v>8.9166096141480106E-2</v>
      </c>
      <c r="D372" s="15">
        <v>0.14555891879338201</v>
      </c>
      <c r="E372" s="15">
        <v>9.1294373051692301E-2</v>
      </c>
      <c r="F372" s="15">
        <v>7.8821986495039298E-2</v>
      </c>
      <c r="G372" s="15">
        <v>3.8628634661478499E-2</v>
      </c>
      <c r="H372" s="15"/>
      <c r="I372" s="15">
        <v>8.72313948764252E-2</v>
      </c>
      <c r="J372" s="15">
        <v>9.1294373051692301E-2</v>
      </c>
      <c r="K372" s="15"/>
      <c r="L372" s="15">
        <v>0.122582313969511</v>
      </c>
      <c r="M372" s="15">
        <v>5.3488630490500198E-2</v>
      </c>
    </row>
    <row r="373" spans="2:13" ht="15.75" customHeight="1" x14ac:dyDescent="0.2">
      <c r="B373" s="21" t="s">
        <v>151</v>
      </c>
      <c r="C373" s="15">
        <v>8.3845433089583098E-3</v>
      </c>
      <c r="D373" s="15">
        <v>0</v>
      </c>
      <c r="E373" s="15">
        <v>5.9038781872025204E-3</v>
      </c>
      <c r="F373" s="15">
        <v>0</v>
      </c>
      <c r="G373" s="15">
        <v>3.1949167706874199E-2</v>
      </c>
      <c r="H373" s="15"/>
      <c r="I373" s="15">
        <v>1.0639581610699099E-2</v>
      </c>
      <c r="J373" s="15">
        <v>5.9038781872025204E-3</v>
      </c>
      <c r="K373" s="15"/>
      <c r="L373" s="15">
        <v>0</v>
      </c>
      <c r="M373" s="15">
        <v>1.73364617290492E-2</v>
      </c>
    </row>
    <row r="374" spans="2:13" ht="15.75" customHeight="1" x14ac:dyDescent="0.2">
      <c r="B374" s="21" t="s">
        <v>66</v>
      </c>
      <c r="C374" s="15">
        <v>9.8835986546491506E-2</v>
      </c>
      <c r="D374" s="15">
        <v>2.1874841630693101E-2</v>
      </c>
      <c r="E374" s="15">
        <v>0.13975969546800601</v>
      </c>
      <c r="F374" s="15">
        <v>0.122283646264414</v>
      </c>
      <c r="G374" s="15">
        <v>3.8628634661478499E-2</v>
      </c>
      <c r="H374" s="15"/>
      <c r="I374" s="15">
        <v>6.1634459319799099E-2</v>
      </c>
      <c r="J374" s="15">
        <v>0.13975969546800601</v>
      </c>
      <c r="K374" s="15"/>
      <c r="L374" s="15">
        <v>0.100177366505124</v>
      </c>
      <c r="M374" s="15">
        <v>9.7403836515470604E-2</v>
      </c>
    </row>
    <row r="375" spans="2:13" ht="15.75" customHeight="1" x14ac:dyDescent="0.2">
      <c r="B375" s="21" t="s">
        <v>80</v>
      </c>
      <c r="C375" s="15">
        <v>1.17835860337334E-2</v>
      </c>
      <c r="D375" s="15">
        <v>0</v>
      </c>
      <c r="E375" s="15">
        <v>1.3042053293098901E-2</v>
      </c>
      <c r="F375" s="15">
        <v>0</v>
      </c>
      <c r="G375" s="15">
        <v>3.1949167706874199E-2</v>
      </c>
      <c r="H375" s="15"/>
      <c r="I375" s="15">
        <v>1.0639581610699099E-2</v>
      </c>
      <c r="J375" s="15">
        <v>1.3042053293098901E-2</v>
      </c>
      <c r="K375" s="15"/>
      <c r="L375" s="15">
        <v>6.58265316417719E-3</v>
      </c>
      <c r="M375" s="15">
        <v>1.73364617290492E-2</v>
      </c>
    </row>
    <row r="376" spans="2:13" ht="15.75" customHeight="1" x14ac:dyDescent="0.2">
      <c r="C376" s="15"/>
      <c r="D376" s="15"/>
      <c r="E376" s="15"/>
      <c r="F376" s="15"/>
      <c r="G376" s="15"/>
      <c r="H376" s="15"/>
      <c r="I376" s="15"/>
      <c r="J376" s="15"/>
      <c r="K376" s="15"/>
      <c r="L376" s="15"/>
      <c r="M376" s="15"/>
    </row>
    <row r="377" spans="2:13" ht="15.75" customHeight="1" x14ac:dyDescent="0.2">
      <c r="B377" s="7" t="s">
        <v>164</v>
      </c>
      <c r="C377" s="15"/>
      <c r="D377" s="15"/>
      <c r="E377" s="15"/>
      <c r="F377" s="15"/>
      <c r="G377" s="15"/>
      <c r="H377" s="15"/>
      <c r="I377" s="15"/>
      <c r="J377" s="15"/>
      <c r="K377" s="15"/>
      <c r="L377" s="15"/>
      <c r="M377" s="15"/>
    </row>
    <row r="378" spans="2:13" ht="15.75" customHeight="1" x14ac:dyDescent="0.2">
      <c r="B378" s="14" t="s">
        <v>15</v>
      </c>
      <c r="C378" s="15"/>
      <c r="D378" s="15"/>
      <c r="E378" s="15"/>
      <c r="F378" s="15"/>
      <c r="G378" s="15"/>
      <c r="H378" s="15"/>
      <c r="I378" s="15"/>
      <c r="J378" s="15"/>
      <c r="K378" s="15"/>
      <c r="L378" s="15"/>
      <c r="M378" s="15"/>
    </row>
    <row r="379" spans="2:13" ht="15.75" customHeight="1" x14ac:dyDescent="0.2">
      <c r="B379" s="21" t="s">
        <v>165</v>
      </c>
      <c r="C379" s="15">
        <v>0.37143155075054501</v>
      </c>
      <c r="D379" s="15">
        <v>0.38157961418655501</v>
      </c>
      <c r="E379" s="15">
        <v>0.39442927673651501</v>
      </c>
      <c r="F379" s="15">
        <v>0.33149061206757802</v>
      </c>
      <c r="G379" s="15">
        <v>0.33953007793255502</v>
      </c>
      <c r="H379" s="15"/>
      <c r="I379" s="15">
        <v>0.350525563684224</v>
      </c>
      <c r="J379" s="15">
        <v>0.39442927673651501</v>
      </c>
      <c r="K379" s="15"/>
      <c r="L379" s="15">
        <v>0.31745826125058502</v>
      </c>
      <c r="M379" s="15">
        <v>0.42905716811140499</v>
      </c>
    </row>
    <row r="380" spans="2:13" ht="15.75" customHeight="1" x14ac:dyDescent="0.2">
      <c r="B380" s="21" t="s">
        <v>166</v>
      </c>
      <c r="C380" s="15">
        <v>0.369148229758748</v>
      </c>
      <c r="D380" s="15">
        <v>0.31973757560521099</v>
      </c>
      <c r="E380" s="15">
        <v>0.41117422078569499</v>
      </c>
      <c r="F380" s="15">
        <v>0.458317423945651</v>
      </c>
      <c r="G380" s="15">
        <v>0.211733407105058</v>
      </c>
      <c r="H380" s="15"/>
      <c r="I380" s="15">
        <v>0.33094467757299501</v>
      </c>
      <c r="J380" s="15">
        <v>0.41117422078569499</v>
      </c>
      <c r="K380" s="15"/>
      <c r="L380" s="15">
        <v>0.365587721860474</v>
      </c>
      <c r="M380" s="15">
        <v>0.37294967428171899</v>
      </c>
    </row>
    <row r="381" spans="2:13" ht="15.75" customHeight="1" x14ac:dyDescent="0.2">
      <c r="B381" s="21" t="s">
        <v>167</v>
      </c>
      <c r="C381" s="15">
        <v>0.29697207433461398</v>
      </c>
      <c r="D381" s="15">
        <v>0.27598789234382498</v>
      </c>
      <c r="E381" s="15">
        <v>0.31397596954680101</v>
      </c>
      <c r="F381" s="15">
        <v>0.292572117911862</v>
      </c>
      <c r="G381" s="15">
        <v>0.27563174251880701</v>
      </c>
      <c r="H381" s="15"/>
      <c r="I381" s="15">
        <v>0.28151475418044197</v>
      </c>
      <c r="J381" s="15">
        <v>0.31397596954680101</v>
      </c>
      <c r="K381" s="15"/>
      <c r="L381" s="15">
        <v>0.27779586319635502</v>
      </c>
      <c r="M381" s="15">
        <v>0.31744592382057502</v>
      </c>
    </row>
    <row r="382" spans="2:13" ht="15.75" customHeight="1" x14ac:dyDescent="0.2">
      <c r="B382" s="21" t="s">
        <v>168</v>
      </c>
      <c r="C382" s="15">
        <v>0.26830256475459802</v>
      </c>
      <c r="D382" s="15">
        <v>0.207400957374726</v>
      </c>
      <c r="E382" s="15">
        <v>0.30340251009108898</v>
      </c>
      <c r="F382" s="15">
        <v>0.20110563275945301</v>
      </c>
      <c r="G382" s="15">
        <v>0.30090144327107698</v>
      </c>
      <c r="H382" s="15"/>
      <c r="I382" s="15">
        <v>0.23639510557011501</v>
      </c>
      <c r="J382" s="15">
        <v>0.30340251009108898</v>
      </c>
      <c r="K382" s="15"/>
      <c r="L382" s="15">
        <v>0.26950249961683898</v>
      </c>
      <c r="M382" s="15">
        <v>0.26702143129265699</v>
      </c>
    </row>
    <row r="383" spans="2:13" ht="15.75" customHeight="1" x14ac:dyDescent="0.2">
      <c r="B383" s="21" t="s">
        <v>169</v>
      </c>
      <c r="C383" s="15">
        <v>0.24191009737663199</v>
      </c>
      <c r="D383" s="15">
        <v>0.32352006191594601</v>
      </c>
      <c r="E383" s="15">
        <v>0.24876570308130599</v>
      </c>
      <c r="F383" s="15">
        <v>0.17483163726110701</v>
      </c>
      <c r="G383" s="15">
        <v>0.211733407105058</v>
      </c>
      <c r="H383" s="15"/>
      <c r="I383" s="15">
        <v>0.23567803755118899</v>
      </c>
      <c r="J383" s="15">
        <v>0.24876570308130599</v>
      </c>
      <c r="K383" s="15"/>
      <c r="L383" s="15">
        <v>0.24847697371316099</v>
      </c>
      <c r="M383" s="15">
        <v>0.23489884594966101</v>
      </c>
    </row>
    <row r="384" spans="2:13" ht="15.75" customHeight="1" x14ac:dyDescent="0.2">
      <c r="B384" s="21" t="s">
        <v>170</v>
      </c>
      <c r="C384" s="15">
        <v>0.233555340237839</v>
      </c>
      <c r="D384" s="15">
        <v>0.16365127411333999</v>
      </c>
      <c r="E384" s="15">
        <v>0.26771163456160801</v>
      </c>
      <c r="F384" s="15">
        <v>0.36230777317958301</v>
      </c>
      <c r="G384" s="15">
        <v>7.7257269322956998E-2</v>
      </c>
      <c r="H384" s="15"/>
      <c r="I384" s="15">
        <v>0.20250570307798399</v>
      </c>
      <c r="J384" s="15">
        <v>0.26771163456160801</v>
      </c>
      <c r="K384" s="15"/>
      <c r="L384" s="15">
        <v>0.24024175761540201</v>
      </c>
      <c r="M384" s="15">
        <v>0.226416458526457</v>
      </c>
    </row>
    <row r="385" spans="2:13" ht="15.75" customHeight="1" x14ac:dyDescent="0.2">
      <c r="B385" s="21" t="s">
        <v>171</v>
      </c>
      <c r="C385" s="15">
        <v>0.21492807700015501</v>
      </c>
      <c r="D385" s="15">
        <v>0.18552611574403299</v>
      </c>
      <c r="E385" s="15">
        <v>0.25370289075608199</v>
      </c>
      <c r="F385" s="15">
        <v>0.218293297030482</v>
      </c>
      <c r="G385" s="15">
        <v>0.13447613778210099</v>
      </c>
      <c r="H385" s="15"/>
      <c r="I385" s="15">
        <v>0.17967999397773199</v>
      </c>
      <c r="J385" s="15">
        <v>0.25370289075608199</v>
      </c>
      <c r="K385" s="15"/>
      <c r="L385" s="15">
        <v>0.226967376230509</v>
      </c>
      <c r="M385" s="15">
        <v>0.20207408834819801</v>
      </c>
    </row>
    <row r="386" spans="2:13" ht="15.75" customHeight="1" x14ac:dyDescent="0.2">
      <c r="B386" s="21" t="s">
        <v>172</v>
      </c>
      <c r="C386" s="15">
        <v>0.20267118775300799</v>
      </c>
      <c r="D386" s="15">
        <v>0.18552611574403299</v>
      </c>
      <c r="E386" s="15">
        <v>0.189726921209281</v>
      </c>
      <c r="F386" s="15">
        <v>0.34512010890855499</v>
      </c>
      <c r="G386" s="15">
        <v>0.109206437029831</v>
      </c>
      <c r="H386" s="15"/>
      <c r="I386" s="15">
        <v>0.214438119366651</v>
      </c>
      <c r="J386" s="15">
        <v>0.189726921209281</v>
      </c>
      <c r="K386" s="15"/>
      <c r="L386" s="15">
        <v>0.24997916667523101</v>
      </c>
      <c r="M386" s="15">
        <v>0.15216191702401899</v>
      </c>
    </row>
    <row r="387" spans="2:13" ht="15.75" customHeight="1" x14ac:dyDescent="0.2">
      <c r="B387" s="21" t="s">
        <v>173</v>
      </c>
      <c r="C387" s="15">
        <v>0.125790898975641</v>
      </c>
      <c r="D387" s="15">
        <v>0.207400957374726</v>
      </c>
      <c r="E387" s="15">
        <v>8.0453307189714399E-2</v>
      </c>
      <c r="F387" s="15">
        <v>0.122283646264414</v>
      </c>
      <c r="G387" s="15">
        <v>0.17310477244358</v>
      </c>
      <c r="H387" s="15"/>
      <c r="I387" s="15">
        <v>0.167004848044909</v>
      </c>
      <c r="J387" s="15">
        <v>8.0453307189714399E-2</v>
      </c>
      <c r="K387" s="15"/>
      <c r="L387" s="15">
        <v>0.12379525646105299</v>
      </c>
      <c r="M387" s="15">
        <v>0.12792158496866099</v>
      </c>
    </row>
    <row r="388" spans="2:13" ht="15.75" customHeight="1" x14ac:dyDescent="0.2">
      <c r="B388" s="21" t="s">
        <v>174</v>
      </c>
      <c r="C388" s="15">
        <v>0.12328479164919701</v>
      </c>
      <c r="D388" s="15">
        <v>0.15986878780260499</v>
      </c>
      <c r="E388" s="15">
        <v>9.9399238670015794E-2</v>
      </c>
      <c r="F388" s="15">
        <v>0.16574530603378901</v>
      </c>
      <c r="G388" s="15">
        <v>0.109206437029831</v>
      </c>
      <c r="H388" s="15"/>
      <c r="I388" s="15">
        <v>0.14499785414760799</v>
      </c>
      <c r="J388" s="15">
        <v>9.9399238670015794E-2</v>
      </c>
      <c r="K388" s="15"/>
      <c r="L388" s="15">
        <v>0.10863720915380699</v>
      </c>
      <c r="M388" s="15">
        <v>0.13892356393750899</v>
      </c>
    </row>
    <row r="389" spans="2:13" ht="15.75" customHeight="1" x14ac:dyDescent="0.2">
      <c r="B389" s="21" t="s">
        <v>175</v>
      </c>
      <c r="C389" s="15">
        <v>0.113248093478725</v>
      </c>
      <c r="D389" s="15">
        <v>0.18552611574403299</v>
      </c>
      <c r="E389" s="15">
        <v>9.5963954320200995E-2</v>
      </c>
      <c r="F389" s="15">
        <v>0.100552816379727</v>
      </c>
      <c r="G389" s="15">
        <v>0.102526970075227</v>
      </c>
      <c r="H389" s="15"/>
      <c r="I389" s="15">
        <v>0.12896016822563899</v>
      </c>
      <c r="J389" s="15">
        <v>9.5963954320200995E-2</v>
      </c>
      <c r="K389" s="15"/>
      <c r="L389" s="15">
        <v>0.12324656096247499</v>
      </c>
      <c r="M389" s="15">
        <v>0.102573037969759</v>
      </c>
    </row>
    <row r="390" spans="2:13" ht="15.75" customHeight="1" x14ac:dyDescent="0.2">
      <c r="B390" s="21" t="s">
        <v>176</v>
      </c>
      <c r="C390" s="15">
        <v>0.10106550409175501</v>
      </c>
      <c r="D390" s="15">
        <v>0.123684077162689</v>
      </c>
      <c r="E390" s="15">
        <v>0.148132167492597</v>
      </c>
      <c r="F390" s="15">
        <v>5.2547990996692898E-2</v>
      </c>
      <c r="G390" s="15">
        <v>0</v>
      </c>
      <c r="H390" s="15"/>
      <c r="I390" s="15">
        <v>5.8279749669202303E-2</v>
      </c>
      <c r="J390" s="15">
        <v>0.148132167492597</v>
      </c>
      <c r="K390" s="15"/>
      <c r="L390" s="15">
        <v>0.112960456404067</v>
      </c>
      <c r="M390" s="15">
        <v>8.83656301943999E-2</v>
      </c>
    </row>
    <row r="391" spans="2:13" ht="15.75" customHeight="1" x14ac:dyDescent="0.2">
      <c r="B391" s="21" t="s">
        <v>65</v>
      </c>
      <c r="C391" s="15">
        <v>1.0480454577227599E-2</v>
      </c>
      <c r="D391" s="15">
        <v>2.1874841630693101E-2</v>
      </c>
      <c r="E391" s="15">
        <v>0</v>
      </c>
      <c r="F391" s="15">
        <v>0</v>
      </c>
      <c r="G391" s="15">
        <v>3.8628634661478499E-2</v>
      </c>
      <c r="H391" s="15"/>
      <c r="I391" s="15">
        <v>2.0007668179753E-2</v>
      </c>
      <c r="J391" s="15">
        <v>0</v>
      </c>
      <c r="K391" s="15"/>
      <c r="L391" s="15">
        <v>2.0296654991109799E-2</v>
      </c>
      <c r="M391" s="15">
        <v>0</v>
      </c>
    </row>
    <row r="392" spans="2:13" ht="15.75" customHeight="1" x14ac:dyDescent="0.2">
      <c r="B392" s="21" t="s">
        <v>66</v>
      </c>
      <c r="C392" s="15">
        <v>2.66060985763939E-2</v>
      </c>
      <c r="D392" s="15">
        <v>0</v>
      </c>
      <c r="E392" s="15">
        <v>2.01802283989953E-2</v>
      </c>
      <c r="F392" s="15">
        <v>2.62739954983464E-2</v>
      </c>
      <c r="G392" s="15">
        <v>7.0577802368352704E-2</v>
      </c>
      <c r="H392" s="15"/>
      <c r="I392" s="15">
        <v>3.2447509109787998E-2</v>
      </c>
      <c r="J392" s="15">
        <v>2.01802283989953E-2</v>
      </c>
      <c r="K392" s="15"/>
      <c r="L392" s="15">
        <v>3.5288223229188703E-2</v>
      </c>
      <c r="M392" s="15">
        <v>1.73364617290492E-2</v>
      </c>
    </row>
    <row r="393" spans="2:13" ht="15.75" customHeight="1" x14ac:dyDescent="0.2">
      <c r="C393" s="15"/>
      <c r="D393" s="15"/>
      <c r="E393" s="15"/>
      <c r="F393" s="15"/>
      <c r="G393" s="15"/>
      <c r="H393" s="15"/>
      <c r="I393" s="15"/>
      <c r="J393" s="15"/>
      <c r="K393" s="15"/>
      <c r="L393" s="15"/>
      <c r="M393" s="15"/>
    </row>
    <row r="394" spans="2:13" ht="15.75" customHeight="1" x14ac:dyDescent="0.2">
      <c r="B394" s="7" t="s">
        <v>177</v>
      </c>
      <c r="C394" s="15"/>
      <c r="D394" s="15"/>
      <c r="E394" s="15"/>
      <c r="F394" s="15"/>
      <c r="G394" s="15"/>
      <c r="H394" s="15"/>
      <c r="I394" s="15"/>
      <c r="J394" s="15"/>
      <c r="K394" s="15"/>
      <c r="L394" s="15"/>
      <c r="M394" s="15"/>
    </row>
    <row r="395" spans="2:13" ht="15.75" customHeight="1" x14ac:dyDescent="0.2">
      <c r="B395" s="14" t="s">
        <v>15</v>
      </c>
      <c r="C395" s="15"/>
      <c r="D395" s="15"/>
      <c r="E395" s="15"/>
      <c r="F395" s="15"/>
      <c r="G395" s="15"/>
      <c r="H395" s="15"/>
      <c r="I395" s="15"/>
      <c r="J395" s="15"/>
      <c r="K395" s="15"/>
      <c r="L395" s="15"/>
      <c r="M395" s="15"/>
    </row>
    <row r="396" spans="2:13" ht="15.75" customHeight="1" x14ac:dyDescent="0.2">
      <c r="B396" s="21" t="s">
        <v>178</v>
      </c>
      <c r="C396" s="15">
        <v>0.26239347543525998</v>
      </c>
      <c r="D396" s="15">
        <v>0.23980318170390799</v>
      </c>
      <c r="E396" s="15">
        <v>0.29159475371668397</v>
      </c>
      <c r="F396" s="15">
        <v>0.249110458142487</v>
      </c>
      <c r="G396" s="15">
        <v>0.218412874059662</v>
      </c>
      <c r="H396" s="15"/>
      <c r="I396" s="15">
        <v>0.23584817498060101</v>
      </c>
      <c r="J396" s="15">
        <v>0.29159475371668397</v>
      </c>
      <c r="K396" s="15"/>
      <c r="L396" s="15">
        <v>0.29742827119450099</v>
      </c>
      <c r="M396" s="15">
        <v>0.22498790402313901</v>
      </c>
    </row>
    <row r="397" spans="2:13" ht="15.75" customHeight="1" x14ac:dyDescent="0.2">
      <c r="B397" s="21" t="s">
        <v>179</v>
      </c>
      <c r="C397" s="15">
        <v>0.24746510023242499</v>
      </c>
      <c r="D397" s="15">
        <v>0.26546050964533602</v>
      </c>
      <c r="E397" s="15">
        <v>0.22761878416988399</v>
      </c>
      <c r="F397" s="15">
        <v>0.249110458142487</v>
      </c>
      <c r="G397" s="15">
        <v>0.28231120947341098</v>
      </c>
      <c r="H397" s="15"/>
      <c r="I397" s="15">
        <v>0.26550631122740398</v>
      </c>
      <c r="J397" s="15">
        <v>0.22761878416988399</v>
      </c>
      <c r="K397" s="15"/>
      <c r="L397" s="15">
        <v>0.28559145885207399</v>
      </c>
      <c r="M397" s="15">
        <v>0.20675876245806299</v>
      </c>
    </row>
    <row r="398" spans="2:13" ht="15.75" customHeight="1" x14ac:dyDescent="0.2">
      <c r="B398" s="21" t="s">
        <v>174</v>
      </c>
      <c r="C398" s="15">
        <v>0.22101610295489199</v>
      </c>
      <c r="D398" s="15">
        <v>0.24736815432537801</v>
      </c>
      <c r="E398" s="15">
        <v>0.168312395891592</v>
      </c>
      <c r="F398" s="15">
        <v>0.31430294779654999</v>
      </c>
      <c r="G398" s="15">
        <v>0.24368257481193201</v>
      </c>
      <c r="H398" s="15"/>
      <c r="I398" s="15">
        <v>0.268926188451377</v>
      </c>
      <c r="J398" s="15">
        <v>0.168312395891592</v>
      </c>
      <c r="K398" s="15"/>
      <c r="L398" s="15">
        <v>0.23962843819721999</v>
      </c>
      <c r="M398" s="15">
        <v>0.20114428638037801</v>
      </c>
    </row>
    <row r="399" spans="2:13" ht="15.75" customHeight="1" x14ac:dyDescent="0.2">
      <c r="B399" s="21" t="s">
        <v>180</v>
      </c>
      <c r="C399" s="15">
        <v>0.21409208014745501</v>
      </c>
      <c r="D399" s="15">
        <v>0.22171082638395001</v>
      </c>
      <c r="E399" s="15">
        <v>0.21087384012070301</v>
      </c>
      <c r="F399" s="15">
        <v>0.36230777317958301</v>
      </c>
      <c r="G399" s="15">
        <v>6.3898335413748494E-2</v>
      </c>
      <c r="H399" s="15"/>
      <c r="I399" s="15">
        <v>0.21701760784600499</v>
      </c>
      <c r="J399" s="15">
        <v>0.21087384012070301</v>
      </c>
      <c r="K399" s="15"/>
      <c r="L399" s="15">
        <v>0.201641188612074</v>
      </c>
      <c r="M399" s="15">
        <v>0.22738551321530701</v>
      </c>
    </row>
    <row r="400" spans="2:13" ht="15.75" customHeight="1" x14ac:dyDescent="0.2">
      <c r="B400" s="21" t="s">
        <v>181</v>
      </c>
      <c r="C400" s="15">
        <v>0.199138614945741</v>
      </c>
      <c r="D400" s="15">
        <v>0.16365127411333999</v>
      </c>
      <c r="E400" s="15">
        <v>0.244096121812797</v>
      </c>
      <c r="F400" s="15">
        <v>0.20110563275945301</v>
      </c>
      <c r="G400" s="15">
        <v>0.109206437029831</v>
      </c>
      <c r="H400" s="15"/>
      <c r="I400" s="15">
        <v>0.158270180489653</v>
      </c>
      <c r="J400" s="15">
        <v>0.244096121812797</v>
      </c>
      <c r="K400" s="15"/>
      <c r="L400" s="15">
        <v>0.22209543348167099</v>
      </c>
      <c r="M400" s="15">
        <v>0.174628327486329</v>
      </c>
    </row>
    <row r="401" spans="2:13" ht="15.75" customHeight="1" x14ac:dyDescent="0.2">
      <c r="B401" s="21" t="s">
        <v>182</v>
      </c>
      <c r="C401" s="15">
        <v>0.19682064725186499</v>
      </c>
      <c r="D401" s="15">
        <v>0.15986878780260499</v>
      </c>
      <c r="E401" s="15">
        <v>0.214309124470518</v>
      </c>
      <c r="F401" s="15">
        <v>0.240024126915169</v>
      </c>
      <c r="G401" s="15">
        <v>0.14115560473670499</v>
      </c>
      <c r="H401" s="15"/>
      <c r="I401" s="15">
        <v>0.18092281984206501</v>
      </c>
      <c r="J401" s="15">
        <v>0.214309124470518</v>
      </c>
      <c r="K401" s="15"/>
      <c r="L401" s="15">
        <v>0.17286210543677899</v>
      </c>
      <c r="M401" s="15">
        <v>0.22240044377624299</v>
      </c>
    </row>
    <row r="402" spans="2:13" ht="15.75" customHeight="1" x14ac:dyDescent="0.2">
      <c r="B402" s="21" t="s">
        <v>183</v>
      </c>
      <c r="C402" s="15">
        <v>0.192585182442222</v>
      </c>
      <c r="D402" s="15">
        <v>0.181743629433298</v>
      </c>
      <c r="E402" s="15">
        <v>0.22611688084492301</v>
      </c>
      <c r="F402" s="15">
        <v>0.17028847164744801</v>
      </c>
      <c r="G402" s="15">
        <v>0.13447613778210099</v>
      </c>
      <c r="H402" s="15"/>
      <c r="I402" s="15">
        <v>0.16210333160417301</v>
      </c>
      <c r="J402" s="15">
        <v>0.22611688084492301</v>
      </c>
      <c r="K402" s="15"/>
      <c r="L402" s="15">
        <v>0.157986088693085</v>
      </c>
      <c r="M402" s="15">
        <v>0.22952556824957099</v>
      </c>
    </row>
    <row r="403" spans="2:13" ht="15.75" customHeight="1" x14ac:dyDescent="0.2">
      <c r="B403" s="21" t="s">
        <v>184</v>
      </c>
      <c r="C403" s="15">
        <v>0.19044991402802799</v>
      </c>
      <c r="D403" s="15">
        <v>0.16365127411333999</v>
      </c>
      <c r="E403" s="15">
        <v>0.23722555311316801</v>
      </c>
      <c r="F403" s="15">
        <v>0.13947131053544301</v>
      </c>
      <c r="G403" s="15">
        <v>0.14115560473670499</v>
      </c>
      <c r="H403" s="15"/>
      <c r="I403" s="15">
        <v>0.14792871404810801</v>
      </c>
      <c r="J403" s="15">
        <v>0.23722555311316801</v>
      </c>
      <c r="K403" s="15"/>
      <c r="L403" s="15">
        <v>0.21213339787091701</v>
      </c>
      <c r="M403" s="15">
        <v>0.16729912676719899</v>
      </c>
    </row>
    <row r="404" spans="2:13" ht="15.75" customHeight="1" x14ac:dyDescent="0.2">
      <c r="B404" s="21" t="s">
        <v>185</v>
      </c>
      <c r="C404" s="15">
        <v>0.18054807423074601</v>
      </c>
      <c r="D404" s="15">
        <v>0.261678023334601</v>
      </c>
      <c r="E404" s="15">
        <v>0.148132167492597</v>
      </c>
      <c r="F404" s="15">
        <v>0.19656246714579401</v>
      </c>
      <c r="G404" s="15">
        <v>0.17310477244358</v>
      </c>
      <c r="H404" s="15"/>
      <c r="I404" s="15">
        <v>0.21001561930125701</v>
      </c>
      <c r="J404" s="15">
        <v>0.148132167492597</v>
      </c>
      <c r="K404" s="15"/>
      <c r="L404" s="15">
        <v>0.18802015274402401</v>
      </c>
      <c r="M404" s="15">
        <v>0.17257036634438899</v>
      </c>
    </row>
    <row r="405" spans="2:13" ht="15.75" customHeight="1" x14ac:dyDescent="0.2">
      <c r="B405" s="21" t="s">
        <v>186</v>
      </c>
      <c r="C405" s="15">
        <v>0.14873466343146799</v>
      </c>
      <c r="D405" s="15">
        <v>0.19983598475325701</v>
      </c>
      <c r="E405" s="15">
        <v>0.193162205559096</v>
      </c>
      <c r="F405" s="15">
        <v>2.62739954983464E-2</v>
      </c>
      <c r="G405" s="15">
        <v>0.102526970075227</v>
      </c>
      <c r="H405" s="15"/>
      <c r="I405" s="15">
        <v>0.10834799121547301</v>
      </c>
      <c r="J405" s="15">
        <v>0.193162205559096</v>
      </c>
      <c r="K405" s="15"/>
      <c r="L405" s="15">
        <v>0.143931908820843</v>
      </c>
      <c r="M405" s="15">
        <v>0.153862416474391</v>
      </c>
    </row>
    <row r="406" spans="2:13" ht="15.75" customHeight="1" x14ac:dyDescent="0.2">
      <c r="B406" s="21" t="s">
        <v>187</v>
      </c>
      <c r="C406" s="15">
        <v>0.14604875794334199</v>
      </c>
      <c r="D406" s="15">
        <v>0.105591721842731</v>
      </c>
      <c r="E406" s="15">
        <v>0.19069361172170801</v>
      </c>
      <c r="F406" s="15">
        <v>0.13947131053544301</v>
      </c>
      <c r="G406" s="15">
        <v>7.0577802368352704E-2</v>
      </c>
      <c r="H406" s="15"/>
      <c r="I406" s="15">
        <v>0.10546453947593</v>
      </c>
      <c r="J406" s="15">
        <v>0.19069361172170801</v>
      </c>
      <c r="K406" s="15"/>
      <c r="L406" s="15">
        <v>0.13259286440221299</v>
      </c>
      <c r="M406" s="15">
        <v>0.160415200671466</v>
      </c>
    </row>
    <row r="407" spans="2:13" ht="15.75" customHeight="1" x14ac:dyDescent="0.2">
      <c r="B407" s="21" t="s">
        <v>188</v>
      </c>
      <c r="C407" s="15">
        <v>0.14162139737771101</v>
      </c>
      <c r="D407" s="15">
        <v>0.16365127411333999</v>
      </c>
      <c r="E407" s="15">
        <v>0.15527034259849301</v>
      </c>
      <c r="F407" s="15">
        <v>0.122283646264414</v>
      </c>
      <c r="G407" s="15">
        <v>0.102526970075227</v>
      </c>
      <c r="H407" s="15"/>
      <c r="I407" s="15">
        <v>0.12921388054632299</v>
      </c>
      <c r="J407" s="15">
        <v>0.15527034259849301</v>
      </c>
      <c r="K407" s="15"/>
      <c r="L407" s="15">
        <v>0.14891292662621999</v>
      </c>
      <c r="M407" s="15">
        <v>0.133836456375545</v>
      </c>
    </row>
    <row r="408" spans="2:13" ht="15.75" customHeight="1" x14ac:dyDescent="0.2">
      <c r="B408" s="21" t="s">
        <v>189</v>
      </c>
      <c r="C408" s="15">
        <v>0.130999755562339</v>
      </c>
      <c r="D408" s="15">
        <v>0.101809235531996</v>
      </c>
      <c r="E408" s="15">
        <v>9.7198251238894806E-2</v>
      </c>
      <c r="F408" s="15">
        <v>0.17028847164744801</v>
      </c>
      <c r="G408" s="15">
        <v>0.211733407105058</v>
      </c>
      <c r="H408" s="15"/>
      <c r="I408" s="15">
        <v>0.16172687234941699</v>
      </c>
      <c r="J408" s="15">
        <v>9.7198251238894806E-2</v>
      </c>
      <c r="K408" s="15"/>
      <c r="L408" s="15">
        <v>0.14326118539003199</v>
      </c>
      <c r="M408" s="15">
        <v>0.11790860491923801</v>
      </c>
    </row>
    <row r="409" spans="2:13" ht="15.75" customHeight="1" x14ac:dyDescent="0.2">
      <c r="B409" s="21" t="s">
        <v>190</v>
      </c>
      <c r="C409" s="15">
        <v>0.12662865440318</v>
      </c>
      <c r="D409" s="15">
        <v>0.105591721842731</v>
      </c>
      <c r="E409" s="15">
        <v>0.15033315492371799</v>
      </c>
      <c r="F409" s="15">
        <v>0.100552816379727</v>
      </c>
      <c r="G409" s="15">
        <v>0.109206437029831</v>
      </c>
      <c r="H409" s="15"/>
      <c r="I409" s="15">
        <v>0.105080176888564</v>
      </c>
      <c r="J409" s="15">
        <v>0.15033315492371799</v>
      </c>
      <c r="K409" s="15"/>
      <c r="L409" s="15">
        <v>0.128385168646339</v>
      </c>
      <c r="M409" s="15">
        <v>0.124753278293943</v>
      </c>
    </row>
    <row r="410" spans="2:13" ht="15.75" customHeight="1" x14ac:dyDescent="0.2">
      <c r="B410" s="21" t="s">
        <v>191</v>
      </c>
      <c r="C410" s="15">
        <v>0.122779825741687</v>
      </c>
      <c r="D410" s="15">
        <v>0.16365127411333999</v>
      </c>
      <c r="E410" s="15">
        <v>8.4156197945795902E-2</v>
      </c>
      <c r="F410" s="15">
        <v>0.14401447614910201</v>
      </c>
      <c r="G410" s="15">
        <v>0.16642530548897499</v>
      </c>
      <c r="H410" s="15"/>
      <c r="I410" s="15">
        <v>0.157890473796539</v>
      </c>
      <c r="J410" s="15">
        <v>8.4156197945795902E-2</v>
      </c>
      <c r="K410" s="15"/>
      <c r="L410" s="15">
        <v>0.115999660805334</v>
      </c>
      <c r="M410" s="15">
        <v>0.13001879883162901</v>
      </c>
    </row>
    <row r="411" spans="2:13" ht="15.75" customHeight="1" x14ac:dyDescent="0.2">
      <c r="C411" s="15"/>
      <c r="D411" s="15"/>
      <c r="E411" s="15"/>
      <c r="F411" s="15"/>
      <c r="G411" s="15"/>
      <c r="H411" s="15"/>
      <c r="I411" s="15"/>
      <c r="J411" s="15"/>
      <c r="K411" s="15"/>
      <c r="L411" s="15"/>
      <c r="M411" s="15"/>
    </row>
    <row r="412" spans="2:13" ht="15.75" customHeight="1" x14ac:dyDescent="0.2">
      <c r="B412" s="7" t="s">
        <v>192</v>
      </c>
      <c r="C412" s="15"/>
      <c r="D412" s="15"/>
      <c r="E412" s="15"/>
      <c r="F412" s="15"/>
      <c r="G412" s="15"/>
      <c r="H412" s="15"/>
      <c r="I412" s="15"/>
      <c r="J412" s="15"/>
      <c r="K412" s="15"/>
      <c r="L412" s="15"/>
      <c r="M412" s="15"/>
    </row>
    <row r="413" spans="2:13" ht="15.75" customHeight="1" x14ac:dyDescent="0.2">
      <c r="B413" s="14" t="s">
        <v>15</v>
      </c>
      <c r="C413" s="15"/>
      <c r="D413" s="15"/>
      <c r="E413" s="15"/>
      <c r="F413" s="15"/>
      <c r="G413" s="15"/>
      <c r="H413" s="15"/>
      <c r="I413" s="15"/>
      <c r="J413" s="15"/>
      <c r="K413" s="15"/>
      <c r="L413" s="15"/>
      <c r="M413" s="15"/>
    </row>
    <row r="414" spans="2:13" ht="15.75" customHeight="1" x14ac:dyDescent="0.2">
      <c r="B414" s="21" t="s">
        <v>193</v>
      </c>
      <c r="C414" s="15">
        <v>2.6311997049527299E-2</v>
      </c>
      <c r="D414" s="15">
        <v>2.1874841630693101E-2</v>
      </c>
      <c r="E414" s="15">
        <v>0</v>
      </c>
      <c r="F414" s="15">
        <v>2.62739954983464E-2</v>
      </c>
      <c r="G414" s="15">
        <v>0.102526970075227</v>
      </c>
      <c r="H414" s="15"/>
      <c r="I414" s="15">
        <v>5.0230808428621099E-2</v>
      </c>
      <c r="J414" s="15">
        <v>0</v>
      </c>
      <c r="K414" s="15"/>
      <c r="L414" s="15">
        <v>2.9369817057975301E-2</v>
      </c>
      <c r="M414" s="15">
        <v>2.30472568901318E-2</v>
      </c>
    </row>
    <row r="415" spans="2:13" ht="15.75" customHeight="1" x14ac:dyDescent="0.2">
      <c r="B415" s="21" t="s">
        <v>104</v>
      </c>
      <c r="C415" s="15">
        <v>1.6517986338608698E-2</v>
      </c>
      <c r="D415" s="15">
        <v>0</v>
      </c>
      <c r="E415" s="15">
        <v>2.48498096675039E-2</v>
      </c>
      <c r="F415" s="15">
        <v>2.62739954983464E-2</v>
      </c>
      <c r="G415" s="15">
        <v>0</v>
      </c>
      <c r="H415" s="15"/>
      <c r="I415" s="15">
        <v>8.9439770274699192E-3</v>
      </c>
      <c r="J415" s="15">
        <v>2.48498096675039E-2</v>
      </c>
      <c r="K415" s="15"/>
      <c r="L415" s="15">
        <v>1.5655815231042799E-2</v>
      </c>
      <c r="M415" s="15">
        <v>1.7438499851949899E-2</v>
      </c>
    </row>
    <row r="416" spans="2:13" ht="15.75" customHeight="1" x14ac:dyDescent="0.2">
      <c r="B416" s="21" t="s">
        <v>105</v>
      </c>
      <c r="C416" s="15">
        <v>4.9101638054230699E-2</v>
      </c>
      <c r="D416" s="15">
        <v>3.9967196950651401E-2</v>
      </c>
      <c r="E416" s="15">
        <v>3.3222281692094201E-2</v>
      </c>
      <c r="F416" s="15">
        <v>4.80048253830338E-2</v>
      </c>
      <c r="G416" s="15">
        <v>0.102526970075227</v>
      </c>
      <c r="H416" s="15"/>
      <c r="I416" s="15">
        <v>6.3536700848302402E-2</v>
      </c>
      <c r="J416" s="15">
        <v>3.3222281692094201E-2</v>
      </c>
      <c r="K416" s="15"/>
      <c r="L416" s="15">
        <v>4.9117776550506899E-2</v>
      </c>
      <c r="M416" s="15">
        <v>4.9084407479259198E-2</v>
      </c>
    </row>
    <row r="417" spans="2:13" ht="15.75" customHeight="1" x14ac:dyDescent="0.2">
      <c r="B417" s="21" t="s">
        <v>106</v>
      </c>
      <c r="C417" s="15">
        <v>1.9281582343388001E-2</v>
      </c>
      <c r="D417" s="15">
        <v>1.80923553199583E-2</v>
      </c>
      <c r="E417" s="15">
        <v>0</v>
      </c>
      <c r="F417" s="15">
        <v>2.17308298846874E-2</v>
      </c>
      <c r="G417" s="15">
        <v>7.0577802368352704E-2</v>
      </c>
      <c r="H417" s="15"/>
      <c r="I417" s="15">
        <v>3.6809424501999401E-2</v>
      </c>
      <c r="J417" s="15">
        <v>0</v>
      </c>
      <c r="K417" s="15"/>
      <c r="L417" s="15">
        <v>1.30497548339687E-2</v>
      </c>
      <c r="M417" s="15">
        <v>2.59351124662268E-2</v>
      </c>
    </row>
    <row r="418" spans="2:13" ht="15.75" customHeight="1" x14ac:dyDescent="0.2">
      <c r="B418" s="21" t="s">
        <v>107</v>
      </c>
      <c r="C418" s="15">
        <v>3.2277943132787597E-2</v>
      </c>
      <c r="D418" s="15">
        <v>3.9967196950651401E-2</v>
      </c>
      <c r="E418" s="15">
        <v>2.01802283989953E-2</v>
      </c>
      <c r="F418" s="15">
        <v>2.62739954983464E-2</v>
      </c>
      <c r="G418" s="15">
        <v>6.3898335413748494E-2</v>
      </c>
      <c r="H418" s="15"/>
      <c r="I418" s="15">
        <v>4.3275320347865298E-2</v>
      </c>
      <c r="J418" s="15">
        <v>2.01802283989953E-2</v>
      </c>
      <c r="K418" s="15"/>
      <c r="L418" s="15">
        <v>2.9485368552360999E-2</v>
      </c>
      <c r="M418" s="15">
        <v>3.5259488925423597E-2</v>
      </c>
    </row>
    <row r="419" spans="2:13" ht="15.75" customHeight="1" x14ac:dyDescent="0.2">
      <c r="B419" s="21" t="s">
        <v>108</v>
      </c>
      <c r="C419" s="15">
        <v>4.6625651170931502E-2</v>
      </c>
      <c r="D419" s="15">
        <v>3.9967196950651401E-2</v>
      </c>
      <c r="E419" s="15">
        <v>2.3615512748810099E-2</v>
      </c>
      <c r="F419" s="15">
        <v>0.122283646264414</v>
      </c>
      <c r="G419" s="15">
        <v>3.8628634661478499E-2</v>
      </c>
      <c r="H419" s="15"/>
      <c r="I419" s="15">
        <v>6.7542921710662299E-2</v>
      </c>
      <c r="J419" s="15">
        <v>2.3615512748810099E-2</v>
      </c>
      <c r="K419" s="15"/>
      <c r="L419" s="15">
        <v>4.7516141191706399E-2</v>
      </c>
      <c r="M419" s="15">
        <v>4.5674902426946301E-2</v>
      </c>
    </row>
    <row r="420" spans="2:13" ht="15.75" customHeight="1" x14ac:dyDescent="0.2">
      <c r="B420" s="21" t="s">
        <v>109</v>
      </c>
      <c r="C420" s="15">
        <v>8.9187986379059295E-2</v>
      </c>
      <c r="D420" s="15">
        <v>0.101809235531996</v>
      </c>
      <c r="E420" s="15">
        <v>2.6084106586197801E-2</v>
      </c>
      <c r="F420" s="15">
        <v>6.9735655267721297E-2</v>
      </c>
      <c r="G420" s="15">
        <v>0.26895227556420198</v>
      </c>
      <c r="H420" s="15"/>
      <c r="I420" s="15">
        <v>0.146552305598667</v>
      </c>
      <c r="J420" s="15">
        <v>2.6084106586197801E-2</v>
      </c>
      <c r="K420" s="15"/>
      <c r="L420" s="15">
        <v>7.0078678534580496E-2</v>
      </c>
      <c r="M420" s="15">
        <v>0.10959040528068401</v>
      </c>
    </row>
    <row r="421" spans="2:13" ht="15.75" customHeight="1" x14ac:dyDescent="0.2">
      <c r="B421" s="21" t="s">
        <v>110</v>
      </c>
      <c r="C421" s="15">
        <v>0.13211986203685799</v>
      </c>
      <c r="D421" s="15">
        <v>9.8026749221261103E-2</v>
      </c>
      <c r="E421" s="15">
        <v>7.2348441571390906E-2</v>
      </c>
      <c r="F421" s="15">
        <v>0.240024126915169</v>
      </c>
      <c r="G421" s="15">
        <v>0.218412874059663</v>
      </c>
      <c r="H421" s="15"/>
      <c r="I421" s="15">
        <v>0.18645482297817201</v>
      </c>
      <c r="J421" s="15">
        <v>7.2348441571390906E-2</v>
      </c>
      <c r="K421" s="15"/>
      <c r="L421" s="15">
        <v>0.15155454896954801</v>
      </c>
      <c r="M421" s="15">
        <v>0.111370045913235</v>
      </c>
    </row>
    <row r="422" spans="2:13" ht="15.75" customHeight="1" x14ac:dyDescent="0.2">
      <c r="B422" s="21" t="s">
        <v>111</v>
      </c>
      <c r="C422" s="15">
        <v>0.156007936188964</v>
      </c>
      <c r="D422" s="15">
        <v>0.16365127411333999</v>
      </c>
      <c r="E422" s="15">
        <v>0.18012015226599701</v>
      </c>
      <c r="F422" s="15">
        <v>0.20564879837311201</v>
      </c>
      <c r="G422" s="15">
        <v>3.1949167706874199E-2</v>
      </c>
      <c r="H422" s="15"/>
      <c r="I422" s="15">
        <v>0.13408882654506599</v>
      </c>
      <c r="J422" s="15">
        <v>0.18012015226599701</v>
      </c>
      <c r="K422" s="15"/>
      <c r="L422" s="15">
        <v>0.17873847322389</v>
      </c>
      <c r="M422" s="15">
        <v>0.13173924251257699</v>
      </c>
    </row>
    <row r="423" spans="2:13" ht="15.75" customHeight="1" x14ac:dyDescent="0.2">
      <c r="B423" s="21" t="s">
        <v>112</v>
      </c>
      <c r="C423" s="15">
        <v>0.112149638688523</v>
      </c>
      <c r="D423" s="15">
        <v>0.14177643248264701</v>
      </c>
      <c r="E423" s="15">
        <v>0.168312395891592</v>
      </c>
      <c r="F423" s="15">
        <v>4.34616597693748E-2</v>
      </c>
      <c r="G423" s="15">
        <v>0</v>
      </c>
      <c r="H423" s="15"/>
      <c r="I423" s="15">
        <v>6.1095118062762001E-2</v>
      </c>
      <c r="J423" s="15">
        <v>0.168312395891592</v>
      </c>
      <c r="K423" s="15"/>
      <c r="L423" s="15">
        <v>0.10797943859869</v>
      </c>
      <c r="M423" s="15">
        <v>0.116602032769396</v>
      </c>
    </row>
    <row r="424" spans="2:13" ht="15.75" customHeight="1" x14ac:dyDescent="0.2">
      <c r="B424" s="21" t="s">
        <v>194</v>
      </c>
      <c r="C424" s="15">
        <v>0.32041777861712101</v>
      </c>
      <c r="D424" s="15">
        <v>0.33486752084815002</v>
      </c>
      <c r="E424" s="15">
        <v>0.45126707117741899</v>
      </c>
      <c r="F424" s="15">
        <v>0.17028847164744801</v>
      </c>
      <c r="G424" s="15">
        <v>0.102526970075227</v>
      </c>
      <c r="H424" s="15"/>
      <c r="I424" s="15">
        <v>0.20146977395041199</v>
      </c>
      <c r="J424" s="15">
        <v>0.45126707117741899</v>
      </c>
      <c r="K424" s="15"/>
      <c r="L424" s="15">
        <v>0.30745418725572998</v>
      </c>
      <c r="M424" s="15">
        <v>0.33425860548417102</v>
      </c>
    </row>
    <row r="425" spans="2:13" ht="15.75" customHeight="1" x14ac:dyDescent="0.2">
      <c r="B425" s="21" t="s">
        <v>52</v>
      </c>
      <c r="C425" s="15">
        <v>0</v>
      </c>
      <c r="D425" s="15">
        <v>0</v>
      </c>
      <c r="E425" s="15">
        <v>0</v>
      </c>
      <c r="F425" s="15">
        <v>0</v>
      </c>
      <c r="G425" s="15">
        <v>0</v>
      </c>
      <c r="H425" s="15"/>
      <c r="I425" s="15">
        <v>0</v>
      </c>
      <c r="J425" s="15">
        <v>0</v>
      </c>
      <c r="K425" s="15"/>
      <c r="L425" s="15">
        <v>0</v>
      </c>
      <c r="M425" s="15">
        <v>0</v>
      </c>
    </row>
    <row r="426" spans="2:13" ht="15.75" customHeight="1" x14ac:dyDescent="0.2">
      <c r="C426" s="15"/>
      <c r="D426" s="15"/>
      <c r="E426" s="15"/>
      <c r="F426" s="15"/>
      <c r="G426" s="15"/>
      <c r="H426" s="15"/>
      <c r="I426" s="15"/>
      <c r="J426" s="15"/>
      <c r="K426" s="15"/>
      <c r="L426" s="15"/>
      <c r="M426" s="15"/>
    </row>
    <row r="427" spans="2:13" ht="15.75" customHeight="1" x14ac:dyDescent="0.2">
      <c r="B427" s="7" t="s">
        <v>195</v>
      </c>
      <c r="C427" s="15"/>
      <c r="D427" s="15"/>
      <c r="E427" s="15"/>
      <c r="F427" s="15"/>
      <c r="G427" s="15"/>
      <c r="H427" s="15"/>
      <c r="I427" s="15"/>
      <c r="J427" s="15"/>
      <c r="K427" s="15"/>
      <c r="L427" s="15"/>
      <c r="M427" s="15"/>
    </row>
    <row r="428" spans="2:13" ht="15.75" customHeight="1" x14ac:dyDescent="0.2">
      <c r="B428" s="14" t="s">
        <v>15</v>
      </c>
      <c r="C428" s="15"/>
      <c r="D428" s="15"/>
      <c r="E428" s="15"/>
      <c r="F428" s="15"/>
      <c r="G428" s="15"/>
      <c r="H428" s="15"/>
      <c r="I428" s="15"/>
      <c r="J428" s="15"/>
      <c r="K428" s="15"/>
      <c r="L428" s="15"/>
      <c r="M428" s="15"/>
    </row>
    <row r="429" spans="2:13" ht="15.75" customHeight="1" x14ac:dyDescent="0.2">
      <c r="B429" s="21" t="s">
        <v>196</v>
      </c>
      <c r="C429" s="15">
        <v>0.33552882169750903</v>
      </c>
      <c r="D429" s="15">
        <v>0.37483471779880101</v>
      </c>
      <c r="E429" s="15">
        <v>0.46677771830790599</v>
      </c>
      <c r="F429" s="15">
        <v>0.14401447614910201</v>
      </c>
      <c r="G429" s="15">
        <v>0.13447613778210099</v>
      </c>
      <c r="H429" s="15"/>
      <c r="I429" s="15">
        <v>0.216217558632639</v>
      </c>
      <c r="J429" s="15">
        <v>0.46677771830790599</v>
      </c>
      <c r="K429" s="15"/>
      <c r="L429" s="15">
        <v>0.32537588483853702</v>
      </c>
      <c r="M429" s="15">
        <v>0.34636879939656201</v>
      </c>
    </row>
    <row r="430" spans="2:13" ht="15.75" customHeight="1" x14ac:dyDescent="0.2">
      <c r="B430" s="21" t="s">
        <v>197</v>
      </c>
      <c r="C430" s="15">
        <v>0.38301580490388099</v>
      </c>
      <c r="D430" s="15">
        <v>0.439639166457165</v>
      </c>
      <c r="E430" s="15">
        <v>0.398132167492597</v>
      </c>
      <c r="F430" s="15">
        <v>0.49367775067131597</v>
      </c>
      <c r="G430" s="15">
        <v>0.17310477244358</v>
      </c>
      <c r="H430" s="15"/>
      <c r="I430" s="15">
        <v>0.369274338423141</v>
      </c>
      <c r="J430" s="15">
        <v>0.398132167492597</v>
      </c>
      <c r="K430" s="15"/>
      <c r="L430" s="15">
        <v>0.39491550053434799</v>
      </c>
      <c r="M430" s="15">
        <v>0.37031086671195701</v>
      </c>
    </row>
    <row r="431" spans="2:13" ht="15.75" customHeight="1" x14ac:dyDescent="0.2">
      <c r="B431" s="21" t="s">
        <v>198</v>
      </c>
      <c r="C431" s="15">
        <v>0.16402001014199399</v>
      </c>
      <c r="D431" s="15">
        <v>0.105591721842731</v>
      </c>
      <c r="E431" s="15">
        <v>9.7198251238894806E-2</v>
      </c>
      <c r="F431" s="15">
        <v>0.213750131416823</v>
      </c>
      <c r="G431" s="15">
        <v>0.35288901184176402</v>
      </c>
      <c r="H431" s="15"/>
      <c r="I431" s="15">
        <v>0.22476405188896001</v>
      </c>
      <c r="J431" s="15">
        <v>9.7198251238894806E-2</v>
      </c>
      <c r="K431" s="15"/>
      <c r="L431" s="15">
        <v>0.17660759521510999</v>
      </c>
      <c r="M431" s="15">
        <v>0.15058063359776599</v>
      </c>
    </row>
    <row r="432" spans="2:13" ht="15.75" customHeight="1" x14ac:dyDescent="0.2">
      <c r="B432" s="21" t="s">
        <v>199</v>
      </c>
      <c r="C432" s="15">
        <v>6.2064851303788797E-2</v>
      </c>
      <c r="D432" s="15">
        <v>1.80923553199583E-2</v>
      </c>
      <c r="E432" s="15">
        <v>1.8945931480301399E-2</v>
      </c>
      <c r="F432" s="15">
        <v>0.14855764176276101</v>
      </c>
      <c r="G432" s="15">
        <v>0.13447613778210099</v>
      </c>
      <c r="H432" s="15"/>
      <c r="I432" s="15">
        <v>0.101261925862095</v>
      </c>
      <c r="J432" s="15">
        <v>1.8945931480301399E-2</v>
      </c>
      <c r="K432" s="15"/>
      <c r="L432" s="15">
        <v>5.5925056265608203E-2</v>
      </c>
      <c r="M432" s="15">
        <v>6.8620121194177403E-2</v>
      </c>
    </row>
    <row r="433" spans="2:13" ht="15.75" customHeight="1" x14ac:dyDescent="0.2">
      <c r="B433" s="21" t="s">
        <v>200</v>
      </c>
      <c r="C433" s="15">
        <v>2.6867188647887199E-2</v>
      </c>
      <c r="D433" s="15">
        <v>6.1842038581344398E-2</v>
      </c>
      <c r="E433" s="15">
        <v>5.9038781872025204E-3</v>
      </c>
      <c r="F433" s="15">
        <v>0</v>
      </c>
      <c r="G433" s="15">
        <v>7.7257269322956998E-2</v>
      </c>
      <c r="H433" s="15"/>
      <c r="I433" s="15">
        <v>4.5923798750369199E-2</v>
      </c>
      <c r="J433" s="15">
        <v>5.9038781872025204E-3</v>
      </c>
      <c r="K433" s="15"/>
      <c r="L433" s="15">
        <v>4.0593309982219501E-2</v>
      </c>
      <c r="M433" s="15">
        <v>1.22122320352919E-2</v>
      </c>
    </row>
    <row r="434" spans="2:13" ht="15.75" customHeight="1" x14ac:dyDescent="0.2">
      <c r="B434" s="21" t="s">
        <v>52</v>
      </c>
      <c r="C434" s="15">
        <v>2.85033233049381E-2</v>
      </c>
      <c r="D434" s="15">
        <v>0</v>
      </c>
      <c r="E434" s="15">
        <v>1.3042053293098901E-2</v>
      </c>
      <c r="F434" s="15">
        <v>0</v>
      </c>
      <c r="G434" s="15">
        <v>0.12779667082749699</v>
      </c>
      <c r="H434" s="15"/>
      <c r="I434" s="15">
        <v>4.25583264427963E-2</v>
      </c>
      <c r="J434" s="15">
        <v>1.3042053293098901E-2</v>
      </c>
      <c r="K434" s="15"/>
      <c r="L434" s="15">
        <v>6.58265316417719E-3</v>
      </c>
      <c r="M434" s="15">
        <v>5.1907347064246802E-2</v>
      </c>
    </row>
    <row r="435" spans="2:13" ht="15.75" customHeight="1" x14ac:dyDescent="0.2">
      <c r="C435" s="15"/>
      <c r="D435" s="15"/>
      <c r="E435" s="15"/>
      <c r="F435" s="15"/>
      <c r="G435" s="15"/>
      <c r="H435" s="15"/>
      <c r="I435" s="15"/>
      <c r="J435" s="15"/>
      <c r="K435" s="15"/>
      <c r="L435" s="15"/>
      <c r="M435" s="15"/>
    </row>
    <row r="436" spans="2:13" ht="15.75" customHeight="1" x14ac:dyDescent="0.2">
      <c r="B436" s="7" t="s">
        <v>201</v>
      </c>
      <c r="C436" s="15"/>
      <c r="D436" s="15"/>
      <c r="E436" s="15"/>
      <c r="F436" s="15"/>
      <c r="G436" s="15"/>
      <c r="H436" s="15"/>
      <c r="I436" s="15"/>
      <c r="J436" s="15"/>
      <c r="K436" s="15"/>
      <c r="L436" s="15"/>
      <c r="M436" s="15"/>
    </row>
    <row r="437" spans="2:13" ht="15.75" customHeight="1" x14ac:dyDescent="0.2">
      <c r="B437" s="14" t="s">
        <v>15</v>
      </c>
      <c r="C437" s="15"/>
      <c r="D437" s="15"/>
      <c r="E437" s="15"/>
      <c r="F437" s="15"/>
      <c r="G437" s="15"/>
      <c r="H437" s="15"/>
      <c r="I437" s="15"/>
      <c r="J437" s="15"/>
      <c r="K437" s="15"/>
      <c r="L437" s="15"/>
      <c r="M437" s="15"/>
    </row>
    <row r="438" spans="2:13" ht="15.75" customHeight="1" x14ac:dyDescent="0.2">
      <c r="B438" s="21" t="s">
        <v>193</v>
      </c>
      <c r="C438" s="15">
        <v>5.4203891721083003E-2</v>
      </c>
      <c r="D438" s="15">
        <v>4.3749683261386098E-2</v>
      </c>
      <c r="E438" s="15">
        <v>1.42763502117928E-2</v>
      </c>
      <c r="F438" s="15">
        <v>4.80048253830338E-2</v>
      </c>
      <c r="G438" s="15">
        <v>0.179784239398184</v>
      </c>
      <c r="H438" s="15"/>
      <c r="I438" s="15">
        <v>9.0499857108811296E-2</v>
      </c>
      <c r="J438" s="15">
        <v>1.42763502117928E-2</v>
      </c>
      <c r="K438" s="15"/>
      <c r="L438" s="15">
        <v>7.5881533211408198E-2</v>
      </c>
      <c r="M438" s="15">
        <v>3.1059342159984099E-2</v>
      </c>
    </row>
    <row r="439" spans="2:13" ht="15.75" customHeight="1" x14ac:dyDescent="0.2">
      <c r="B439" s="21" t="s">
        <v>104</v>
      </c>
      <c r="C439" s="15">
        <v>1.7277563788541301E-2</v>
      </c>
      <c r="D439" s="15">
        <v>1.80923553199583E-2</v>
      </c>
      <c r="E439" s="15">
        <v>1.1807756374404999E-2</v>
      </c>
      <c r="F439" s="15">
        <v>4.80048253830338E-2</v>
      </c>
      <c r="G439" s="15">
        <v>0</v>
      </c>
      <c r="H439" s="15"/>
      <c r="I439" s="15">
        <v>2.2249869447151301E-2</v>
      </c>
      <c r="J439" s="15">
        <v>1.1807756374404999E-2</v>
      </c>
      <c r="K439" s="15"/>
      <c r="L439" s="15">
        <v>9.0731620668655696E-3</v>
      </c>
      <c r="M439" s="15">
        <v>2.6037150589127499E-2</v>
      </c>
    </row>
    <row r="440" spans="2:13" ht="15.75" customHeight="1" x14ac:dyDescent="0.2">
      <c r="B440" s="21" t="s">
        <v>105</v>
      </c>
      <c r="C440" s="15">
        <v>2.8607280955176499E-2</v>
      </c>
      <c r="D440" s="15">
        <v>0</v>
      </c>
      <c r="E440" s="15">
        <v>2.6084106586197801E-2</v>
      </c>
      <c r="F440" s="15">
        <v>2.17308298846874E-2</v>
      </c>
      <c r="G440" s="15">
        <v>7.0577802368352704E-2</v>
      </c>
      <c r="H440" s="15"/>
      <c r="I440" s="15">
        <v>3.0900962111136202E-2</v>
      </c>
      <c r="J440" s="15">
        <v>2.6084106586197801E-2</v>
      </c>
      <c r="K440" s="15"/>
      <c r="L440" s="15">
        <v>2.6215061162323101E-2</v>
      </c>
      <c r="M440" s="15">
        <v>3.1161380282884801E-2</v>
      </c>
    </row>
    <row r="441" spans="2:13" ht="15.75" customHeight="1" x14ac:dyDescent="0.2">
      <c r="B441" s="21" t="s">
        <v>106</v>
      </c>
      <c r="C441" s="15">
        <v>4.1676875222298099E-2</v>
      </c>
      <c r="D441" s="15">
        <v>0</v>
      </c>
      <c r="E441" s="15">
        <v>3.1987984773400299E-2</v>
      </c>
      <c r="F441" s="15">
        <v>4.80048253830338E-2</v>
      </c>
      <c r="G441" s="15">
        <v>0.102526970075227</v>
      </c>
      <c r="H441" s="15"/>
      <c r="I441" s="15">
        <v>5.0484520749305199E-2</v>
      </c>
      <c r="J441" s="15">
        <v>3.1987984773400299E-2</v>
      </c>
      <c r="K441" s="15"/>
      <c r="L441" s="15">
        <v>3.5288223229188703E-2</v>
      </c>
      <c r="M441" s="15">
        <v>4.8497842011933898E-2</v>
      </c>
    </row>
    <row r="442" spans="2:13" ht="15.75" customHeight="1" x14ac:dyDescent="0.2">
      <c r="B442" s="21" t="s">
        <v>107</v>
      </c>
      <c r="C442" s="15">
        <v>5.4705362241193503E-2</v>
      </c>
      <c r="D442" s="15">
        <v>8.3716880212037506E-2</v>
      </c>
      <c r="E442" s="15">
        <v>2.01802283989953E-2</v>
      </c>
      <c r="F442" s="15">
        <v>7.8821986495039298E-2</v>
      </c>
      <c r="G442" s="15">
        <v>9.5847503120622707E-2</v>
      </c>
      <c r="H442" s="15"/>
      <c r="I442" s="15">
        <v>8.6090291429772203E-2</v>
      </c>
      <c r="J442" s="15">
        <v>2.01802283989953E-2</v>
      </c>
      <c r="K442" s="15"/>
      <c r="L442" s="15">
        <v>6.21254930003741E-2</v>
      </c>
      <c r="M442" s="15">
        <v>4.6783117370489499E-2</v>
      </c>
    </row>
    <row r="443" spans="2:13" ht="15.75" customHeight="1" x14ac:dyDescent="0.2">
      <c r="B443" s="21" t="s">
        <v>108</v>
      </c>
      <c r="C443" s="15">
        <v>8.44294505460014E-2</v>
      </c>
      <c r="D443" s="15">
        <v>3.6184710639916601E-2</v>
      </c>
      <c r="E443" s="15">
        <v>3.5423269123215098E-2</v>
      </c>
      <c r="F443" s="15">
        <v>0.17483163726110701</v>
      </c>
      <c r="G443" s="15">
        <v>0.17310477244358</v>
      </c>
      <c r="H443" s="15"/>
      <c r="I443" s="15">
        <v>0.12897831575204799</v>
      </c>
      <c r="J443" s="15">
        <v>3.5423269123215098E-2</v>
      </c>
      <c r="K443" s="15"/>
      <c r="L443" s="15">
        <v>7.1465320002265298E-2</v>
      </c>
      <c r="M443" s="15">
        <v>9.8270853081419099E-2</v>
      </c>
    </row>
    <row r="444" spans="2:13" ht="15.75" customHeight="1" x14ac:dyDescent="0.2">
      <c r="B444" s="21" t="s">
        <v>109</v>
      </c>
      <c r="C444" s="15">
        <v>7.8959437598107599E-2</v>
      </c>
      <c r="D444" s="15">
        <v>0.119901590851954</v>
      </c>
      <c r="E444" s="15">
        <v>5.0933916253701701E-2</v>
      </c>
      <c r="F444" s="15">
        <v>9.1466485152408697E-2</v>
      </c>
      <c r="G444" s="15">
        <v>0.102526970075227</v>
      </c>
      <c r="H444" s="15"/>
      <c r="I444" s="15">
        <v>0.104435921103933</v>
      </c>
      <c r="J444" s="15">
        <v>5.0933916253701701E-2</v>
      </c>
      <c r="K444" s="15"/>
      <c r="L444" s="15">
        <v>6.3611576864788896E-2</v>
      </c>
      <c r="M444" s="15">
        <v>9.5345875373530897E-2</v>
      </c>
    </row>
    <row r="445" spans="2:13" ht="15.75" customHeight="1" x14ac:dyDescent="0.2">
      <c r="B445" s="21" t="s">
        <v>110</v>
      </c>
      <c r="C445" s="15">
        <v>0.101118674090537</v>
      </c>
      <c r="D445" s="15">
        <v>0.156086301491871</v>
      </c>
      <c r="E445" s="15">
        <v>7.2348441571390906E-2</v>
      </c>
      <c r="F445" s="15">
        <v>0.14855764176276101</v>
      </c>
      <c r="G445" s="15">
        <v>7.7257269322956998E-2</v>
      </c>
      <c r="H445" s="15"/>
      <c r="I445" s="15">
        <v>0.127272134189472</v>
      </c>
      <c r="J445" s="15">
        <v>7.2348441571390906E-2</v>
      </c>
      <c r="K445" s="15"/>
      <c r="L445" s="15">
        <v>0.12362877739188601</v>
      </c>
      <c r="M445" s="15">
        <v>7.70853307161639E-2</v>
      </c>
    </row>
    <row r="446" spans="2:13" ht="15.75" customHeight="1" x14ac:dyDescent="0.2">
      <c r="B446" s="21" t="s">
        <v>111</v>
      </c>
      <c r="C446" s="15">
        <v>0.159316526047352</v>
      </c>
      <c r="D446" s="15">
        <v>0.18930860205476799</v>
      </c>
      <c r="E446" s="15">
        <v>0.199066083746298</v>
      </c>
      <c r="F446" s="15">
        <v>0.117740480650755</v>
      </c>
      <c r="G446" s="15">
        <v>6.3898335413748494E-2</v>
      </c>
      <c r="H446" s="15"/>
      <c r="I446" s="15">
        <v>0.123182356101457</v>
      </c>
      <c r="J446" s="15">
        <v>0.199066083746298</v>
      </c>
      <c r="K446" s="15"/>
      <c r="L446" s="15">
        <v>0.154449116368022</v>
      </c>
      <c r="M446" s="15">
        <v>0.16451330931400501</v>
      </c>
    </row>
    <row r="447" spans="2:13" ht="15.75" customHeight="1" x14ac:dyDescent="0.2">
      <c r="B447" s="21" t="s">
        <v>112</v>
      </c>
      <c r="C447" s="15">
        <v>0.13889126248738801</v>
      </c>
      <c r="D447" s="15">
        <v>0.207400957374726</v>
      </c>
      <c r="E447" s="15">
        <v>0.177651558428609</v>
      </c>
      <c r="F447" s="15">
        <v>7.4278820881380297E-2</v>
      </c>
      <c r="G447" s="15">
        <v>3.1949167706874199E-2</v>
      </c>
      <c r="H447" s="15"/>
      <c r="I447" s="15">
        <v>0.103656376823985</v>
      </c>
      <c r="J447" s="15">
        <v>0.177651558428609</v>
      </c>
      <c r="K447" s="15"/>
      <c r="L447" s="15">
        <v>0.13470115687549</v>
      </c>
      <c r="M447" s="15">
        <v>0.143364909080543</v>
      </c>
    </row>
    <row r="448" spans="2:13" ht="15.75" customHeight="1" x14ac:dyDescent="0.2">
      <c r="B448" s="21" t="s">
        <v>194</v>
      </c>
      <c r="C448" s="15">
        <v>0.24081367530232101</v>
      </c>
      <c r="D448" s="15">
        <v>0.14555891879338201</v>
      </c>
      <c r="E448" s="15">
        <v>0.36024030453199402</v>
      </c>
      <c r="F448" s="15">
        <v>0.14855764176276101</v>
      </c>
      <c r="G448" s="15">
        <v>0.102526970075227</v>
      </c>
      <c r="H448" s="15"/>
      <c r="I448" s="15">
        <v>0.13224939518293</v>
      </c>
      <c r="J448" s="15">
        <v>0.36024030453199402</v>
      </c>
      <c r="K448" s="15"/>
      <c r="L448" s="15">
        <v>0.24356057982738899</v>
      </c>
      <c r="M448" s="15">
        <v>0.23788089001991899</v>
      </c>
    </row>
    <row r="449" spans="2:13" ht="15.75" customHeight="1" x14ac:dyDescent="0.2">
      <c r="B449" s="21" t="s">
        <v>52</v>
      </c>
      <c r="C449" s="15">
        <v>0</v>
      </c>
      <c r="D449" s="15">
        <v>0</v>
      </c>
      <c r="E449" s="15">
        <v>0</v>
      </c>
      <c r="F449" s="15">
        <v>0</v>
      </c>
      <c r="G449" s="15">
        <v>0</v>
      </c>
      <c r="H449" s="15"/>
      <c r="I449" s="15">
        <v>0</v>
      </c>
      <c r="J449" s="15">
        <v>0</v>
      </c>
      <c r="K449" s="15"/>
      <c r="L449" s="15">
        <v>0</v>
      </c>
      <c r="M449" s="15">
        <v>0</v>
      </c>
    </row>
    <row r="450" spans="2:13" ht="15.75" customHeight="1" x14ac:dyDescent="0.2">
      <c r="C450" s="15"/>
      <c r="D450" s="15"/>
      <c r="E450" s="15"/>
      <c r="F450" s="15"/>
      <c r="G450" s="15"/>
      <c r="H450" s="15"/>
      <c r="I450" s="15"/>
      <c r="J450" s="15"/>
      <c r="K450" s="15"/>
      <c r="L450" s="15"/>
      <c r="M450" s="15"/>
    </row>
    <row r="451" spans="2:13" ht="15.75" customHeight="1" x14ac:dyDescent="0.2">
      <c r="B451" s="7" t="s">
        <v>202</v>
      </c>
      <c r="C451" s="15"/>
      <c r="D451" s="15"/>
      <c r="E451" s="15"/>
      <c r="F451" s="15"/>
      <c r="G451" s="15"/>
      <c r="H451" s="15"/>
      <c r="I451" s="15"/>
      <c r="J451" s="15"/>
      <c r="K451" s="15"/>
      <c r="L451" s="15"/>
      <c r="M451" s="15"/>
    </row>
    <row r="452" spans="2:13" ht="15.75" customHeight="1" x14ac:dyDescent="0.2">
      <c r="B452" s="14" t="s">
        <v>15</v>
      </c>
      <c r="C452" s="15"/>
      <c r="D452" s="15"/>
      <c r="E452" s="15"/>
      <c r="F452" s="15"/>
      <c r="G452" s="15"/>
      <c r="H452" s="15"/>
      <c r="I452" s="15"/>
      <c r="J452" s="15"/>
      <c r="K452" s="15"/>
      <c r="L452" s="15"/>
      <c r="M452" s="15"/>
    </row>
    <row r="453" spans="2:13" ht="15.75" customHeight="1" x14ac:dyDescent="0.2">
      <c r="B453" s="21" t="s">
        <v>196</v>
      </c>
      <c r="C453" s="15">
        <v>0.33235776591652</v>
      </c>
      <c r="D453" s="15">
        <v>0.37105223148806699</v>
      </c>
      <c r="E453" s="15">
        <v>0.46334243395809099</v>
      </c>
      <c r="F453" s="15">
        <v>0.17028847164744801</v>
      </c>
      <c r="G453" s="15">
        <v>0.102526970075227</v>
      </c>
      <c r="H453" s="15"/>
      <c r="I453" s="15">
        <v>0.21328669873213901</v>
      </c>
      <c r="J453" s="15">
        <v>0.46334243395809099</v>
      </c>
      <c r="K453" s="15"/>
      <c r="L453" s="15">
        <v>0.34036745307661598</v>
      </c>
      <c r="M453" s="15">
        <v>0.32380606985085503</v>
      </c>
    </row>
    <row r="454" spans="2:13" ht="15.75" customHeight="1" x14ac:dyDescent="0.2">
      <c r="B454" s="21" t="s">
        <v>197</v>
      </c>
      <c r="C454" s="15">
        <v>0.28739373679165098</v>
      </c>
      <c r="D454" s="15">
        <v>0.331085034537415</v>
      </c>
      <c r="E454" s="15">
        <v>0.34349536048281298</v>
      </c>
      <c r="F454" s="15">
        <v>0.31430294779654999</v>
      </c>
      <c r="G454" s="15">
        <v>6.3898335413748494E-2</v>
      </c>
      <c r="H454" s="15"/>
      <c r="I454" s="15">
        <v>0.23639478933038699</v>
      </c>
      <c r="J454" s="15">
        <v>0.34349536048281298</v>
      </c>
      <c r="K454" s="15"/>
      <c r="L454" s="15">
        <v>0.27488109948015399</v>
      </c>
      <c r="M454" s="15">
        <v>0.30075309392122002</v>
      </c>
    </row>
    <row r="455" spans="2:13" ht="15.75" customHeight="1" x14ac:dyDescent="0.2">
      <c r="B455" s="21" t="s">
        <v>198</v>
      </c>
      <c r="C455" s="15">
        <v>0.21111437340233799</v>
      </c>
      <c r="D455" s="15">
        <v>0.21792834007321499</v>
      </c>
      <c r="E455" s="15">
        <v>0.119579467069011</v>
      </c>
      <c r="F455" s="15">
        <v>0.32338927902386799</v>
      </c>
      <c r="G455" s="15">
        <v>0.33953007793255502</v>
      </c>
      <c r="H455" s="15"/>
      <c r="I455" s="15">
        <v>0.29432379893810201</v>
      </c>
      <c r="J455" s="15">
        <v>0.119579467069011</v>
      </c>
      <c r="K455" s="15"/>
      <c r="L455" s="15">
        <v>0.196538142874465</v>
      </c>
      <c r="M455" s="15">
        <v>0.22667696539450499</v>
      </c>
    </row>
    <row r="456" spans="2:13" ht="15.75" customHeight="1" x14ac:dyDescent="0.2">
      <c r="B456" s="21" t="s">
        <v>199</v>
      </c>
      <c r="C456" s="15">
        <v>9.5465212034293298E-2</v>
      </c>
      <c r="D456" s="15">
        <v>5.8059552270609702E-2</v>
      </c>
      <c r="E456" s="15">
        <v>4.6264334985193098E-2</v>
      </c>
      <c r="F456" s="15">
        <v>0.117740480650755</v>
      </c>
      <c r="G456" s="15">
        <v>0.24368257481193201</v>
      </c>
      <c r="H456" s="15"/>
      <c r="I456" s="15">
        <v>0.140191064488908</v>
      </c>
      <c r="J456" s="15">
        <v>4.6264334985193098E-2</v>
      </c>
      <c r="K456" s="15"/>
      <c r="L456" s="15">
        <v>9.0873101449487098E-2</v>
      </c>
      <c r="M456" s="15">
        <v>0.100368066944387</v>
      </c>
    </row>
    <row r="457" spans="2:13" ht="15.75" customHeight="1" x14ac:dyDescent="0.2">
      <c r="B457" s="21" t="s">
        <v>200</v>
      </c>
      <c r="C457" s="15">
        <v>6.3531450270699105E-2</v>
      </c>
      <c r="D457" s="15">
        <v>2.1874841630693101E-2</v>
      </c>
      <c r="E457" s="15">
        <v>2.01802283989953E-2</v>
      </c>
      <c r="F457" s="15">
        <v>7.4278820881380297E-2</v>
      </c>
      <c r="G457" s="15">
        <v>0.211733407105058</v>
      </c>
      <c r="H457" s="15"/>
      <c r="I457" s="15">
        <v>0.10293969803884601</v>
      </c>
      <c r="J457" s="15">
        <v>2.01802283989953E-2</v>
      </c>
      <c r="K457" s="15"/>
      <c r="L457" s="15">
        <v>7.7707795121132697E-2</v>
      </c>
      <c r="M457" s="15">
        <v>4.8395803889033299E-2</v>
      </c>
    </row>
    <row r="458" spans="2:13" ht="15.75" customHeight="1" x14ac:dyDescent="0.2">
      <c r="B458" s="21" t="s">
        <v>52</v>
      </c>
      <c r="C458" s="15">
        <v>1.0137461584497199E-2</v>
      </c>
      <c r="D458" s="15">
        <v>0</v>
      </c>
      <c r="E458" s="15">
        <v>7.1381751058963803E-3</v>
      </c>
      <c r="F458" s="15">
        <v>0</v>
      </c>
      <c r="G458" s="15">
        <v>3.8628634661478499E-2</v>
      </c>
      <c r="H458" s="15"/>
      <c r="I458" s="15">
        <v>1.2863950471619E-2</v>
      </c>
      <c r="J458" s="15">
        <v>7.1381751058963803E-3</v>
      </c>
      <c r="K458" s="15"/>
      <c r="L458" s="15">
        <v>1.96324079981459E-2</v>
      </c>
      <c r="M458" s="15">
        <v>0</v>
      </c>
    </row>
    <row r="459" spans="2:13" ht="15.75" customHeight="1" x14ac:dyDescent="0.2">
      <c r="C459" s="15"/>
      <c r="D459" s="15"/>
      <c r="E459" s="15"/>
      <c r="F459" s="15"/>
      <c r="G459" s="15"/>
      <c r="H459" s="15"/>
      <c r="I459" s="15"/>
      <c r="J459" s="15"/>
      <c r="K459" s="15"/>
      <c r="L459" s="15"/>
      <c r="M459" s="15"/>
    </row>
    <row r="460" spans="2:13" ht="15.75" customHeight="1" x14ac:dyDescent="0.2">
      <c r="B460" s="7" t="s">
        <v>203</v>
      </c>
      <c r="C460" s="15"/>
      <c r="D460" s="15"/>
      <c r="E460" s="15"/>
      <c r="F460" s="15"/>
      <c r="G460" s="15"/>
      <c r="H460" s="15"/>
      <c r="I460" s="15"/>
      <c r="J460" s="15"/>
      <c r="K460" s="15"/>
      <c r="L460" s="15"/>
      <c r="M460" s="15"/>
    </row>
    <row r="461" spans="2:13" ht="15.75" customHeight="1" x14ac:dyDescent="0.2">
      <c r="B461" s="14" t="s">
        <v>15</v>
      </c>
      <c r="C461" s="15"/>
      <c r="D461" s="15"/>
      <c r="E461" s="15"/>
      <c r="F461" s="15"/>
      <c r="G461" s="15"/>
      <c r="H461" s="15"/>
      <c r="I461" s="15"/>
      <c r="J461" s="15"/>
      <c r="K461" s="15"/>
      <c r="L461" s="15"/>
      <c r="M461" s="15"/>
    </row>
    <row r="462" spans="2:13" ht="15.75" customHeight="1" x14ac:dyDescent="0.2">
      <c r="B462" s="21" t="s">
        <v>204</v>
      </c>
      <c r="C462" s="15">
        <v>0.54669412793985295</v>
      </c>
      <c r="D462" s="15">
        <v>0.57845318886279296</v>
      </c>
      <c r="E462" s="15">
        <v>0.68038775867226398</v>
      </c>
      <c r="F462" s="15">
        <v>0.39312493429158901</v>
      </c>
      <c r="G462" s="15">
        <v>0.30758091022568101</v>
      </c>
      <c r="H462" s="15"/>
      <c r="I462" s="15">
        <v>0.425160489498975</v>
      </c>
      <c r="J462" s="15">
        <v>0.68038775867226398</v>
      </c>
      <c r="K462" s="15"/>
      <c r="L462" s="15">
        <v>0.59012199320092296</v>
      </c>
      <c r="M462" s="15">
        <v>0.50032753495435001</v>
      </c>
    </row>
    <row r="463" spans="2:13" ht="15.75" customHeight="1" x14ac:dyDescent="0.2">
      <c r="B463" s="21" t="s">
        <v>205</v>
      </c>
      <c r="C463" s="15">
        <v>0.27688914462944503</v>
      </c>
      <c r="D463" s="15">
        <v>0.337829930925169</v>
      </c>
      <c r="E463" s="15">
        <v>0.26991262199272897</v>
      </c>
      <c r="F463" s="15">
        <v>0.34512010890855499</v>
      </c>
      <c r="G463" s="15">
        <v>0.16642530548897499</v>
      </c>
      <c r="H463" s="15"/>
      <c r="I463" s="15">
        <v>0.28323112348857599</v>
      </c>
      <c r="J463" s="15">
        <v>0.26991262199272897</v>
      </c>
      <c r="K463" s="15"/>
      <c r="L463" s="15">
        <v>0.23825790582719</v>
      </c>
      <c r="M463" s="15">
        <v>0.318134527410801</v>
      </c>
    </row>
    <row r="464" spans="2:13" ht="15.75" customHeight="1" x14ac:dyDescent="0.2">
      <c r="B464" s="21" t="s">
        <v>206</v>
      </c>
      <c r="C464" s="15">
        <v>7.5025992477292996E-2</v>
      </c>
      <c r="D464" s="15">
        <v>2.1874841630693101E-2</v>
      </c>
      <c r="E464" s="15">
        <v>2.6084106586197801E-2</v>
      </c>
      <c r="F464" s="15">
        <v>0.19201930153213501</v>
      </c>
      <c r="G464" s="15">
        <v>0.14115560473670499</v>
      </c>
      <c r="H464" s="15"/>
      <c r="I464" s="15">
        <v>0.11951641009792199</v>
      </c>
      <c r="J464" s="15">
        <v>2.6084106586197801E-2</v>
      </c>
      <c r="K464" s="15"/>
      <c r="L464" s="15">
        <v>8.2804364420895102E-2</v>
      </c>
      <c r="M464" s="15">
        <v>6.6721264537507596E-2</v>
      </c>
    </row>
    <row r="465" spans="2:13" ht="15.75" customHeight="1" x14ac:dyDescent="0.2">
      <c r="B465" s="21" t="s">
        <v>207</v>
      </c>
      <c r="C465" s="15">
        <v>5.7821693288867299E-2</v>
      </c>
      <c r="D465" s="15">
        <v>6.1842038581344398E-2</v>
      </c>
      <c r="E465" s="15">
        <v>1.1807756374404999E-2</v>
      </c>
      <c r="F465" s="15">
        <v>2.62739954983464E-2</v>
      </c>
      <c r="G465" s="15">
        <v>0.211733407105058</v>
      </c>
      <c r="H465" s="15"/>
      <c r="I465" s="15">
        <v>9.9650471081555406E-2</v>
      </c>
      <c r="J465" s="15">
        <v>1.1807756374404999E-2</v>
      </c>
      <c r="K465" s="15"/>
      <c r="L465" s="15">
        <v>6.2716226883053797E-2</v>
      </c>
      <c r="M465" s="15">
        <v>5.2595950654472798E-2</v>
      </c>
    </row>
    <row r="466" spans="2:13" ht="15.75" customHeight="1" x14ac:dyDescent="0.2">
      <c r="B466" s="21" t="s">
        <v>208</v>
      </c>
      <c r="C466" s="15">
        <v>3.3007872542538799E-2</v>
      </c>
      <c r="D466" s="15">
        <v>0</v>
      </c>
      <c r="E466" s="15">
        <v>5.9038781872025204E-3</v>
      </c>
      <c r="F466" s="15">
        <v>0</v>
      </c>
      <c r="G466" s="15">
        <v>0.17310477244358</v>
      </c>
      <c r="H466" s="15"/>
      <c r="I466" s="15">
        <v>5.7646645775335202E-2</v>
      </c>
      <c r="J466" s="15">
        <v>5.9038781872025204E-3</v>
      </c>
      <c r="K466" s="15"/>
      <c r="L466" s="15">
        <v>2.60995096679375E-2</v>
      </c>
      <c r="M466" s="15">
        <v>4.0383718619180997E-2</v>
      </c>
    </row>
    <row r="467" spans="2:13" ht="15.75" customHeight="1" x14ac:dyDescent="0.2">
      <c r="B467" s="21" t="s">
        <v>209</v>
      </c>
      <c r="C467" s="15">
        <v>1.05611691220018E-2</v>
      </c>
      <c r="D467" s="15">
        <v>0</v>
      </c>
      <c r="E467" s="15">
        <v>5.9038781872025204E-3</v>
      </c>
      <c r="F467" s="15">
        <v>4.34616597693748E-2</v>
      </c>
      <c r="G467" s="15">
        <v>0</v>
      </c>
      <c r="H467" s="15"/>
      <c r="I467" s="15">
        <v>1.47948600576363E-2</v>
      </c>
      <c r="J467" s="15">
        <v>5.9038781872025204E-3</v>
      </c>
      <c r="K467" s="15"/>
      <c r="L467" s="15">
        <v>0</v>
      </c>
      <c r="M467" s="15">
        <v>2.18370038236879E-2</v>
      </c>
    </row>
    <row r="468" spans="2:13" ht="15.75" customHeight="1" x14ac:dyDescent="0.2">
      <c r="C468" s="15"/>
      <c r="D468" s="15"/>
      <c r="E468" s="15"/>
      <c r="F468" s="15"/>
      <c r="G468" s="15"/>
      <c r="H468" s="15"/>
      <c r="I468" s="15"/>
      <c r="J468" s="15"/>
      <c r="K468" s="15"/>
      <c r="L468" s="15"/>
      <c r="M468" s="15"/>
    </row>
    <row r="469" spans="2:13" ht="15.75" customHeight="1" x14ac:dyDescent="0.2">
      <c r="B469" s="7" t="s">
        <v>210</v>
      </c>
      <c r="C469" s="15"/>
      <c r="D469" s="15"/>
      <c r="E469" s="15"/>
      <c r="F469" s="15"/>
      <c r="G469" s="15"/>
      <c r="H469" s="15"/>
      <c r="I469" s="15"/>
      <c r="J469" s="15"/>
      <c r="K469" s="15"/>
      <c r="L469" s="15"/>
      <c r="M469" s="15"/>
    </row>
    <row r="470" spans="2:13" ht="15.75" customHeight="1" x14ac:dyDescent="0.2">
      <c r="B470" s="14" t="s">
        <v>15</v>
      </c>
      <c r="C470" s="15"/>
      <c r="D470" s="15"/>
      <c r="E470" s="15"/>
      <c r="F470" s="15"/>
      <c r="G470" s="15"/>
      <c r="H470" s="15"/>
      <c r="I470" s="15"/>
      <c r="J470" s="15"/>
      <c r="K470" s="15"/>
      <c r="L470" s="15"/>
      <c r="M470" s="15"/>
    </row>
    <row r="471" spans="2:13" ht="15.75" customHeight="1" x14ac:dyDescent="0.2">
      <c r="B471" s="21" t="s">
        <v>211</v>
      </c>
      <c r="C471" s="15">
        <v>0.28221185594530501</v>
      </c>
      <c r="D471" s="15">
        <v>0.305427706595987</v>
      </c>
      <c r="E471" s="15">
        <v>0.32851992616485998</v>
      </c>
      <c r="F471" s="15">
        <v>0.218293297030482</v>
      </c>
      <c r="G471" s="15">
        <v>0.19837447319585</v>
      </c>
      <c r="H471" s="15"/>
      <c r="I471" s="15">
        <v>0.24011569749612199</v>
      </c>
      <c r="J471" s="15">
        <v>0.32851992616485998</v>
      </c>
      <c r="K471" s="15"/>
      <c r="L471" s="15">
        <v>0.30136930201535</v>
      </c>
      <c r="M471" s="15">
        <v>0.26175804134420599</v>
      </c>
    </row>
    <row r="472" spans="2:13" ht="15.75" customHeight="1" x14ac:dyDescent="0.2">
      <c r="B472" s="21" t="s">
        <v>212</v>
      </c>
      <c r="C472" s="15">
        <v>0.45012328077900898</v>
      </c>
      <c r="D472" s="15">
        <v>0.41101942843871803</v>
      </c>
      <c r="E472" s="15">
        <v>0.53172037836713404</v>
      </c>
      <c r="F472" s="15">
        <v>0.37139410440690102</v>
      </c>
      <c r="G472" s="15">
        <v>0.34620954488715899</v>
      </c>
      <c r="H472" s="15"/>
      <c r="I472" s="15">
        <v>0.37594777891124498</v>
      </c>
      <c r="J472" s="15">
        <v>0.53172037836713404</v>
      </c>
      <c r="K472" s="15"/>
      <c r="L472" s="15">
        <v>0.42803728380850198</v>
      </c>
      <c r="M472" s="15">
        <v>0.47370381889789798</v>
      </c>
    </row>
    <row r="473" spans="2:13" ht="15.75" customHeight="1" x14ac:dyDescent="0.2">
      <c r="B473" s="21" t="s">
        <v>213</v>
      </c>
      <c r="C473" s="15">
        <v>0.25150214700484802</v>
      </c>
      <c r="D473" s="15">
        <v>0.261678023334601</v>
      </c>
      <c r="E473" s="15">
        <v>0.11367558888180899</v>
      </c>
      <c r="F473" s="15">
        <v>0.41031259856261698</v>
      </c>
      <c r="G473" s="15">
        <v>0.45541598191699101</v>
      </c>
      <c r="H473" s="15"/>
      <c r="I473" s="15">
        <v>0.37679280588449898</v>
      </c>
      <c r="J473" s="15">
        <v>0.11367558888180899</v>
      </c>
      <c r="K473" s="15"/>
      <c r="L473" s="15">
        <v>0.250181207690653</v>
      </c>
      <c r="M473" s="15">
        <v>0.25291247318993099</v>
      </c>
    </row>
    <row r="474" spans="2:13" ht="15.75" customHeight="1" x14ac:dyDescent="0.2">
      <c r="B474" s="21" t="s">
        <v>52</v>
      </c>
      <c r="C474" s="15">
        <v>1.6162716270836E-2</v>
      </c>
      <c r="D474" s="15">
        <v>2.1874841630693101E-2</v>
      </c>
      <c r="E474" s="15">
        <v>2.6084106586197801E-2</v>
      </c>
      <c r="F474" s="15">
        <v>0</v>
      </c>
      <c r="G474" s="15">
        <v>0</v>
      </c>
      <c r="H474" s="15"/>
      <c r="I474" s="15">
        <v>7.1437177081340097E-3</v>
      </c>
      <c r="J474" s="15">
        <v>2.6084106586197801E-2</v>
      </c>
      <c r="K474" s="15"/>
      <c r="L474" s="15">
        <v>2.04122064854954E-2</v>
      </c>
      <c r="M474" s="15">
        <v>1.1625666567966601E-2</v>
      </c>
    </row>
    <row r="475" spans="2:13" ht="15.75" customHeight="1" x14ac:dyDescent="0.2">
      <c r="C475" s="15"/>
      <c r="D475" s="15"/>
      <c r="E475" s="15"/>
      <c r="F475" s="15"/>
      <c r="G475" s="15"/>
      <c r="H475" s="15"/>
      <c r="I475" s="15"/>
      <c r="J475" s="15"/>
      <c r="K475" s="15"/>
      <c r="L475" s="15"/>
      <c r="M475" s="15"/>
    </row>
    <row r="476" spans="2:13" ht="15.75" customHeight="1" x14ac:dyDescent="0.2">
      <c r="B476" s="7" t="s">
        <v>214</v>
      </c>
      <c r="C476" s="15"/>
      <c r="D476" s="15"/>
      <c r="E476" s="15"/>
      <c r="F476" s="15"/>
      <c r="G476" s="15"/>
      <c r="H476" s="15"/>
      <c r="I476" s="15"/>
      <c r="J476" s="15"/>
      <c r="K476" s="15"/>
      <c r="L476" s="15"/>
      <c r="M476" s="15"/>
    </row>
    <row r="477" spans="2:13" ht="15.75" customHeight="1" x14ac:dyDescent="0.2">
      <c r="B477" s="14" t="s">
        <v>15</v>
      </c>
      <c r="C477" s="15"/>
      <c r="D477" s="15"/>
      <c r="E477" s="15"/>
      <c r="F477" s="15"/>
      <c r="G477" s="15"/>
      <c r="H477" s="15"/>
      <c r="I477" s="15"/>
      <c r="J477" s="15"/>
      <c r="K477" s="15"/>
      <c r="L477" s="15"/>
      <c r="M477" s="15"/>
    </row>
    <row r="478" spans="2:13" ht="15.75" customHeight="1" x14ac:dyDescent="0.2">
      <c r="B478" s="21" t="s">
        <v>215</v>
      </c>
      <c r="C478" s="15">
        <v>0.42004923401314598</v>
      </c>
      <c r="D478" s="15">
        <v>0.48717133602928597</v>
      </c>
      <c r="E478" s="15">
        <v>0.48722555311316801</v>
      </c>
      <c r="F478" s="15">
        <v>0.39312493429158901</v>
      </c>
      <c r="G478" s="15">
        <v>0.19837447319585</v>
      </c>
      <c r="H478" s="15"/>
      <c r="I478" s="15">
        <v>0.358982880795231</v>
      </c>
      <c r="J478" s="15">
        <v>0.48722555311316801</v>
      </c>
      <c r="K478" s="15"/>
      <c r="L478" s="15">
        <v>0.44221349161297702</v>
      </c>
      <c r="M478" s="15">
        <v>0.39638513943287701</v>
      </c>
    </row>
    <row r="479" spans="2:13" ht="15.75" customHeight="1" x14ac:dyDescent="0.2">
      <c r="B479" s="21" t="s">
        <v>216</v>
      </c>
      <c r="C479" s="15">
        <v>0.32550195075104299</v>
      </c>
      <c r="D479" s="15">
        <v>0.29786273397451801</v>
      </c>
      <c r="E479" s="15">
        <v>0.342528669970386</v>
      </c>
      <c r="F479" s="15">
        <v>0.39312493429158901</v>
      </c>
      <c r="G479" s="15">
        <v>0.237003107857328</v>
      </c>
      <c r="H479" s="15"/>
      <c r="I479" s="15">
        <v>0.31002388252818502</v>
      </c>
      <c r="J479" s="15">
        <v>0.342528669970386</v>
      </c>
      <c r="K479" s="15"/>
      <c r="L479" s="15">
        <v>0.32554310737683301</v>
      </c>
      <c r="M479" s="15">
        <v>0.32545800909042699</v>
      </c>
    </row>
    <row r="480" spans="2:13" ht="15.75" customHeight="1" x14ac:dyDescent="0.2">
      <c r="B480" s="21" t="s">
        <v>217</v>
      </c>
      <c r="C480" s="15">
        <v>0.250781983956886</v>
      </c>
      <c r="D480" s="15">
        <v>0.30164522028525298</v>
      </c>
      <c r="E480" s="15">
        <v>0.29159475371668397</v>
      </c>
      <c r="F480" s="15">
        <v>0.244567292528828</v>
      </c>
      <c r="G480" s="15">
        <v>9.5847503120622707E-2</v>
      </c>
      <c r="H480" s="15"/>
      <c r="I480" s="15">
        <v>0.213681305513304</v>
      </c>
      <c r="J480" s="15">
        <v>0.29159475371668397</v>
      </c>
      <c r="K480" s="15"/>
      <c r="L480" s="15">
        <v>0.25064989010604199</v>
      </c>
      <c r="M480" s="15">
        <v>0.25092301648936599</v>
      </c>
    </row>
    <row r="481" spans="2:13" ht="15.75" customHeight="1" x14ac:dyDescent="0.2">
      <c r="B481" s="21" t="s">
        <v>218</v>
      </c>
      <c r="C481" s="15">
        <v>0.238395350104815</v>
      </c>
      <c r="D481" s="15">
        <v>0.21118344368546099</v>
      </c>
      <c r="E481" s="15">
        <v>0.29749863190388698</v>
      </c>
      <c r="F481" s="15">
        <v>0.270841288027175</v>
      </c>
      <c r="G481" s="15">
        <v>7.0577802368352704E-2</v>
      </c>
      <c r="H481" s="15"/>
      <c r="I481" s="15">
        <v>0.18466775783667899</v>
      </c>
      <c r="J481" s="15">
        <v>0.29749863190388698</v>
      </c>
      <c r="K481" s="15"/>
      <c r="L481" s="15">
        <v>0.272772807006877</v>
      </c>
      <c r="M481" s="15">
        <v>0.201691599126675</v>
      </c>
    </row>
    <row r="482" spans="2:13" ht="15.75" customHeight="1" x14ac:dyDescent="0.2">
      <c r="B482" s="21" t="s">
        <v>219</v>
      </c>
      <c r="C482" s="15">
        <v>0.222467641024858</v>
      </c>
      <c r="D482" s="15">
        <v>0.24358566801464299</v>
      </c>
      <c r="E482" s="15">
        <v>0.23228836543839201</v>
      </c>
      <c r="F482" s="15">
        <v>0.17483163726110701</v>
      </c>
      <c r="G482" s="15">
        <v>0.22364417394812</v>
      </c>
      <c r="H482" s="15"/>
      <c r="I482" s="15">
        <v>0.213540152381134</v>
      </c>
      <c r="J482" s="15">
        <v>0.23228836543839201</v>
      </c>
      <c r="K482" s="15"/>
      <c r="L482" s="15">
        <v>0.20141656206115</v>
      </c>
      <c r="M482" s="15">
        <v>0.244943229091375</v>
      </c>
    </row>
    <row r="483" spans="2:13" ht="15.75" customHeight="1" x14ac:dyDescent="0.2">
      <c r="B483" s="21" t="s">
        <v>220</v>
      </c>
      <c r="C483" s="15">
        <v>0.21693627749716499</v>
      </c>
      <c r="D483" s="15">
        <v>0.14177643248264701</v>
      </c>
      <c r="E483" s="15">
        <v>0.27608410658619797</v>
      </c>
      <c r="F483" s="15">
        <v>0.218293297030482</v>
      </c>
      <c r="G483" s="15">
        <v>0.12779667082749699</v>
      </c>
      <c r="H483" s="15"/>
      <c r="I483" s="15">
        <v>0.163168189700544</v>
      </c>
      <c r="J483" s="15">
        <v>0.27608410658619797</v>
      </c>
      <c r="K483" s="15"/>
      <c r="L483" s="15">
        <v>0.19284116791808101</v>
      </c>
      <c r="M483" s="15">
        <v>0.242661883213181</v>
      </c>
    </row>
    <row r="484" spans="2:13" ht="15.75" customHeight="1" x14ac:dyDescent="0.2">
      <c r="B484" s="21" t="s">
        <v>221</v>
      </c>
      <c r="C484" s="15">
        <v>0.17938433943283699</v>
      </c>
      <c r="D484" s="15">
        <v>0.229275799005419</v>
      </c>
      <c r="E484" s="15">
        <v>0.225150190332496</v>
      </c>
      <c r="F484" s="15">
        <v>0.122283646264414</v>
      </c>
      <c r="G484" s="15">
        <v>6.3898335413748494E-2</v>
      </c>
      <c r="H484" s="15"/>
      <c r="I484" s="15">
        <v>0.13778108319910601</v>
      </c>
      <c r="J484" s="15">
        <v>0.225150190332496</v>
      </c>
      <c r="K484" s="15"/>
      <c r="L484" s="15">
        <v>0.183934484920383</v>
      </c>
      <c r="M484" s="15">
        <v>0.17452628936342801</v>
      </c>
    </row>
    <row r="485" spans="2:13" ht="15.75" customHeight="1" x14ac:dyDescent="0.2">
      <c r="B485" s="21" t="s">
        <v>222</v>
      </c>
      <c r="C485" s="15">
        <v>0.16782880970117001</v>
      </c>
      <c r="D485" s="15">
        <v>0.127466563473424</v>
      </c>
      <c r="E485" s="15">
        <v>0.22761878416988399</v>
      </c>
      <c r="F485" s="15">
        <v>0.14855764176276101</v>
      </c>
      <c r="G485" s="15">
        <v>6.3898335413748494E-2</v>
      </c>
      <c r="H485" s="15"/>
      <c r="I485" s="15">
        <v>0.11347698232044701</v>
      </c>
      <c r="J485" s="15">
        <v>0.22761878416988399</v>
      </c>
      <c r="K485" s="15"/>
      <c r="L485" s="15">
        <v>0.18443225284417999</v>
      </c>
      <c r="M485" s="15">
        <v>0.15010182529284399</v>
      </c>
    </row>
    <row r="486" spans="2:13" ht="15.75" customHeight="1" x14ac:dyDescent="0.2">
      <c r="B486" s="21" t="s">
        <v>223</v>
      </c>
      <c r="C486" s="15">
        <v>0.14534960811467201</v>
      </c>
      <c r="D486" s="15">
        <v>0.17121624673481001</v>
      </c>
      <c r="E486" s="15">
        <v>0.19192790864040199</v>
      </c>
      <c r="F486" s="15">
        <v>0.100552816379727</v>
      </c>
      <c r="G486" s="15">
        <v>3.8628634661478499E-2</v>
      </c>
      <c r="H486" s="15"/>
      <c r="I486" s="15">
        <v>0.103007797930648</v>
      </c>
      <c r="J486" s="15">
        <v>0.19192790864040199</v>
      </c>
      <c r="K486" s="15"/>
      <c r="L486" s="15">
        <v>0.16998938010467901</v>
      </c>
      <c r="M486" s="15">
        <v>0.11904248313286001</v>
      </c>
    </row>
    <row r="487" spans="2:13" ht="15.75" customHeight="1" x14ac:dyDescent="0.2">
      <c r="B487" s="21" t="s">
        <v>224</v>
      </c>
      <c r="C487" s="15">
        <v>0.138006366813372</v>
      </c>
      <c r="D487" s="15">
        <v>0.25115064063611198</v>
      </c>
      <c r="E487" s="15">
        <v>0.163642814623083</v>
      </c>
      <c r="F487" s="15">
        <v>9.6009650766067697E-2</v>
      </c>
      <c r="G487" s="15">
        <v>0</v>
      </c>
      <c r="H487" s="15"/>
      <c r="I487" s="15">
        <v>0.11470166065837201</v>
      </c>
      <c r="J487" s="15">
        <v>0.163642814623083</v>
      </c>
      <c r="K487" s="15"/>
      <c r="L487" s="15">
        <v>0.16894291668230399</v>
      </c>
      <c r="M487" s="15">
        <v>0.10497636620143</v>
      </c>
    </row>
    <row r="488" spans="2:13" ht="15.75" customHeight="1" x14ac:dyDescent="0.2">
      <c r="B488" s="21" t="s">
        <v>225</v>
      </c>
      <c r="C488" s="15">
        <v>0.12860831642405299</v>
      </c>
      <c r="D488" s="15">
        <v>0.13799394617191199</v>
      </c>
      <c r="E488" s="15">
        <v>0.19439650247779</v>
      </c>
      <c r="F488" s="15">
        <v>6.9735655267721297E-2</v>
      </c>
      <c r="G488" s="15">
        <v>0</v>
      </c>
      <c r="H488" s="15"/>
      <c r="I488" s="15">
        <v>6.8803839772961103E-2</v>
      </c>
      <c r="J488" s="15">
        <v>0.19439650247779</v>
      </c>
      <c r="K488" s="15"/>
      <c r="L488" s="15">
        <v>0.122971006836769</v>
      </c>
      <c r="M488" s="15">
        <v>0.13462709808867199</v>
      </c>
    </row>
    <row r="489" spans="2:13" ht="15.75" customHeight="1" x14ac:dyDescent="0.2">
      <c r="B489" s="21" t="s">
        <v>226</v>
      </c>
      <c r="C489" s="15">
        <v>0.120449296391682</v>
      </c>
      <c r="D489" s="15">
        <v>0.16365127411333999</v>
      </c>
      <c r="E489" s="15">
        <v>0.15650463951718699</v>
      </c>
      <c r="F489" s="15">
        <v>0.100552816379727</v>
      </c>
      <c r="G489" s="15">
        <v>0</v>
      </c>
      <c r="H489" s="15"/>
      <c r="I489" s="15">
        <v>8.7673336824487594E-2</v>
      </c>
      <c r="J489" s="15">
        <v>0.15650463951718699</v>
      </c>
      <c r="K489" s="15"/>
      <c r="L489" s="15">
        <v>0.14244582495642799</v>
      </c>
      <c r="M489" s="15">
        <v>9.6964280931577496E-2</v>
      </c>
    </row>
    <row r="490" spans="2:13" ht="15.75" customHeight="1" x14ac:dyDescent="0.2">
      <c r="B490" s="21" t="s">
        <v>227</v>
      </c>
      <c r="C490" s="15">
        <v>9.4084334652569102E-2</v>
      </c>
      <c r="D490" s="15">
        <v>0.152303815181136</v>
      </c>
      <c r="E490" s="15">
        <v>0.100901141994976</v>
      </c>
      <c r="F490" s="15">
        <v>7.4278820881380297E-2</v>
      </c>
      <c r="G490" s="15">
        <v>3.8628634661478499E-2</v>
      </c>
      <c r="H490" s="15"/>
      <c r="I490" s="15">
        <v>8.7887544316824301E-2</v>
      </c>
      <c r="J490" s="15">
        <v>0.100901141994976</v>
      </c>
      <c r="K490" s="15"/>
      <c r="L490" s="15">
        <v>0.111516410923754</v>
      </c>
      <c r="M490" s="15">
        <v>7.5472644197620203E-2</v>
      </c>
    </row>
    <row r="491" spans="2:13" ht="15.75" customHeight="1" x14ac:dyDescent="0.2">
      <c r="B491" s="21" t="s">
        <v>228</v>
      </c>
      <c r="C491" s="15">
        <v>9.2760900346421898E-2</v>
      </c>
      <c r="D491" s="15">
        <v>0.119901590851954</v>
      </c>
      <c r="E491" s="15">
        <v>0.122048060906399</v>
      </c>
      <c r="F491" s="15">
        <v>4.80048253830338E-2</v>
      </c>
      <c r="G491" s="15">
        <v>3.1949167706874199E-2</v>
      </c>
      <c r="H491" s="15"/>
      <c r="I491" s="15">
        <v>6.6137528963978801E-2</v>
      </c>
      <c r="J491" s="15">
        <v>0.122048060906399</v>
      </c>
      <c r="K491" s="15"/>
      <c r="L491" s="15">
        <v>8.3475087851706098E-2</v>
      </c>
      <c r="M491" s="15">
        <v>0.10267507609265999</v>
      </c>
    </row>
    <row r="492" spans="2:13" ht="15.75" customHeight="1" x14ac:dyDescent="0.2">
      <c r="B492" s="21" t="s">
        <v>229</v>
      </c>
      <c r="C492" s="15">
        <v>8.6184618297803994E-2</v>
      </c>
      <c r="D492" s="15">
        <v>0.153123891414851</v>
      </c>
      <c r="E492" s="15">
        <v>0.11614418271919601</v>
      </c>
      <c r="F492" s="15">
        <v>2.62739954983464E-2</v>
      </c>
      <c r="G492" s="15">
        <v>0</v>
      </c>
      <c r="H492" s="15"/>
      <c r="I492" s="15">
        <v>5.8950000984408002E-2</v>
      </c>
      <c r="J492" s="15">
        <v>0.11614418271919601</v>
      </c>
      <c r="K492" s="15"/>
      <c r="L492" s="15">
        <v>0.11246268848027</v>
      </c>
      <c r="M492" s="15">
        <v>5.8128332839832902E-2</v>
      </c>
    </row>
    <row r="493" spans="2:13" ht="15.75" customHeight="1" x14ac:dyDescent="0.2">
      <c r="B493" s="21" t="s">
        <v>230</v>
      </c>
      <c r="C493" s="15">
        <v>7.6596324137758298E-2</v>
      </c>
      <c r="D493" s="15">
        <v>0.101809235531996</v>
      </c>
      <c r="E493" s="15">
        <v>0.11614418271919601</v>
      </c>
      <c r="F493" s="15">
        <v>2.17308298846874E-2</v>
      </c>
      <c r="G493" s="15">
        <v>0</v>
      </c>
      <c r="H493" s="15"/>
      <c r="I493" s="15">
        <v>4.0645507934946597E-2</v>
      </c>
      <c r="J493" s="15">
        <v>0.11614418271919601</v>
      </c>
      <c r="K493" s="15"/>
      <c r="L493" s="15">
        <v>7.4401925784840603E-2</v>
      </c>
      <c r="M493" s="15">
        <v>7.8939215612302299E-2</v>
      </c>
    </row>
    <row r="494" spans="2:13" ht="15.75" customHeight="1" x14ac:dyDescent="0.2">
      <c r="B494" s="21" t="s">
        <v>231</v>
      </c>
      <c r="C494" s="15">
        <v>7.5843865582467807E-2</v>
      </c>
      <c r="D494" s="15">
        <v>7.9934393901302705E-2</v>
      </c>
      <c r="E494" s="15">
        <v>9.8432548157588701E-2</v>
      </c>
      <c r="F494" s="15">
        <v>4.80048253830338E-2</v>
      </c>
      <c r="G494" s="15">
        <v>3.8628634661478499E-2</v>
      </c>
      <c r="H494" s="15"/>
      <c r="I494" s="15">
        <v>5.53097177259015E-2</v>
      </c>
      <c r="J494" s="15">
        <v>9.8432548157588701E-2</v>
      </c>
      <c r="K494" s="15"/>
      <c r="L494" s="15">
        <v>8.9277942528533896E-2</v>
      </c>
      <c r="M494" s="15">
        <v>6.1500715760352501E-2</v>
      </c>
    </row>
    <row r="495" spans="2:13" ht="15.75" customHeight="1" x14ac:dyDescent="0.2">
      <c r="B495" s="21" t="s">
        <v>232</v>
      </c>
      <c r="C495" s="15">
        <v>7.3173779554893403E-2</v>
      </c>
      <c r="D495" s="15">
        <v>4.3749683261386098E-2</v>
      </c>
      <c r="E495" s="15">
        <v>9.8432548157588701E-2</v>
      </c>
      <c r="F495" s="15">
        <v>7.4278820881380297E-2</v>
      </c>
      <c r="G495" s="15">
        <v>3.1949167706874199E-2</v>
      </c>
      <c r="H495" s="15"/>
      <c r="I495" s="15">
        <v>5.0212401110725099E-2</v>
      </c>
      <c r="J495" s="15">
        <v>9.8432548157588701E-2</v>
      </c>
      <c r="K495" s="15"/>
      <c r="L495" s="15">
        <v>8.5301349761430695E-2</v>
      </c>
      <c r="M495" s="15">
        <v>6.0225546702801197E-2</v>
      </c>
    </row>
    <row r="496" spans="2:13" ht="15.75" customHeight="1" x14ac:dyDescent="0.2">
      <c r="B496" s="21" t="s">
        <v>233</v>
      </c>
      <c r="C496" s="15">
        <v>6.5126753957964301E-2</v>
      </c>
      <c r="D496" s="15">
        <v>7.9934393901302705E-2</v>
      </c>
      <c r="E496" s="15">
        <v>6.1774982115679701E-2</v>
      </c>
      <c r="F496" s="15">
        <v>4.80048253830338E-2</v>
      </c>
      <c r="G496" s="15">
        <v>7.7257269322956998E-2</v>
      </c>
      <c r="H496" s="15"/>
      <c r="I496" s="15">
        <v>6.8173668197520507E-2</v>
      </c>
      <c r="J496" s="15">
        <v>6.1774982115679701E-2</v>
      </c>
      <c r="K496" s="15"/>
      <c r="L496" s="15">
        <v>9.5745044198325399E-2</v>
      </c>
      <c r="M496" s="15">
        <v>3.2436549340436001E-2</v>
      </c>
    </row>
    <row r="497" spans="2:13" ht="15.75" customHeight="1" x14ac:dyDescent="0.2">
      <c r="B497" s="21" t="s">
        <v>208</v>
      </c>
      <c r="C497" s="15">
        <v>6.2560133638275298E-2</v>
      </c>
      <c r="D497" s="15">
        <v>2.1874841630693101E-2</v>
      </c>
      <c r="E497" s="15">
        <v>0</v>
      </c>
      <c r="F497" s="15">
        <v>9.1466485152408697E-2</v>
      </c>
      <c r="G497" s="15">
        <v>0.24368257481193201</v>
      </c>
      <c r="H497" s="15"/>
      <c r="I497" s="15">
        <v>0.119430162679712</v>
      </c>
      <c r="J497" s="15">
        <v>0</v>
      </c>
      <c r="K497" s="15"/>
      <c r="L497" s="15">
        <v>5.5469326725912801E-2</v>
      </c>
      <c r="M497" s="15">
        <v>7.0130769589820494E-2</v>
      </c>
    </row>
    <row r="498" spans="2:13" ht="15.75" customHeight="1" x14ac:dyDescent="0.2">
      <c r="B498" s="21" t="s">
        <v>234</v>
      </c>
      <c r="C498" s="15">
        <v>5.6512933892367799E-2</v>
      </c>
      <c r="D498" s="15">
        <v>6.1842038581344398E-2</v>
      </c>
      <c r="E498" s="15">
        <v>8.6624791783183594E-2</v>
      </c>
      <c r="F498" s="15">
        <v>2.62739954983464E-2</v>
      </c>
      <c r="G498" s="15">
        <v>0</v>
      </c>
      <c r="H498" s="15"/>
      <c r="I498" s="15">
        <v>2.91398748346012E-2</v>
      </c>
      <c r="J498" s="15">
        <v>8.6624791783183594E-2</v>
      </c>
      <c r="K498" s="15"/>
      <c r="L498" s="15">
        <v>7.6228187694565103E-2</v>
      </c>
      <c r="M498" s="15">
        <v>3.5463565171225002E-2</v>
      </c>
    </row>
    <row r="499" spans="2:13" ht="15.75" customHeight="1" x14ac:dyDescent="0.2">
      <c r="B499" s="21" t="s">
        <v>235</v>
      </c>
      <c r="C499" s="15">
        <v>5.4349361677805998E-2</v>
      </c>
      <c r="D499" s="15">
        <v>7.9934393901302705E-2</v>
      </c>
      <c r="E499" s="15">
        <v>5.9306388278292002E-2</v>
      </c>
      <c r="F499" s="15">
        <v>6.9735655267721297E-2</v>
      </c>
      <c r="G499" s="15">
        <v>0</v>
      </c>
      <c r="H499" s="15"/>
      <c r="I499" s="15">
        <v>4.9843197283100701E-2</v>
      </c>
      <c r="J499" s="15">
        <v>5.9306388278292002E-2</v>
      </c>
      <c r="K499" s="15"/>
      <c r="L499" s="15">
        <v>5.6480228202033501E-2</v>
      </c>
      <c r="M499" s="15">
        <v>5.20743011782549E-2</v>
      </c>
    </row>
    <row r="500" spans="2:13" ht="15.75" customHeight="1" x14ac:dyDescent="0.2">
      <c r="B500" s="21" t="s">
        <v>236</v>
      </c>
      <c r="C500" s="15">
        <v>4.11178943900034E-2</v>
      </c>
      <c r="D500" s="15">
        <v>6.5624524892079206E-2</v>
      </c>
      <c r="E500" s="15">
        <v>5.4636807009783302E-2</v>
      </c>
      <c r="F500" s="15">
        <v>2.17308298846874E-2</v>
      </c>
      <c r="G500" s="15">
        <v>0</v>
      </c>
      <c r="H500" s="15"/>
      <c r="I500" s="15">
        <v>2.8828583153220198E-2</v>
      </c>
      <c r="J500" s="15">
        <v>5.4636807009783302E-2</v>
      </c>
      <c r="K500" s="15"/>
      <c r="L500" s="15">
        <v>6.1236619456486202E-2</v>
      </c>
      <c r="M500" s="15">
        <v>1.9637751837818899E-2</v>
      </c>
    </row>
    <row r="501" spans="2:13" ht="15.75" customHeight="1" x14ac:dyDescent="0.2">
      <c r="B501" s="21" t="s">
        <v>209</v>
      </c>
      <c r="C501" s="15">
        <v>2.1676295438076001E-2</v>
      </c>
      <c r="D501" s="15">
        <v>2.1874841630693101E-2</v>
      </c>
      <c r="E501" s="15">
        <v>1.1807756374404999E-2</v>
      </c>
      <c r="F501" s="15">
        <v>0</v>
      </c>
      <c r="G501" s="15">
        <v>7.0577802368352704E-2</v>
      </c>
      <c r="H501" s="15"/>
      <c r="I501" s="15">
        <v>3.0647249790452101E-2</v>
      </c>
      <c r="J501" s="15">
        <v>1.1807756374404999E-2</v>
      </c>
      <c r="K501" s="15"/>
      <c r="L501" s="15">
        <v>2.0296654991109799E-2</v>
      </c>
      <c r="M501" s="15">
        <v>2.3149295013032499E-2</v>
      </c>
    </row>
    <row r="502" spans="2:13" ht="15.75" customHeight="1" x14ac:dyDescent="0.2">
      <c r="C502" s="15"/>
      <c r="D502" s="15"/>
      <c r="E502" s="15"/>
      <c r="F502" s="15"/>
      <c r="G502" s="15"/>
      <c r="H502" s="15"/>
      <c r="I502" s="15"/>
      <c r="J502" s="15"/>
      <c r="K502" s="15"/>
      <c r="L502" s="15"/>
      <c r="M502" s="15"/>
    </row>
    <row r="503" spans="2:13" ht="15.75" customHeight="1" x14ac:dyDescent="0.2">
      <c r="B503" s="7" t="s">
        <v>237</v>
      </c>
      <c r="C503" s="15"/>
      <c r="D503" s="15"/>
      <c r="E503" s="15"/>
      <c r="F503" s="15"/>
      <c r="G503" s="15"/>
      <c r="H503" s="15"/>
      <c r="I503" s="15"/>
      <c r="J503" s="15"/>
      <c r="K503" s="15"/>
      <c r="L503" s="15"/>
      <c r="M503" s="15"/>
    </row>
    <row r="504" spans="2:13" ht="15.75" customHeight="1" x14ac:dyDescent="0.2">
      <c r="B504" s="14" t="s">
        <v>15</v>
      </c>
      <c r="C504" s="15"/>
      <c r="D504" s="15"/>
      <c r="E504" s="15"/>
      <c r="F504" s="15"/>
      <c r="G504" s="15"/>
      <c r="H504" s="15"/>
      <c r="I504" s="15"/>
      <c r="J504" s="15"/>
      <c r="K504" s="15"/>
      <c r="L504" s="15"/>
      <c r="M504" s="15"/>
    </row>
    <row r="505" spans="2:13" ht="15.75" customHeight="1" x14ac:dyDescent="0.2">
      <c r="B505" s="21" t="s">
        <v>238</v>
      </c>
      <c r="C505" s="15">
        <v>0.64846781663182196</v>
      </c>
      <c r="D505" s="15">
        <v>0.67647993808405404</v>
      </c>
      <c r="E505" s="15">
        <v>0.74162752797540998</v>
      </c>
      <c r="F505" s="15">
        <v>0.66850938793242298</v>
      </c>
      <c r="G505" s="15">
        <v>0.34620954488715899</v>
      </c>
      <c r="H505" s="15"/>
      <c r="I505" s="15">
        <v>0.56378136886566499</v>
      </c>
      <c r="J505" s="15">
        <v>0.74162752797540998</v>
      </c>
      <c r="K505" s="15"/>
      <c r="L505" s="15">
        <v>0.67050288539156699</v>
      </c>
      <c r="M505" s="15">
        <v>0.62494165299359905</v>
      </c>
    </row>
    <row r="506" spans="2:13" ht="15.75" customHeight="1" x14ac:dyDescent="0.2">
      <c r="B506" s="21" t="s">
        <v>239</v>
      </c>
      <c r="C506" s="15">
        <v>0.35801194889815102</v>
      </c>
      <c r="D506" s="15">
        <v>0.41101942843871803</v>
      </c>
      <c r="E506" s="15">
        <v>0.40306935516737202</v>
      </c>
      <c r="F506" s="15">
        <v>0.30521661656923099</v>
      </c>
      <c r="G506" s="15">
        <v>0.237003107857328</v>
      </c>
      <c r="H506" s="15"/>
      <c r="I506" s="15">
        <v>0.317052701306413</v>
      </c>
      <c r="J506" s="15">
        <v>0.40306935516737202</v>
      </c>
      <c r="K506" s="15"/>
      <c r="L506" s="15">
        <v>0.36315461697041401</v>
      </c>
      <c r="M506" s="15">
        <v>0.35252128073077299</v>
      </c>
    </row>
    <row r="507" spans="2:13" ht="15.75" customHeight="1" x14ac:dyDescent="0.2">
      <c r="B507" s="21" t="s">
        <v>240</v>
      </c>
      <c r="C507" s="15">
        <v>0.35346936619445701</v>
      </c>
      <c r="D507" s="15">
        <v>0.44342165276790002</v>
      </c>
      <c r="E507" s="15">
        <v>0.42078098972897998</v>
      </c>
      <c r="F507" s="15">
        <v>0.30165844913918</v>
      </c>
      <c r="G507" s="15">
        <v>0.13447613778210099</v>
      </c>
      <c r="H507" s="15"/>
      <c r="I507" s="15">
        <v>0.29228001504363998</v>
      </c>
      <c r="J507" s="15">
        <v>0.42078098972897998</v>
      </c>
      <c r="K507" s="15"/>
      <c r="L507" s="15">
        <v>0.37915061024676699</v>
      </c>
      <c r="M507" s="15">
        <v>0.32605029359725601</v>
      </c>
    </row>
    <row r="508" spans="2:13" ht="15.75" customHeight="1" x14ac:dyDescent="0.2">
      <c r="B508" s="21" t="s">
        <v>241</v>
      </c>
      <c r="C508" s="15">
        <v>0.31290153676282101</v>
      </c>
      <c r="D508" s="15">
        <v>0.331085034537415</v>
      </c>
      <c r="E508" s="15">
        <v>0.34843254815758901</v>
      </c>
      <c r="F508" s="15">
        <v>0.261754956799857</v>
      </c>
      <c r="G508" s="15">
        <v>0.25036204176653698</v>
      </c>
      <c r="H508" s="15"/>
      <c r="I508" s="15">
        <v>0.28060221877262198</v>
      </c>
      <c r="J508" s="15">
        <v>0.34843254815758901</v>
      </c>
      <c r="K508" s="15"/>
      <c r="L508" s="15">
        <v>0.33526440733900598</v>
      </c>
      <c r="M508" s="15">
        <v>0.28902538923035298</v>
      </c>
    </row>
    <row r="509" spans="2:13" ht="15.75" customHeight="1" x14ac:dyDescent="0.2">
      <c r="B509" s="21" t="s">
        <v>242</v>
      </c>
      <c r="C509" s="15">
        <v>0.30968340187186899</v>
      </c>
      <c r="D509" s="15">
        <v>0.36052484878957802</v>
      </c>
      <c r="E509" s="15">
        <v>0.336624791783184</v>
      </c>
      <c r="F509" s="15">
        <v>0.209206965803164</v>
      </c>
      <c r="G509" s="15">
        <v>0.28899067642801501</v>
      </c>
      <c r="H509" s="15"/>
      <c r="I509" s="15">
        <v>0.28519244353197698</v>
      </c>
      <c r="J509" s="15">
        <v>0.336624791783184</v>
      </c>
      <c r="K509" s="15"/>
      <c r="L509" s="15">
        <v>0.351908538510667</v>
      </c>
      <c r="M509" s="15">
        <v>0.26460092515976902</v>
      </c>
    </row>
    <row r="510" spans="2:13" ht="15.75" customHeight="1" x14ac:dyDescent="0.2">
      <c r="B510" s="21" t="s">
        <v>243</v>
      </c>
      <c r="C510" s="15">
        <v>0.235150181562855</v>
      </c>
      <c r="D510" s="15">
        <v>0.19983598475325701</v>
      </c>
      <c r="E510" s="15">
        <v>0.30560349752221</v>
      </c>
      <c r="F510" s="15">
        <v>0.17937480287476601</v>
      </c>
      <c r="G510" s="15">
        <v>0.13447613778210099</v>
      </c>
      <c r="H510" s="15"/>
      <c r="I510" s="15">
        <v>0.17110488799234</v>
      </c>
      <c r="J510" s="15">
        <v>0.30560349752221</v>
      </c>
      <c r="K510" s="15"/>
      <c r="L510" s="15">
        <v>0.22221098497605701</v>
      </c>
      <c r="M510" s="15">
        <v>0.24896496288109199</v>
      </c>
    </row>
    <row r="511" spans="2:13" ht="15.75" customHeight="1" x14ac:dyDescent="0.2">
      <c r="B511" s="21" t="s">
        <v>244</v>
      </c>
      <c r="C511" s="15">
        <v>0.225275542626338</v>
      </c>
      <c r="D511" s="15">
        <v>0.181743629433299</v>
      </c>
      <c r="E511" s="15">
        <v>0.25837247202459002</v>
      </c>
      <c r="F511" s="15">
        <v>0.117740480650755</v>
      </c>
      <c r="G511" s="15">
        <v>0.28754250936186798</v>
      </c>
      <c r="H511" s="15"/>
      <c r="I511" s="15">
        <v>0.19518891674180899</v>
      </c>
      <c r="J511" s="15">
        <v>0.25837247202459002</v>
      </c>
      <c r="K511" s="15"/>
      <c r="L511" s="15">
        <v>0.172868581874626</v>
      </c>
      <c r="M511" s="15">
        <v>0.28122883906801699</v>
      </c>
    </row>
    <row r="512" spans="2:13" ht="15.75" customHeight="1" x14ac:dyDescent="0.2">
      <c r="B512" s="21" t="s">
        <v>245</v>
      </c>
      <c r="C512" s="15">
        <v>0.207508347037095</v>
      </c>
      <c r="D512" s="15">
        <v>0.26924299595607099</v>
      </c>
      <c r="E512" s="15">
        <v>0.19096121812797501</v>
      </c>
      <c r="F512" s="15">
        <v>0.14401447614910201</v>
      </c>
      <c r="G512" s="15">
        <v>0.25704150872114101</v>
      </c>
      <c r="H512" s="15"/>
      <c r="I512" s="15">
        <v>0.222550445685016</v>
      </c>
      <c r="J512" s="15">
        <v>0.19096121812797501</v>
      </c>
      <c r="K512" s="15"/>
      <c r="L512" s="15">
        <v>0.26301281241154401</v>
      </c>
      <c r="M512" s="15">
        <v>0.148247940396706</v>
      </c>
    </row>
    <row r="513" spans="2:13" ht="15.75" customHeight="1" x14ac:dyDescent="0.2">
      <c r="B513" s="21" t="s">
        <v>246</v>
      </c>
      <c r="C513" s="15">
        <v>0.200180275600124</v>
      </c>
      <c r="D513" s="15">
        <v>0.23980318170390799</v>
      </c>
      <c r="E513" s="15">
        <v>0.24876570308130599</v>
      </c>
      <c r="F513" s="15">
        <v>0.16574530603378901</v>
      </c>
      <c r="G513" s="15">
        <v>6.3898335413748494E-2</v>
      </c>
      <c r="H513" s="15"/>
      <c r="I513" s="15">
        <v>0.15601389501306401</v>
      </c>
      <c r="J513" s="15">
        <v>0.24876570308130599</v>
      </c>
      <c r="K513" s="15"/>
      <c r="L513" s="15">
        <v>0.16944068460610101</v>
      </c>
      <c r="M513" s="15">
        <v>0.23299998929299101</v>
      </c>
    </row>
    <row r="514" spans="2:13" ht="15.75" customHeight="1" x14ac:dyDescent="0.2">
      <c r="B514" s="21" t="s">
        <v>247</v>
      </c>
      <c r="C514" s="15">
        <v>0.17222067702302801</v>
      </c>
      <c r="D514" s="15">
        <v>0.16365127411333999</v>
      </c>
      <c r="E514" s="15">
        <v>0.22638448725119001</v>
      </c>
      <c r="F514" s="15">
        <v>4.80048253830338E-2</v>
      </c>
      <c r="G514" s="15">
        <v>0.15974583853437099</v>
      </c>
      <c r="H514" s="15"/>
      <c r="I514" s="15">
        <v>0.122983290823043</v>
      </c>
      <c r="J514" s="15">
        <v>0.22638448725119001</v>
      </c>
      <c r="K514" s="15"/>
      <c r="L514" s="15">
        <v>0.150630113479406</v>
      </c>
      <c r="M514" s="15">
        <v>0.19527225614478999</v>
      </c>
    </row>
    <row r="515" spans="2:13" ht="15.75" customHeight="1" x14ac:dyDescent="0.2">
      <c r="B515" s="21" t="s">
        <v>248</v>
      </c>
      <c r="C515" s="15">
        <v>0.15495605086028899</v>
      </c>
      <c r="D515" s="15">
        <v>0.203618471063992</v>
      </c>
      <c r="E515" s="15">
        <v>0.17078098972898001</v>
      </c>
      <c r="F515" s="15">
        <v>0.14855764176276101</v>
      </c>
      <c r="G515" s="15">
        <v>7.0577802368352704E-2</v>
      </c>
      <c r="H515" s="15"/>
      <c r="I515" s="15">
        <v>0.14057045606209101</v>
      </c>
      <c r="J515" s="15">
        <v>0.17078098972898001</v>
      </c>
      <c r="K515" s="15"/>
      <c r="L515" s="15">
        <v>0.18498094834275799</v>
      </c>
      <c r="M515" s="15">
        <v>0.12289939339780399</v>
      </c>
    </row>
    <row r="516" spans="2:13" ht="15.75" customHeight="1" x14ac:dyDescent="0.2">
      <c r="B516" s="21" t="s">
        <v>249</v>
      </c>
      <c r="C516" s="15">
        <v>0.13921760203076899</v>
      </c>
      <c r="D516" s="15">
        <v>0.19983598475325701</v>
      </c>
      <c r="E516" s="15">
        <v>0.14689787057390299</v>
      </c>
      <c r="F516" s="15">
        <v>6.51924896540622E-2</v>
      </c>
      <c r="G516" s="15">
        <v>0.13447613778210099</v>
      </c>
      <c r="H516" s="15"/>
      <c r="I516" s="15">
        <v>0.132235885885157</v>
      </c>
      <c r="J516" s="15">
        <v>0.14689787057390299</v>
      </c>
      <c r="K516" s="15"/>
      <c r="L516" s="15">
        <v>0.108528134097269</v>
      </c>
      <c r="M516" s="15">
        <v>0.171983800877064</v>
      </c>
    </row>
    <row r="517" spans="2:13" ht="15.75" customHeight="1" x14ac:dyDescent="0.2">
      <c r="B517" s="21" t="s">
        <v>250</v>
      </c>
      <c r="C517" s="15">
        <v>0.101802135401749</v>
      </c>
      <c r="D517" s="15">
        <v>9.4244262910526302E-2</v>
      </c>
      <c r="E517" s="15">
        <v>9.2528669970386196E-2</v>
      </c>
      <c r="F517" s="15">
        <v>2.62739954983464E-2</v>
      </c>
      <c r="G517" s="15">
        <v>0.211733407105058</v>
      </c>
      <c r="H517" s="15"/>
      <c r="I517" s="15">
        <v>0.11023214054601101</v>
      </c>
      <c r="J517" s="15">
        <v>9.2528669970386196E-2</v>
      </c>
      <c r="K517" s="15"/>
      <c r="L517" s="15">
        <v>0.10813055203933</v>
      </c>
      <c r="M517" s="15">
        <v>9.5045480044331707E-2</v>
      </c>
    </row>
    <row r="518" spans="2:13" ht="15.75" customHeight="1" x14ac:dyDescent="0.2">
      <c r="B518" s="21" t="s">
        <v>251</v>
      </c>
      <c r="C518" s="15">
        <v>7.1576904558270593E-2</v>
      </c>
      <c r="D518" s="15">
        <v>8.3716880212037506E-2</v>
      </c>
      <c r="E518" s="15">
        <v>8.0720913595981103E-2</v>
      </c>
      <c r="F518" s="15">
        <v>7.4278820881380297E-2</v>
      </c>
      <c r="G518" s="15">
        <v>3.1949167706874199E-2</v>
      </c>
      <c r="H518" s="15"/>
      <c r="I518" s="15">
        <v>6.3264581209722295E-2</v>
      </c>
      <c r="J518" s="15">
        <v>8.0720913595981103E-2</v>
      </c>
      <c r="K518" s="15"/>
      <c r="L518" s="15">
        <v>9.2548249918571704E-2</v>
      </c>
      <c r="M518" s="15">
        <v>4.9186445602159901E-2</v>
      </c>
    </row>
    <row r="519" spans="2:13" ht="15.75" customHeight="1" x14ac:dyDescent="0.2">
      <c r="B519" s="21" t="s">
        <v>252</v>
      </c>
      <c r="C519" s="15">
        <v>4.5987054700256602E-2</v>
      </c>
      <c r="D519" s="15">
        <v>3.9967196950651401E-2</v>
      </c>
      <c r="E519" s="15">
        <v>4.6264334985193098E-2</v>
      </c>
      <c r="F519" s="15">
        <v>9.6009650766067697E-2</v>
      </c>
      <c r="G519" s="15">
        <v>0</v>
      </c>
      <c r="H519" s="15"/>
      <c r="I519" s="15">
        <v>4.5734994211573399E-2</v>
      </c>
      <c r="J519" s="15">
        <v>4.6264334985193098E-2</v>
      </c>
      <c r="K519" s="15"/>
      <c r="L519" s="15">
        <v>5.1723836947580898E-2</v>
      </c>
      <c r="M519" s="15">
        <v>3.9862069142963003E-2</v>
      </c>
    </row>
    <row r="520" spans="2:13" ht="15.75" customHeight="1" x14ac:dyDescent="0.2">
      <c r="B520" s="21" t="s">
        <v>52</v>
      </c>
      <c r="C520" s="15">
        <v>4.13155706299871E-2</v>
      </c>
      <c r="D520" s="15">
        <v>1.80923553199583E-2</v>
      </c>
      <c r="E520" s="15">
        <v>1.7711634561607601E-2</v>
      </c>
      <c r="F520" s="15">
        <v>9.1466485152408697E-2</v>
      </c>
      <c r="G520" s="15">
        <v>7.7257269322956998E-2</v>
      </c>
      <c r="H520" s="15"/>
      <c r="I520" s="15">
        <v>6.2772630448025599E-2</v>
      </c>
      <c r="J520" s="15">
        <v>1.7711634561607601E-2</v>
      </c>
      <c r="K520" s="15"/>
      <c r="L520" s="15">
        <v>3.5172671734802999E-2</v>
      </c>
      <c r="M520" s="15">
        <v>4.7874154412815298E-2</v>
      </c>
    </row>
    <row r="521" spans="2:13" ht="15.75" customHeight="1" x14ac:dyDescent="0.2">
      <c r="B521" s="21" t="s">
        <v>253</v>
      </c>
      <c r="C521" s="15">
        <v>2.8294554254114299E-2</v>
      </c>
      <c r="D521" s="15">
        <v>4.3749683261386098E-2</v>
      </c>
      <c r="E521" s="15">
        <v>2.1414525317689101E-2</v>
      </c>
      <c r="F521" s="15">
        <v>2.17308298846874E-2</v>
      </c>
      <c r="G521" s="15">
        <v>3.8628634661478499E-2</v>
      </c>
      <c r="H521" s="15"/>
      <c r="I521" s="15">
        <v>3.4548815916705201E-2</v>
      </c>
      <c r="J521" s="15">
        <v>2.1414525317689101E-2</v>
      </c>
      <c r="K521" s="15"/>
      <c r="L521" s="15">
        <v>4.7291514640782302E-2</v>
      </c>
      <c r="M521" s="15">
        <v>8.0120852698523093E-3</v>
      </c>
    </row>
    <row r="522" spans="2:13" ht="15.75" customHeight="1" x14ac:dyDescent="0.2">
      <c r="B522" s="21" t="s">
        <v>254</v>
      </c>
      <c r="C522" s="15">
        <v>9.3701019163266105E-3</v>
      </c>
      <c r="D522" s="15">
        <v>0</v>
      </c>
      <c r="E522" s="15">
        <v>0</v>
      </c>
      <c r="F522" s="15">
        <v>5.2547990996692898E-2</v>
      </c>
      <c r="G522" s="15">
        <v>0</v>
      </c>
      <c r="H522" s="15"/>
      <c r="I522" s="15">
        <v>1.78879540549398E-2</v>
      </c>
      <c r="J522" s="15">
        <v>0</v>
      </c>
      <c r="K522" s="15"/>
      <c r="L522" s="15">
        <v>1.8146324133731101E-2</v>
      </c>
      <c r="M522" s="15">
        <v>0</v>
      </c>
    </row>
    <row r="523" spans="2:13" ht="15.75" customHeight="1" x14ac:dyDescent="0.2">
      <c r="C523" s="15"/>
      <c r="D523" s="15"/>
      <c r="E523" s="15"/>
      <c r="F523" s="15"/>
      <c r="G523" s="15"/>
      <c r="H523" s="15"/>
      <c r="I523" s="15"/>
      <c r="J523" s="15"/>
      <c r="K523" s="15"/>
      <c r="L523" s="15"/>
      <c r="M523" s="15"/>
    </row>
    <row r="524" spans="2:13" ht="15.75" customHeight="1" x14ac:dyDescent="0.2">
      <c r="B524" s="7" t="s">
        <v>255</v>
      </c>
      <c r="C524" s="15"/>
      <c r="D524" s="15"/>
      <c r="E524" s="15"/>
      <c r="F524" s="15"/>
      <c r="G524" s="15"/>
      <c r="H524" s="15"/>
      <c r="I524" s="15"/>
      <c r="J524" s="15"/>
      <c r="K524" s="15"/>
      <c r="L524" s="15"/>
      <c r="M524" s="15"/>
    </row>
    <row r="525" spans="2:13" ht="15.75" customHeight="1" x14ac:dyDescent="0.2">
      <c r="B525" s="14" t="s">
        <v>15</v>
      </c>
      <c r="C525" s="15"/>
      <c r="D525" s="15"/>
      <c r="E525" s="15"/>
      <c r="F525" s="15"/>
      <c r="G525" s="15"/>
      <c r="H525" s="15"/>
      <c r="I525" s="15"/>
      <c r="J525" s="15"/>
      <c r="K525" s="15"/>
      <c r="L525" s="15"/>
      <c r="M525" s="15"/>
    </row>
    <row r="526" spans="2:13" ht="15.75" customHeight="1" x14ac:dyDescent="0.2">
      <c r="B526" s="21" t="s">
        <v>256</v>
      </c>
      <c r="C526" s="15">
        <v>0.51743734084785897</v>
      </c>
      <c r="D526" s="15">
        <v>0.57467070255205799</v>
      </c>
      <c r="E526" s="15">
        <v>0.57605133232747197</v>
      </c>
      <c r="F526" s="15">
        <v>0.480048253830339</v>
      </c>
      <c r="G526" s="15">
        <v>0.33953007793255502</v>
      </c>
      <c r="H526" s="15"/>
      <c r="I526" s="15">
        <v>0.46415453590767602</v>
      </c>
      <c r="J526" s="15">
        <v>0.57605133232747197</v>
      </c>
      <c r="K526" s="15"/>
      <c r="L526" s="15">
        <v>0.53021386773036505</v>
      </c>
      <c r="M526" s="15">
        <v>0.50379623695826803</v>
      </c>
    </row>
    <row r="527" spans="2:13" ht="15.75" customHeight="1" x14ac:dyDescent="0.2">
      <c r="B527" s="21" t="s">
        <v>257</v>
      </c>
      <c r="C527" s="15">
        <v>0.41397282552423198</v>
      </c>
      <c r="D527" s="15">
        <v>0.45098662538936901</v>
      </c>
      <c r="E527" s="15">
        <v>0.44783178682760399</v>
      </c>
      <c r="F527" s="15">
        <v>0.41031259856261698</v>
      </c>
      <c r="G527" s="15">
        <v>0.28899067642801501</v>
      </c>
      <c r="H527" s="15"/>
      <c r="I527" s="15">
        <v>0.38319347770874901</v>
      </c>
      <c r="J527" s="15">
        <v>0.44783178682760399</v>
      </c>
      <c r="K527" s="15"/>
      <c r="L527" s="15">
        <v>0.432678123568569</v>
      </c>
      <c r="M527" s="15">
        <v>0.39400175543178301</v>
      </c>
    </row>
    <row r="528" spans="2:13" ht="15.75" customHeight="1" x14ac:dyDescent="0.2">
      <c r="B528" s="21" t="s">
        <v>258</v>
      </c>
      <c r="C528" s="15">
        <v>0.31284145011001602</v>
      </c>
      <c r="D528" s="15">
        <v>0.40345445581724798</v>
      </c>
      <c r="E528" s="15">
        <v>0.29379574114780499</v>
      </c>
      <c r="F528" s="15">
        <v>0.27538445364083403</v>
      </c>
      <c r="G528" s="15">
        <v>0.31426037718028499</v>
      </c>
      <c r="H528" s="15"/>
      <c r="I528" s="15">
        <v>0.33015487255342801</v>
      </c>
      <c r="J528" s="15">
        <v>0.29379574114780499</v>
      </c>
      <c r="K528" s="15"/>
      <c r="L528" s="15">
        <v>0.32298797455453998</v>
      </c>
      <c r="M528" s="15">
        <v>0.302008318748196</v>
      </c>
    </row>
    <row r="529" spans="2:13" ht="15.75" customHeight="1" x14ac:dyDescent="0.2">
      <c r="B529" s="21" t="s">
        <v>259</v>
      </c>
      <c r="C529" s="15">
        <v>0.28821799358849498</v>
      </c>
      <c r="D529" s="15">
        <v>0.305427706595987</v>
      </c>
      <c r="E529" s="15">
        <v>0.29969961933500799</v>
      </c>
      <c r="F529" s="15">
        <v>0.32240428084026002</v>
      </c>
      <c r="G529" s="15">
        <v>0.205053940150454</v>
      </c>
      <c r="H529" s="15"/>
      <c r="I529" s="15">
        <v>0.27778066950248098</v>
      </c>
      <c r="J529" s="15">
        <v>0.29969961933500799</v>
      </c>
      <c r="K529" s="15"/>
      <c r="L529" s="15">
        <v>0.24610201630485801</v>
      </c>
      <c r="M529" s="15">
        <v>0.33318392422215298</v>
      </c>
    </row>
    <row r="530" spans="2:13" ht="15.75" customHeight="1" x14ac:dyDescent="0.2">
      <c r="B530" s="21" t="s">
        <v>260</v>
      </c>
      <c r="C530" s="15">
        <v>0.22800595138649901</v>
      </c>
      <c r="D530" s="15">
        <v>0.232238209082439</v>
      </c>
      <c r="E530" s="15">
        <v>0.26991262199272897</v>
      </c>
      <c r="F530" s="15">
        <v>0.16574530603378901</v>
      </c>
      <c r="G530" s="15">
        <v>0.17310477244358</v>
      </c>
      <c r="H530" s="15"/>
      <c r="I530" s="15">
        <v>0.18991086693245901</v>
      </c>
      <c r="J530" s="15">
        <v>0.26991262199272897</v>
      </c>
      <c r="K530" s="15"/>
      <c r="L530" s="15">
        <v>0.167881087631402</v>
      </c>
      <c r="M530" s="15">
        <v>0.29219941494457402</v>
      </c>
    </row>
    <row r="531" spans="2:13" ht="15.75" customHeight="1" x14ac:dyDescent="0.2">
      <c r="B531" s="21" t="s">
        <v>261</v>
      </c>
      <c r="C531" s="15">
        <v>0.191274941855129</v>
      </c>
      <c r="D531" s="15">
        <v>9.8026749221261006E-2</v>
      </c>
      <c r="E531" s="15">
        <v>0.26057345945571098</v>
      </c>
      <c r="F531" s="15">
        <v>0.213750131416823</v>
      </c>
      <c r="G531" s="15">
        <v>7.0577802368352704E-2</v>
      </c>
      <c r="H531" s="15"/>
      <c r="I531" s="15">
        <v>0.128279412925146</v>
      </c>
      <c r="J531" s="15">
        <v>0.26057345945571098</v>
      </c>
      <c r="K531" s="15"/>
      <c r="L531" s="15">
        <v>0.16257600087837101</v>
      </c>
      <c r="M531" s="15">
        <v>0.22191591643181899</v>
      </c>
    </row>
    <row r="532" spans="2:13" ht="15.75" customHeight="1" x14ac:dyDescent="0.2">
      <c r="B532" s="21" t="s">
        <v>262</v>
      </c>
      <c r="C532" s="15">
        <v>0.188939123880631</v>
      </c>
      <c r="D532" s="15">
        <v>0.233058285316154</v>
      </c>
      <c r="E532" s="15">
        <v>0.13975969546800601</v>
      </c>
      <c r="F532" s="15">
        <v>0.249110458142487</v>
      </c>
      <c r="G532" s="15">
        <v>0.218412874059662</v>
      </c>
      <c r="H532" s="15"/>
      <c r="I532" s="15">
        <v>0.23364547854155099</v>
      </c>
      <c r="J532" s="15">
        <v>0.13975969546800601</v>
      </c>
      <c r="K532" s="15"/>
      <c r="L532" s="15">
        <v>0.23359448053162099</v>
      </c>
      <c r="M532" s="15">
        <v>0.14126197617807201</v>
      </c>
    </row>
    <row r="533" spans="2:13" ht="15.75" customHeight="1" x14ac:dyDescent="0.2">
      <c r="B533" s="21" t="s">
        <v>263</v>
      </c>
      <c r="C533" s="15">
        <v>0.16124447745823001</v>
      </c>
      <c r="D533" s="15">
        <v>0.152303815181136</v>
      </c>
      <c r="E533" s="15">
        <v>0.17078098972898001</v>
      </c>
      <c r="F533" s="15">
        <v>0.270841288027175</v>
      </c>
      <c r="G533" s="15">
        <v>3.1949167706874199E-2</v>
      </c>
      <c r="H533" s="15"/>
      <c r="I533" s="15">
        <v>0.15257535067970801</v>
      </c>
      <c r="J533" s="15">
        <v>0.17078098972898001</v>
      </c>
      <c r="K533" s="15"/>
      <c r="L533" s="15">
        <v>0.17016307908082201</v>
      </c>
      <c r="M533" s="15">
        <v>0.15172236144012599</v>
      </c>
    </row>
    <row r="534" spans="2:13" ht="15.75" customHeight="1" x14ac:dyDescent="0.2">
      <c r="B534" s="21" t="s">
        <v>264</v>
      </c>
      <c r="C534" s="15">
        <v>0.14378893939621001</v>
      </c>
      <c r="D534" s="15">
        <v>0.123684077162689</v>
      </c>
      <c r="E534" s="15">
        <v>0.21801201522659999</v>
      </c>
      <c r="F534" s="15">
        <v>7.4278820881380297E-2</v>
      </c>
      <c r="G534" s="15">
        <v>3.1949167706874199E-2</v>
      </c>
      <c r="H534" s="15"/>
      <c r="I534" s="15">
        <v>7.6316761308719505E-2</v>
      </c>
      <c r="J534" s="15">
        <v>0.21801201522659999</v>
      </c>
      <c r="K534" s="15"/>
      <c r="L534" s="15">
        <v>0.13929106906077601</v>
      </c>
      <c r="M534" s="15">
        <v>0.148591176897201</v>
      </c>
    </row>
    <row r="535" spans="2:13" ht="15.75" customHeight="1" x14ac:dyDescent="0.2">
      <c r="B535" s="21" t="s">
        <v>265</v>
      </c>
      <c r="C535" s="15">
        <v>8.7519210660810198E-2</v>
      </c>
      <c r="D535" s="15">
        <v>6.1842038581344398E-2</v>
      </c>
      <c r="E535" s="15">
        <v>0.11147460145068799</v>
      </c>
      <c r="F535" s="15">
        <v>9.6009650766067697E-2</v>
      </c>
      <c r="G535" s="15">
        <v>3.8628634661478499E-2</v>
      </c>
      <c r="H535" s="15"/>
      <c r="I535" s="15">
        <v>6.5742662391326395E-2</v>
      </c>
      <c r="J535" s="15">
        <v>0.11147460145068799</v>
      </c>
      <c r="K535" s="15"/>
      <c r="L535" s="15">
        <v>0.104933757759577</v>
      </c>
      <c r="M535" s="15">
        <v>6.8926235562879495E-2</v>
      </c>
    </row>
    <row r="536" spans="2:13" ht="15.75" customHeight="1" x14ac:dyDescent="0.2">
      <c r="B536" s="21" t="s">
        <v>266</v>
      </c>
      <c r="C536" s="15">
        <v>3.7026886563793202E-2</v>
      </c>
      <c r="D536" s="15">
        <v>2.1874841630693101E-2</v>
      </c>
      <c r="E536" s="15">
        <v>5.9038781872025204E-3</v>
      </c>
      <c r="F536" s="15">
        <v>2.62739954983464E-2</v>
      </c>
      <c r="G536" s="15">
        <v>0.14783507169130999</v>
      </c>
      <c r="H536" s="15"/>
      <c r="I536" s="15">
        <v>6.5319127761160001E-2</v>
      </c>
      <c r="J536" s="15">
        <v>5.9038781872025204E-3</v>
      </c>
      <c r="K536" s="15"/>
      <c r="L536" s="15">
        <v>5.5469326725912801E-2</v>
      </c>
      <c r="M536" s="15">
        <v>1.73364617290492E-2</v>
      </c>
    </row>
    <row r="537" spans="2:13" ht="15.75" customHeight="1" x14ac:dyDescent="0.2">
      <c r="B537" s="21" t="s">
        <v>52</v>
      </c>
      <c r="C537" s="15">
        <v>3.3990427247751298E-3</v>
      </c>
      <c r="D537" s="15">
        <v>0</v>
      </c>
      <c r="E537" s="15">
        <v>7.1381751058963803E-3</v>
      </c>
      <c r="F537" s="15">
        <v>0</v>
      </c>
      <c r="G537" s="15">
        <v>0</v>
      </c>
      <c r="H537" s="15"/>
      <c r="I537" s="15">
        <v>0</v>
      </c>
      <c r="J537" s="15">
        <v>7.1381751058963803E-3</v>
      </c>
      <c r="K537" s="15"/>
      <c r="L537" s="15">
        <v>6.58265316417719E-3</v>
      </c>
      <c r="M537" s="15">
        <v>0</v>
      </c>
    </row>
    <row r="538" spans="2:13" ht="15.75" customHeight="1" x14ac:dyDescent="0.2">
      <c r="C538" s="15"/>
      <c r="D538" s="15"/>
      <c r="E538" s="15"/>
      <c r="F538" s="15"/>
      <c r="G538" s="15"/>
      <c r="H538" s="15"/>
      <c r="I538" s="15"/>
      <c r="J538" s="15"/>
      <c r="K538" s="15"/>
      <c r="L538" s="15"/>
      <c r="M538" s="15"/>
    </row>
    <row r="539" spans="2:13" ht="15.75" customHeight="1" x14ac:dyDescent="0.2">
      <c r="B539" s="7" t="s">
        <v>267</v>
      </c>
      <c r="C539" s="15"/>
      <c r="D539" s="15"/>
      <c r="E539" s="15"/>
      <c r="F539" s="15"/>
      <c r="G539" s="15"/>
      <c r="H539" s="15"/>
      <c r="I539" s="15"/>
      <c r="J539" s="15"/>
      <c r="K539" s="15"/>
      <c r="L539" s="15"/>
      <c r="M539" s="15"/>
    </row>
    <row r="540" spans="2:13" ht="15.75" customHeight="1" x14ac:dyDescent="0.2">
      <c r="B540" s="14" t="s">
        <v>15</v>
      </c>
      <c r="C540" s="15"/>
      <c r="D540" s="15"/>
      <c r="E540" s="15"/>
      <c r="F540" s="15"/>
      <c r="G540" s="15"/>
      <c r="H540" s="15"/>
      <c r="I540" s="15"/>
      <c r="J540" s="15"/>
      <c r="K540" s="15"/>
      <c r="L540" s="15"/>
      <c r="M540" s="15"/>
    </row>
    <row r="541" spans="2:13" ht="15.75" customHeight="1" x14ac:dyDescent="0.2">
      <c r="B541" s="21" t="s">
        <v>268</v>
      </c>
      <c r="C541" s="15">
        <v>0.41711347840985402</v>
      </c>
      <c r="D541" s="15">
        <v>0.46907898070932802</v>
      </c>
      <c r="E541" s="15">
        <v>0.52855270042358504</v>
      </c>
      <c r="F541" s="15">
        <v>0.17028847164744801</v>
      </c>
      <c r="G541" s="15">
        <v>0.31426037718028499</v>
      </c>
      <c r="H541" s="15"/>
      <c r="I541" s="15">
        <v>0.31581011756795102</v>
      </c>
      <c r="J541" s="15">
        <v>0.52855270042358504</v>
      </c>
      <c r="K541" s="15"/>
      <c r="L541" s="15">
        <v>0.42692378371369</v>
      </c>
      <c r="M541" s="15">
        <v>0.40663931785989499</v>
      </c>
    </row>
    <row r="542" spans="2:13" ht="15.75" customHeight="1" x14ac:dyDescent="0.2">
      <c r="B542" s="21" t="s">
        <v>269</v>
      </c>
      <c r="C542" s="15">
        <v>0.41811748663332599</v>
      </c>
      <c r="D542" s="15">
        <v>0.47286146702006199</v>
      </c>
      <c r="E542" s="15">
        <v>0.413375208216816</v>
      </c>
      <c r="F542" s="15">
        <v>0.61141823132207096</v>
      </c>
      <c r="G542" s="15">
        <v>0.179784239398184</v>
      </c>
      <c r="H542" s="15"/>
      <c r="I542" s="15">
        <v>0.42242843508540101</v>
      </c>
      <c r="J542" s="15">
        <v>0.413375208216816</v>
      </c>
      <c r="K542" s="15"/>
      <c r="L542" s="15">
        <v>0.44193387380225702</v>
      </c>
      <c r="M542" s="15">
        <v>0.392689464242438</v>
      </c>
    </row>
    <row r="543" spans="2:13" ht="15.75" customHeight="1" x14ac:dyDescent="0.2">
      <c r="B543" s="21" t="s">
        <v>270</v>
      </c>
      <c r="C543" s="15">
        <v>0.114542590128516</v>
      </c>
      <c r="D543" s="15">
        <v>1.80923553199583E-2</v>
      </c>
      <c r="E543" s="15">
        <v>5.2168213172395603E-2</v>
      </c>
      <c r="F543" s="15">
        <v>0.122283646264414</v>
      </c>
      <c r="G543" s="15">
        <v>0.37147924563942902</v>
      </c>
      <c r="H543" s="15"/>
      <c r="I543" s="15">
        <v>0.17124375783135901</v>
      </c>
      <c r="J543" s="15">
        <v>5.2168213172395603E-2</v>
      </c>
      <c r="K543" s="15"/>
      <c r="L543" s="15">
        <v>9.2699363359211695E-2</v>
      </c>
      <c r="M543" s="15">
        <v>0.13786392998747299</v>
      </c>
    </row>
    <row r="544" spans="2:13" ht="15.75" customHeight="1" x14ac:dyDescent="0.2">
      <c r="B544" s="21" t="s">
        <v>271</v>
      </c>
      <c r="C544" s="15">
        <v>3.9079953314166103E-2</v>
      </c>
      <c r="D544" s="15">
        <v>3.9967196950651401E-2</v>
      </c>
      <c r="E544" s="15">
        <v>5.9038781872025204E-3</v>
      </c>
      <c r="F544" s="15">
        <v>9.6009650766067697E-2</v>
      </c>
      <c r="G544" s="15">
        <v>7.0577802368352704E-2</v>
      </c>
      <c r="H544" s="15"/>
      <c r="I544" s="15">
        <v>6.9238526293891503E-2</v>
      </c>
      <c r="J544" s="15">
        <v>5.9038781872025204E-3</v>
      </c>
      <c r="K544" s="15"/>
      <c r="L544" s="15">
        <v>3.8442979124840897E-2</v>
      </c>
      <c r="M544" s="15">
        <v>3.9760031020062397E-2</v>
      </c>
    </row>
    <row r="545" spans="2:13" ht="15.75" customHeight="1" x14ac:dyDescent="0.2">
      <c r="B545" s="21" t="s">
        <v>272</v>
      </c>
      <c r="C545" s="15">
        <v>1.11464915141364E-2</v>
      </c>
      <c r="D545" s="15">
        <v>0</v>
      </c>
      <c r="E545" s="15">
        <v>0</v>
      </c>
      <c r="F545" s="15">
        <v>0</v>
      </c>
      <c r="G545" s="15">
        <v>6.3898335413748494E-2</v>
      </c>
      <c r="H545" s="15"/>
      <c r="I545" s="15">
        <v>2.1279163221398101E-2</v>
      </c>
      <c r="J545" s="15">
        <v>0</v>
      </c>
      <c r="K545" s="15"/>
      <c r="L545" s="15">
        <v>0</v>
      </c>
      <c r="M545" s="15">
        <v>2.30472568901318E-2</v>
      </c>
    </row>
    <row r="546" spans="2:13" ht="15.75" customHeight="1" x14ac:dyDescent="0.2">
      <c r="B546" s="21" t="s">
        <v>52</v>
      </c>
      <c r="C546" s="15">
        <v>0</v>
      </c>
      <c r="D546" s="15">
        <v>0</v>
      </c>
      <c r="E546" s="15">
        <v>0</v>
      </c>
      <c r="F546" s="15">
        <v>0</v>
      </c>
      <c r="G546" s="15">
        <v>0</v>
      </c>
      <c r="H546" s="15"/>
      <c r="I546" s="15">
        <v>0</v>
      </c>
      <c r="J546" s="15">
        <v>0</v>
      </c>
      <c r="K546" s="15"/>
      <c r="L546" s="15">
        <v>0</v>
      </c>
      <c r="M546" s="15">
        <v>0</v>
      </c>
    </row>
    <row r="547" spans="2:13" ht="15.75" customHeight="1" x14ac:dyDescent="0.2">
      <c r="C547" s="15"/>
      <c r="D547" s="15"/>
      <c r="E547" s="15"/>
      <c r="F547" s="15"/>
      <c r="G547" s="15"/>
      <c r="H547" s="15"/>
      <c r="I547" s="15"/>
      <c r="J547" s="15"/>
      <c r="K547" s="15"/>
      <c r="L547" s="15"/>
      <c r="M547" s="15"/>
    </row>
    <row r="548" spans="2:13" ht="15.75" customHeight="1" x14ac:dyDescent="0.2">
      <c r="B548" s="7" t="s">
        <v>273</v>
      </c>
      <c r="C548" s="15"/>
      <c r="D548" s="15"/>
      <c r="E548" s="15"/>
      <c r="F548" s="15"/>
      <c r="G548" s="15"/>
      <c r="H548" s="15"/>
      <c r="I548" s="15"/>
      <c r="J548" s="15"/>
      <c r="K548" s="15"/>
      <c r="L548" s="15"/>
      <c r="M548" s="15"/>
    </row>
    <row r="549" spans="2:13" ht="15.75" customHeight="1" x14ac:dyDescent="0.2">
      <c r="B549" s="14" t="s">
        <v>15</v>
      </c>
      <c r="C549" s="15"/>
      <c r="D549" s="15"/>
      <c r="E549" s="15"/>
      <c r="F549" s="15"/>
      <c r="G549" s="15"/>
      <c r="H549" s="15"/>
      <c r="I549" s="15"/>
      <c r="J549" s="15"/>
      <c r="K549" s="15"/>
      <c r="L549" s="15"/>
      <c r="M549" s="15"/>
    </row>
    <row r="550" spans="2:13" ht="15.75" customHeight="1" x14ac:dyDescent="0.2">
      <c r="B550" s="21" t="s">
        <v>274</v>
      </c>
      <c r="C550" s="15">
        <v>0.50138916202259098</v>
      </c>
      <c r="D550" s="15">
        <v>0.42532929744794201</v>
      </c>
      <c r="E550" s="15">
        <v>0.57084653824642995</v>
      </c>
      <c r="F550" s="15">
        <v>0.55887024032537802</v>
      </c>
      <c r="G550" s="15">
        <v>0.32761931108949399</v>
      </c>
      <c r="H550" s="15"/>
      <c r="I550" s="15">
        <v>0.43824922332247901</v>
      </c>
      <c r="J550" s="15">
        <v>0.57084653824642995</v>
      </c>
      <c r="K550" s="15"/>
      <c r="L550" s="15">
        <v>0.49385733901242701</v>
      </c>
      <c r="M550" s="15">
        <v>0.50943065726652803</v>
      </c>
    </row>
    <row r="551" spans="2:13" ht="15.75" customHeight="1" x14ac:dyDescent="0.2">
      <c r="B551" s="21" t="s">
        <v>275</v>
      </c>
      <c r="C551" s="15">
        <v>0.47981476002732798</v>
      </c>
      <c r="D551" s="15">
        <v>0.42154681113720699</v>
      </c>
      <c r="E551" s="15">
        <v>0.580453307189714</v>
      </c>
      <c r="F551" s="15">
        <v>0.39766809990524798</v>
      </c>
      <c r="G551" s="15">
        <v>0.34620954488715899</v>
      </c>
      <c r="H551" s="15"/>
      <c r="I551" s="15">
        <v>0.388329707695037</v>
      </c>
      <c r="J551" s="15">
        <v>0.580453307189714</v>
      </c>
      <c r="K551" s="15"/>
      <c r="L551" s="15">
        <v>0.46211256454614902</v>
      </c>
      <c r="M551" s="15">
        <v>0.49871484843580699</v>
      </c>
    </row>
    <row r="552" spans="2:13" ht="15.75" customHeight="1" x14ac:dyDescent="0.2">
      <c r="B552" s="21" t="s">
        <v>276</v>
      </c>
      <c r="C552" s="15">
        <v>0.425218477138326</v>
      </c>
      <c r="D552" s="15">
        <v>0.41480191474945299</v>
      </c>
      <c r="E552" s="15">
        <v>0.53445657861078799</v>
      </c>
      <c r="F552" s="15">
        <v>0.41485576417627601</v>
      </c>
      <c r="G552" s="15">
        <v>0.14783507169130999</v>
      </c>
      <c r="H552" s="15"/>
      <c r="I552" s="15">
        <v>0.325916035761038</v>
      </c>
      <c r="J552" s="15">
        <v>0.53445657861078799</v>
      </c>
      <c r="K552" s="15"/>
      <c r="L552" s="15">
        <v>0.46831300128091502</v>
      </c>
      <c r="M552" s="15">
        <v>0.37920778218909801</v>
      </c>
    </row>
    <row r="553" spans="2:13" ht="15.75" customHeight="1" x14ac:dyDescent="0.2">
      <c r="B553" s="21" t="s">
        <v>277</v>
      </c>
      <c r="C553" s="15">
        <v>0.42037618364364499</v>
      </c>
      <c r="D553" s="15">
        <v>0.43667675638014603</v>
      </c>
      <c r="E553" s="15">
        <v>0.52731840350489201</v>
      </c>
      <c r="F553" s="15">
        <v>0.27894262107088502</v>
      </c>
      <c r="G553" s="15">
        <v>0.25704150872114101</v>
      </c>
      <c r="H553" s="15"/>
      <c r="I553" s="15">
        <v>0.323160803887107</v>
      </c>
      <c r="J553" s="15">
        <v>0.52731840350489201</v>
      </c>
      <c r="K553" s="15"/>
      <c r="L553" s="15">
        <v>0.44063778554062299</v>
      </c>
      <c r="M553" s="15">
        <v>0.39874349590401598</v>
      </c>
    </row>
    <row r="554" spans="2:13" ht="15.75" customHeight="1" x14ac:dyDescent="0.2">
      <c r="B554" s="21" t="s">
        <v>278</v>
      </c>
      <c r="C554" s="15">
        <v>0.40752181357318701</v>
      </c>
      <c r="D554" s="15">
        <v>0.38914458680802499</v>
      </c>
      <c r="E554" s="15">
        <v>0.49629710924391801</v>
      </c>
      <c r="F554" s="15">
        <v>0.42394209540359401</v>
      </c>
      <c r="G554" s="15">
        <v>0.16642530548897499</v>
      </c>
      <c r="H554" s="15"/>
      <c r="I554" s="15">
        <v>0.32682100062179598</v>
      </c>
      <c r="J554" s="15">
        <v>0.49629710924391801</v>
      </c>
      <c r="K554" s="15"/>
      <c r="L554" s="15">
        <v>0.39978744328318599</v>
      </c>
      <c r="M554" s="15">
        <v>0.41577956230386598</v>
      </c>
    </row>
    <row r="555" spans="2:13" ht="15.75" customHeight="1" x14ac:dyDescent="0.2">
      <c r="B555" s="21" t="s">
        <v>279</v>
      </c>
      <c r="C555" s="15">
        <v>0.302718480428746</v>
      </c>
      <c r="D555" s="15">
        <v>0.38914458680802499</v>
      </c>
      <c r="E555" s="15">
        <v>0.336357185376917</v>
      </c>
      <c r="F555" s="15">
        <v>0.28802895229820302</v>
      </c>
      <c r="G555" s="15">
        <v>0.14115560473670499</v>
      </c>
      <c r="H555" s="15"/>
      <c r="I555" s="15">
        <v>0.272139355736015</v>
      </c>
      <c r="J555" s="15">
        <v>0.336357185376917</v>
      </c>
      <c r="K555" s="15"/>
      <c r="L555" s="15">
        <v>0.29257169407418998</v>
      </c>
      <c r="M555" s="15">
        <v>0.31355189142383699</v>
      </c>
    </row>
    <row r="556" spans="2:13" ht="15.75" customHeight="1" x14ac:dyDescent="0.2">
      <c r="B556" s="21" t="s">
        <v>280</v>
      </c>
      <c r="C556" s="15">
        <v>0.30202298770043401</v>
      </c>
      <c r="D556" s="15">
        <v>0.24358566801464299</v>
      </c>
      <c r="E556" s="15">
        <v>0.26797924096787401</v>
      </c>
      <c r="F556" s="15">
        <v>0.40576943294895801</v>
      </c>
      <c r="G556" s="15">
        <v>0.34620954488715899</v>
      </c>
      <c r="H556" s="15"/>
      <c r="I556" s="15">
        <v>0.33297031394104698</v>
      </c>
      <c r="J556" s="15">
        <v>0.26797924096787401</v>
      </c>
      <c r="K556" s="15"/>
      <c r="L556" s="15">
        <v>0.313748333418507</v>
      </c>
      <c r="M556" s="15">
        <v>0.28950419753527501</v>
      </c>
    </row>
    <row r="557" spans="2:13" ht="15.75" customHeight="1" x14ac:dyDescent="0.2">
      <c r="B557" s="21" t="s">
        <v>281</v>
      </c>
      <c r="C557" s="15">
        <v>0.25474440705735002</v>
      </c>
      <c r="D557" s="15">
        <v>0.16743376042407501</v>
      </c>
      <c r="E557" s="15">
        <v>0.235991256194474</v>
      </c>
      <c r="F557" s="15">
        <v>0.292572117911862</v>
      </c>
      <c r="G557" s="15">
        <v>0.35288901184176402</v>
      </c>
      <c r="H557" s="15"/>
      <c r="I557" s="15">
        <v>0.27179188077850103</v>
      </c>
      <c r="J557" s="15">
        <v>0.235991256194474</v>
      </c>
      <c r="K557" s="15"/>
      <c r="L557" s="15">
        <v>0.29731271970011502</v>
      </c>
      <c r="M557" s="15">
        <v>0.209295531904924</v>
      </c>
    </row>
    <row r="558" spans="2:13" ht="15.75" customHeight="1" x14ac:dyDescent="0.2">
      <c r="B558" s="21" t="s">
        <v>282</v>
      </c>
      <c r="C558" s="15">
        <v>0.234938588228887</v>
      </c>
      <c r="D558" s="15">
        <v>0.236020695393173</v>
      </c>
      <c r="E558" s="15">
        <v>0.28912615987929702</v>
      </c>
      <c r="F558" s="15">
        <v>0.18747613591847601</v>
      </c>
      <c r="G558" s="15">
        <v>0.13447613778210099</v>
      </c>
      <c r="H558" s="15"/>
      <c r="I558" s="15">
        <v>0.185679601806929</v>
      </c>
      <c r="J558" s="15">
        <v>0.28912615987929702</v>
      </c>
      <c r="K558" s="15"/>
      <c r="L558" s="15">
        <v>0.20157415193963699</v>
      </c>
      <c r="M558" s="15">
        <v>0.27056076832718501</v>
      </c>
    </row>
    <row r="559" spans="2:13" ht="15.75" customHeight="1" x14ac:dyDescent="0.2">
      <c r="B559" s="21" t="s">
        <v>283</v>
      </c>
      <c r="C559" s="15">
        <v>0.232323100080809</v>
      </c>
      <c r="D559" s="15">
        <v>0.30921019290672203</v>
      </c>
      <c r="E559" s="15">
        <v>0.26207536278067201</v>
      </c>
      <c r="F559" s="15">
        <v>0.17483163726110701</v>
      </c>
      <c r="G559" s="15">
        <v>0.13447613778210099</v>
      </c>
      <c r="H559" s="15"/>
      <c r="I559" s="15">
        <v>0.205276929534358</v>
      </c>
      <c r="J559" s="15">
        <v>0.26207536278067201</v>
      </c>
      <c r="K559" s="15"/>
      <c r="L559" s="15">
        <v>0.26912028318742798</v>
      </c>
      <c r="M559" s="15">
        <v>0.19303588202712799</v>
      </c>
    </row>
    <row r="560" spans="2:13" ht="15.75" customHeight="1" x14ac:dyDescent="0.2">
      <c r="B560" s="21" t="s">
        <v>284</v>
      </c>
      <c r="C560" s="15">
        <v>0.22523880609786801</v>
      </c>
      <c r="D560" s="15">
        <v>0.229275799005419</v>
      </c>
      <c r="E560" s="15">
        <v>0.29379574114780499</v>
      </c>
      <c r="F560" s="15">
        <v>0.2273796282578</v>
      </c>
      <c r="G560" s="15">
        <v>3.1949167706874199E-2</v>
      </c>
      <c r="H560" s="15"/>
      <c r="I560" s="15">
        <v>0.162917409698287</v>
      </c>
      <c r="J560" s="15">
        <v>0.29379574114780499</v>
      </c>
      <c r="K560" s="15"/>
      <c r="L560" s="15">
        <v>0.23997509268037601</v>
      </c>
      <c r="M560" s="15">
        <v>0.20950532719022799</v>
      </c>
    </row>
    <row r="561" spans="2:13" ht="15.75" customHeight="1" x14ac:dyDescent="0.2">
      <c r="B561" s="21" t="s">
        <v>285</v>
      </c>
      <c r="C561" s="15">
        <v>2.0871651360009399E-2</v>
      </c>
      <c r="D561" s="15">
        <v>0</v>
      </c>
      <c r="E561" s="15">
        <v>0</v>
      </c>
      <c r="F561" s="15">
        <v>4.80048253830338E-2</v>
      </c>
      <c r="G561" s="15">
        <v>7.0577802368352704E-2</v>
      </c>
      <c r="H561" s="15"/>
      <c r="I561" s="15">
        <v>3.9844939138606199E-2</v>
      </c>
      <c r="J561" s="15">
        <v>0</v>
      </c>
      <c r="K561" s="15"/>
      <c r="L561" s="15">
        <v>2.2122916900834299E-2</v>
      </c>
      <c r="M561" s="15">
        <v>1.9535713714918201E-2</v>
      </c>
    </row>
    <row r="562" spans="2:13" ht="15.75" customHeight="1" x14ac:dyDescent="0.2">
      <c r="B562" s="21" t="s">
        <v>47</v>
      </c>
      <c r="C562" s="15">
        <v>5.5732457570682199E-3</v>
      </c>
      <c r="D562" s="15">
        <v>0</v>
      </c>
      <c r="E562" s="15">
        <v>0</v>
      </c>
      <c r="F562" s="15">
        <v>0</v>
      </c>
      <c r="G562" s="15">
        <v>3.1949167706874199E-2</v>
      </c>
      <c r="H562" s="15"/>
      <c r="I562" s="15">
        <v>1.0639581610699099E-2</v>
      </c>
      <c r="J562" s="15">
        <v>0</v>
      </c>
      <c r="K562" s="15"/>
      <c r="L562" s="15">
        <v>0</v>
      </c>
      <c r="M562" s="15">
        <v>1.15236284450659E-2</v>
      </c>
    </row>
    <row r="563" spans="2:13" ht="15.75" customHeight="1" x14ac:dyDescent="0.2">
      <c r="C563" s="15"/>
      <c r="D563" s="15"/>
      <c r="E563" s="15"/>
      <c r="F563" s="15"/>
      <c r="G563" s="15"/>
      <c r="H563" s="15"/>
      <c r="I563" s="15"/>
      <c r="J563" s="15"/>
      <c r="K563" s="15"/>
      <c r="L563" s="15"/>
      <c r="M563" s="15"/>
    </row>
    <row r="564" spans="2:13" ht="15.75" customHeight="1" x14ac:dyDescent="0.2">
      <c r="B564" s="7" t="s">
        <v>286</v>
      </c>
      <c r="C564" s="15"/>
      <c r="D564" s="15"/>
      <c r="E564" s="15"/>
      <c r="F564" s="15"/>
      <c r="G564" s="15"/>
      <c r="H564" s="15"/>
      <c r="I564" s="15"/>
      <c r="J564" s="15"/>
      <c r="K564" s="15"/>
      <c r="L564" s="15"/>
      <c r="M564" s="15"/>
    </row>
    <row r="565" spans="2:13" ht="15.75" customHeight="1" x14ac:dyDescent="0.2">
      <c r="B565" s="14" t="s">
        <v>15</v>
      </c>
      <c r="C565" s="15"/>
      <c r="D565" s="15"/>
      <c r="E565" s="15"/>
      <c r="F565" s="15"/>
      <c r="G565" s="15"/>
      <c r="H565" s="15"/>
      <c r="I565" s="15"/>
      <c r="J565" s="15"/>
      <c r="K565" s="15"/>
      <c r="L565" s="15"/>
      <c r="M565" s="15"/>
    </row>
    <row r="566" spans="2:13" ht="15.75" customHeight="1" x14ac:dyDescent="0.2">
      <c r="B566" s="21" t="s">
        <v>287</v>
      </c>
      <c r="C566" s="15">
        <v>0.29685002323070903</v>
      </c>
      <c r="D566" s="15">
        <v>0.22171082638395001</v>
      </c>
      <c r="E566" s="15">
        <v>0.33195521051467503</v>
      </c>
      <c r="F566" s="15">
        <v>0.42750026283364601</v>
      </c>
      <c r="G566" s="15">
        <v>0.14115560473670499</v>
      </c>
      <c r="H566" s="15"/>
      <c r="I566" s="15">
        <v>0.26493779887569702</v>
      </c>
      <c r="J566" s="15">
        <v>0.33195521051467503</v>
      </c>
      <c r="K566" s="15"/>
      <c r="L566" s="15">
        <v>0.30673253625013802</v>
      </c>
      <c r="M566" s="15">
        <v>0.28629876872876298</v>
      </c>
    </row>
    <row r="567" spans="2:13" ht="15.75" customHeight="1" x14ac:dyDescent="0.2">
      <c r="B567" s="21" t="s">
        <v>288</v>
      </c>
      <c r="C567" s="15">
        <v>0.28870217114582197</v>
      </c>
      <c r="D567" s="15">
        <v>0.33486752084815002</v>
      </c>
      <c r="E567" s="15">
        <v>0.28322228169209401</v>
      </c>
      <c r="F567" s="15">
        <v>0.28348578668454399</v>
      </c>
      <c r="G567" s="15">
        <v>0.26372097567574498</v>
      </c>
      <c r="H567" s="15"/>
      <c r="I567" s="15">
        <v>0.29368364184055101</v>
      </c>
      <c r="J567" s="15">
        <v>0.28322228169209401</v>
      </c>
      <c r="K567" s="15"/>
      <c r="L567" s="15">
        <v>0.33569755134319901</v>
      </c>
      <c r="M567" s="15">
        <v>0.23852665243884899</v>
      </c>
    </row>
    <row r="568" spans="2:13" ht="15.75" customHeight="1" x14ac:dyDescent="0.2">
      <c r="B568" s="21" t="s">
        <v>289</v>
      </c>
      <c r="C568" s="15">
        <v>0.27736900013820998</v>
      </c>
      <c r="D568" s="15">
        <v>0.36726974517733202</v>
      </c>
      <c r="E568" s="15">
        <v>0.29969961933500799</v>
      </c>
      <c r="F568" s="15">
        <v>0.240024126915169</v>
      </c>
      <c r="G568" s="15">
        <v>0.16642530548897499</v>
      </c>
      <c r="H568" s="15"/>
      <c r="I568" s="15">
        <v>0.25706944372137203</v>
      </c>
      <c r="J568" s="15">
        <v>0.29969961933500799</v>
      </c>
      <c r="K568" s="15"/>
      <c r="L568" s="15">
        <v>0.256619223852037</v>
      </c>
      <c r="M568" s="15">
        <v>0.29952289662420001</v>
      </c>
    </row>
    <row r="569" spans="2:13" ht="15.75" customHeight="1" x14ac:dyDescent="0.2">
      <c r="B569" s="21" t="s">
        <v>290</v>
      </c>
      <c r="C569" s="15">
        <v>0.27385229896292101</v>
      </c>
      <c r="D569" s="15">
        <v>0.23684077162688899</v>
      </c>
      <c r="E569" s="15">
        <v>0.28762425655433599</v>
      </c>
      <c r="F569" s="15">
        <v>0.270841288027175</v>
      </c>
      <c r="G569" s="15">
        <v>0.27563174251880701</v>
      </c>
      <c r="H569" s="15"/>
      <c r="I569" s="15">
        <v>0.26133295824811797</v>
      </c>
      <c r="J569" s="15">
        <v>0.28762425655433599</v>
      </c>
      <c r="K569" s="15"/>
      <c r="L569" s="15">
        <v>0.26070489167567901</v>
      </c>
      <c r="M569" s="15">
        <v>0.28788938042749601</v>
      </c>
    </row>
    <row r="570" spans="2:13" ht="15.75" customHeight="1" x14ac:dyDescent="0.2">
      <c r="B570" s="21" t="s">
        <v>291</v>
      </c>
      <c r="C570" s="15">
        <v>0.233009370732569</v>
      </c>
      <c r="D570" s="15">
        <v>0.17417865681182901</v>
      </c>
      <c r="E570" s="15">
        <v>0.22144729957641501</v>
      </c>
      <c r="F570" s="15">
        <v>0.35420644013587299</v>
      </c>
      <c r="G570" s="15">
        <v>0.19837447319585</v>
      </c>
      <c r="H570" s="15"/>
      <c r="I570" s="15">
        <v>0.24351982338331901</v>
      </c>
      <c r="J570" s="15">
        <v>0.22144729957641501</v>
      </c>
      <c r="K570" s="15"/>
      <c r="L570" s="15">
        <v>0.21358707601103899</v>
      </c>
      <c r="M570" s="15">
        <v>0.25374595607435402</v>
      </c>
    </row>
    <row r="571" spans="2:13" ht="15.75" customHeight="1" x14ac:dyDescent="0.2">
      <c r="B571" s="21" t="s">
        <v>292</v>
      </c>
      <c r="C571" s="15">
        <v>0.22800569263387399</v>
      </c>
      <c r="D571" s="15">
        <v>0.19605349844252201</v>
      </c>
      <c r="E571" s="15">
        <v>0.26647733764291398</v>
      </c>
      <c r="F571" s="15">
        <v>0.19656246714579401</v>
      </c>
      <c r="G571" s="15">
        <v>0.186463706352788</v>
      </c>
      <c r="H571" s="15"/>
      <c r="I571" s="15">
        <v>0.19303320389869499</v>
      </c>
      <c r="J571" s="15">
        <v>0.26647733764291398</v>
      </c>
      <c r="K571" s="15"/>
      <c r="L571" s="15">
        <v>0.22529222776142499</v>
      </c>
      <c r="M571" s="15">
        <v>0.23090277543002299</v>
      </c>
    </row>
    <row r="572" spans="2:13" ht="15.75" customHeight="1" x14ac:dyDescent="0.2">
      <c r="B572" s="21" t="s">
        <v>293</v>
      </c>
      <c r="C572" s="15">
        <v>0.21081028237430199</v>
      </c>
      <c r="D572" s="15">
        <v>0.26924299595607099</v>
      </c>
      <c r="E572" s="15">
        <v>0.24930091589384001</v>
      </c>
      <c r="F572" s="15">
        <v>0.258196789369805</v>
      </c>
      <c r="G572" s="15">
        <v>0</v>
      </c>
      <c r="H572" s="15"/>
      <c r="I572" s="15">
        <v>0.17582053221270599</v>
      </c>
      <c r="J572" s="15">
        <v>0.24930091589384001</v>
      </c>
      <c r="K572" s="15"/>
      <c r="L572" s="15">
        <v>0.31144688912048901</v>
      </c>
      <c r="M572" s="15">
        <v>0.103363679682886</v>
      </c>
    </row>
    <row r="573" spans="2:13" ht="15.75" customHeight="1" x14ac:dyDescent="0.2">
      <c r="B573" s="21" t="s">
        <v>294</v>
      </c>
      <c r="C573" s="15">
        <v>0.20705438563135101</v>
      </c>
      <c r="D573" s="15">
        <v>0.23980318170390799</v>
      </c>
      <c r="E573" s="15">
        <v>0.16707809897289799</v>
      </c>
      <c r="F573" s="15">
        <v>0.240024126915169</v>
      </c>
      <c r="G573" s="15">
        <v>0.25036204176653698</v>
      </c>
      <c r="H573" s="15"/>
      <c r="I573" s="15">
        <v>0.243394662593997</v>
      </c>
      <c r="J573" s="15">
        <v>0.16707809897289799</v>
      </c>
      <c r="K573" s="15"/>
      <c r="L573" s="15">
        <v>0.21345541541899801</v>
      </c>
      <c r="M573" s="15">
        <v>0.20022020345206001</v>
      </c>
    </row>
    <row r="574" spans="2:13" ht="15.75" customHeight="1" x14ac:dyDescent="0.2">
      <c r="B574" s="21" t="s">
        <v>295</v>
      </c>
      <c r="C574" s="15">
        <v>0.20126733435550101</v>
      </c>
      <c r="D574" s="15">
        <v>0.17417865681182901</v>
      </c>
      <c r="E574" s="15">
        <v>0.20153467758368601</v>
      </c>
      <c r="F574" s="15">
        <v>0.222836462644141</v>
      </c>
      <c r="G574" s="15">
        <v>0.205053940150454</v>
      </c>
      <c r="H574" s="15"/>
      <c r="I574" s="15">
        <v>0.20102430710689001</v>
      </c>
      <c r="J574" s="15">
        <v>0.20153467758368601</v>
      </c>
      <c r="K574" s="15"/>
      <c r="L574" s="15">
        <v>0.201018980003212</v>
      </c>
      <c r="M574" s="15">
        <v>0.20153249464140499</v>
      </c>
    </row>
    <row r="575" spans="2:13" ht="15.75" customHeight="1" x14ac:dyDescent="0.2">
      <c r="B575" s="21" t="s">
        <v>296</v>
      </c>
      <c r="C575" s="15">
        <v>0.19078377815410499</v>
      </c>
      <c r="D575" s="15">
        <v>0.16743376042407501</v>
      </c>
      <c r="E575" s="15">
        <v>0.22885308108857799</v>
      </c>
      <c r="F575" s="15">
        <v>0.122283646264414</v>
      </c>
      <c r="G575" s="15">
        <v>0.179784239398184</v>
      </c>
      <c r="H575" s="15"/>
      <c r="I575" s="15">
        <v>0.15617703680683201</v>
      </c>
      <c r="J575" s="15">
        <v>0.22885308108857799</v>
      </c>
      <c r="K575" s="15"/>
      <c r="L575" s="15">
        <v>0.22833790860053799</v>
      </c>
      <c r="M575" s="15">
        <v>0.15068839076016899</v>
      </c>
    </row>
    <row r="576" spans="2:13" ht="15.75" customHeight="1" x14ac:dyDescent="0.2">
      <c r="B576" s="21" t="s">
        <v>297</v>
      </c>
      <c r="C576" s="15">
        <v>0.18117156097600001</v>
      </c>
      <c r="D576" s="15">
        <v>0.31299267921745699</v>
      </c>
      <c r="E576" s="15">
        <v>0.16117422078569499</v>
      </c>
      <c r="F576" s="15">
        <v>0.222836462644141</v>
      </c>
      <c r="G576" s="15">
        <v>6.3898335413748494E-2</v>
      </c>
      <c r="H576" s="15"/>
      <c r="I576" s="15">
        <v>0.199350059825599</v>
      </c>
      <c r="J576" s="15">
        <v>0.16117422078569499</v>
      </c>
      <c r="K576" s="15"/>
      <c r="L576" s="15">
        <v>0.20656405893569399</v>
      </c>
      <c r="M576" s="15">
        <v>0.15406077368068899</v>
      </c>
    </row>
    <row r="577" spans="2:13" ht="15.75" customHeight="1" x14ac:dyDescent="0.2">
      <c r="B577" s="21" t="s">
        <v>298</v>
      </c>
      <c r="C577" s="15">
        <v>0.180573966791477</v>
      </c>
      <c r="D577" s="15">
        <v>0.181743629433299</v>
      </c>
      <c r="E577" s="15">
        <v>0.21334243395809099</v>
      </c>
      <c r="F577" s="15">
        <v>0.17483163726110701</v>
      </c>
      <c r="G577" s="15">
        <v>9.5847503120622707E-2</v>
      </c>
      <c r="H577" s="15"/>
      <c r="I577" s="15">
        <v>0.150785928131206</v>
      </c>
      <c r="J577" s="15">
        <v>0.21334243395809099</v>
      </c>
      <c r="K577" s="15"/>
      <c r="L577" s="15">
        <v>0.18034010858269101</v>
      </c>
      <c r="M577" s="15">
        <v>0.18082364999183601</v>
      </c>
    </row>
    <row r="578" spans="2:13" ht="15.75" customHeight="1" x14ac:dyDescent="0.2">
      <c r="B578" s="21" t="s">
        <v>299</v>
      </c>
      <c r="C578" s="15">
        <v>0.17414930569304299</v>
      </c>
      <c r="D578" s="15">
        <v>0.123684077162689</v>
      </c>
      <c r="E578" s="15">
        <v>0.18012015226599701</v>
      </c>
      <c r="F578" s="15">
        <v>0.20110563275945301</v>
      </c>
      <c r="G578" s="15">
        <v>0.179784239398184</v>
      </c>
      <c r="H578" s="15"/>
      <c r="I578" s="15">
        <v>0.168721532472973</v>
      </c>
      <c r="J578" s="15">
        <v>0.18012015226599701</v>
      </c>
      <c r="K578" s="15"/>
      <c r="L578" s="15">
        <v>0.20156767550179</v>
      </c>
      <c r="M578" s="15">
        <v>0.144875557476186</v>
      </c>
    </row>
    <row r="579" spans="2:13" ht="15.75" customHeight="1" x14ac:dyDescent="0.2">
      <c r="B579" s="21" t="s">
        <v>300</v>
      </c>
      <c r="C579" s="15">
        <v>0.16356363573083399</v>
      </c>
      <c r="D579" s="15">
        <v>0.21792834007321499</v>
      </c>
      <c r="E579" s="15">
        <v>0.15403604567979901</v>
      </c>
      <c r="F579" s="15">
        <v>0.19656246714579401</v>
      </c>
      <c r="G579" s="15">
        <v>0.102526970075227</v>
      </c>
      <c r="H579" s="15"/>
      <c r="I579" s="15">
        <v>0.17222465180267099</v>
      </c>
      <c r="J579" s="15">
        <v>0.15403604567979901</v>
      </c>
      <c r="K579" s="15"/>
      <c r="L579" s="15">
        <v>0.16047659759577401</v>
      </c>
      <c r="M579" s="15">
        <v>0.16685957118330599</v>
      </c>
    </row>
    <row r="580" spans="2:13" ht="15.75" customHeight="1" x14ac:dyDescent="0.2">
      <c r="B580" s="21" t="s">
        <v>301</v>
      </c>
      <c r="C580" s="15">
        <v>0.119618829111164</v>
      </c>
      <c r="D580" s="15">
        <v>0.123684077162689</v>
      </c>
      <c r="E580" s="15">
        <v>9.1294373051692301E-2</v>
      </c>
      <c r="F580" s="15">
        <v>0.17028847164744801</v>
      </c>
      <c r="G580" s="15">
        <v>0.14115560473670499</v>
      </c>
      <c r="H580" s="15"/>
      <c r="I580" s="15">
        <v>0.145367057975233</v>
      </c>
      <c r="J580" s="15">
        <v>9.1294373051692301E-2</v>
      </c>
      <c r="K580" s="15"/>
      <c r="L580" s="15">
        <v>0.13745833071320401</v>
      </c>
      <c r="M580" s="15">
        <v>0.10057214319018901</v>
      </c>
    </row>
    <row r="581" spans="2:13" ht="15.75" customHeight="1" x14ac:dyDescent="0.2">
      <c r="B581" s="21" t="s">
        <v>302</v>
      </c>
      <c r="C581" s="15">
        <v>9.66563795911764E-2</v>
      </c>
      <c r="D581" s="15">
        <v>8.3716880212037506E-2</v>
      </c>
      <c r="E581" s="15">
        <v>6.98798477340032E-2</v>
      </c>
      <c r="F581" s="15">
        <v>0.17483163726110701</v>
      </c>
      <c r="G581" s="15">
        <v>0.102526970075227</v>
      </c>
      <c r="H581" s="15"/>
      <c r="I581" s="15">
        <v>0.120997474403268</v>
      </c>
      <c r="J581" s="15">
        <v>6.98798477340032E-2</v>
      </c>
      <c r="K581" s="15"/>
      <c r="L581" s="15">
        <v>0.106486878296428</v>
      </c>
      <c r="M581" s="15">
        <v>8.6160659169028E-2</v>
      </c>
    </row>
    <row r="582" spans="2:13" ht="15.75" customHeight="1" x14ac:dyDescent="0.2">
      <c r="B582" s="21" t="s">
        <v>285</v>
      </c>
      <c r="C582" s="15">
        <v>4.5811253279245998E-2</v>
      </c>
      <c r="D582" s="15">
        <v>4.3749683261386098E-2</v>
      </c>
      <c r="E582" s="15">
        <v>3.6657566041909E-2</v>
      </c>
      <c r="F582" s="15">
        <v>4.80048253830338E-2</v>
      </c>
      <c r="G582" s="15">
        <v>7.0577802368352704E-2</v>
      </c>
      <c r="H582" s="15"/>
      <c r="I582" s="15">
        <v>5.4132374554874199E-2</v>
      </c>
      <c r="J582" s="15">
        <v>3.6657566041909E-2</v>
      </c>
      <c r="K582" s="15"/>
      <c r="L582" s="15">
        <v>4.31993703792935E-2</v>
      </c>
      <c r="M582" s="15">
        <v>4.85998801348346E-2</v>
      </c>
    </row>
    <row r="583" spans="2:13" ht="15.75" customHeight="1" x14ac:dyDescent="0.2">
      <c r="B583" s="21" t="s">
        <v>52</v>
      </c>
      <c r="C583" s="15">
        <v>9.0216378285553102E-3</v>
      </c>
      <c r="D583" s="15">
        <v>0</v>
      </c>
      <c r="E583" s="15">
        <v>1.8945931480301399E-2</v>
      </c>
      <c r="F583" s="15">
        <v>0</v>
      </c>
      <c r="G583" s="15">
        <v>0</v>
      </c>
      <c r="H583" s="15"/>
      <c r="I583" s="15">
        <v>0</v>
      </c>
      <c r="J583" s="15">
        <v>1.8945931480301399E-2</v>
      </c>
      <c r="K583" s="15"/>
      <c r="L583" s="15">
        <v>6.58265316417719E-3</v>
      </c>
      <c r="M583" s="15">
        <v>1.1625666567966601E-2</v>
      </c>
    </row>
    <row r="584" spans="2:13" ht="15.75" customHeight="1" x14ac:dyDescent="0.2">
      <c r="B584" s="21" t="s">
        <v>47</v>
      </c>
      <c r="C584" s="15">
        <v>7.6169715025613703E-3</v>
      </c>
      <c r="D584" s="15">
        <v>2.1874841630693101E-2</v>
      </c>
      <c r="E584" s="15">
        <v>0</v>
      </c>
      <c r="F584" s="15">
        <v>2.17308298846874E-2</v>
      </c>
      <c r="G584" s="15">
        <v>0</v>
      </c>
      <c r="H584" s="15"/>
      <c r="I584" s="15">
        <v>1.45411477369522E-2</v>
      </c>
      <c r="J584" s="15">
        <v>0</v>
      </c>
      <c r="K584" s="15"/>
      <c r="L584" s="15">
        <v>7.24690015714101E-3</v>
      </c>
      <c r="M584" s="15">
        <v>8.0120852698523093E-3</v>
      </c>
    </row>
    <row r="585" spans="2:13" ht="15.75" customHeight="1" x14ac:dyDescent="0.2">
      <c r="C585" s="15"/>
      <c r="D585" s="15"/>
      <c r="E585" s="15"/>
      <c r="F585" s="15"/>
      <c r="G585" s="15"/>
      <c r="H585" s="15"/>
      <c r="I585" s="15"/>
      <c r="J585" s="15"/>
      <c r="K585" s="15"/>
      <c r="L585" s="15"/>
      <c r="M585" s="15"/>
    </row>
    <row r="586" spans="2:13" ht="15.75" customHeight="1" x14ac:dyDescent="0.2">
      <c r="B586" s="7" t="s">
        <v>303</v>
      </c>
      <c r="C586" s="15"/>
      <c r="D586" s="15"/>
      <c r="E586" s="15"/>
      <c r="F586" s="15"/>
      <c r="G586" s="15"/>
      <c r="H586" s="15"/>
      <c r="I586" s="15"/>
      <c r="J586" s="15"/>
      <c r="K586" s="15"/>
      <c r="L586" s="15"/>
      <c r="M586" s="15"/>
    </row>
    <row r="587" spans="2:13" ht="15.75" customHeight="1" x14ac:dyDescent="0.2">
      <c r="B587" s="14" t="s">
        <v>15</v>
      </c>
      <c r="C587" s="15"/>
      <c r="D587" s="15"/>
      <c r="E587" s="15"/>
      <c r="F587" s="15"/>
      <c r="G587" s="15"/>
      <c r="H587" s="15"/>
      <c r="I587" s="15"/>
      <c r="J587" s="15"/>
      <c r="K587" s="15"/>
      <c r="L587" s="15"/>
      <c r="M587" s="15"/>
    </row>
    <row r="588" spans="2:13" ht="15.75" customHeight="1" x14ac:dyDescent="0.2">
      <c r="B588" s="21" t="s">
        <v>268</v>
      </c>
      <c r="C588" s="15">
        <v>0.46381685474551898</v>
      </c>
      <c r="D588" s="15">
        <v>0.52039363659218296</v>
      </c>
      <c r="E588" s="15">
        <v>0.56054068519698597</v>
      </c>
      <c r="F588" s="15">
        <v>0.26629812241351603</v>
      </c>
      <c r="G588" s="15">
        <v>0.34620954488715899</v>
      </c>
      <c r="H588" s="15"/>
      <c r="I588" s="15">
        <v>0.37589045934203502</v>
      </c>
      <c r="J588" s="15">
        <v>0.56054068519698597</v>
      </c>
      <c r="K588" s="15"/>
      <c r="L588" s="15">
        <v>0.48722301480433999</v>
      </c>
      <c r="M588" s="15">
        <v>0.43882681919399802</v>
      </c>
    </row>
    <row r="589" spans="2:13" ht="15.75" customHeight="1" x14ac:dyDescent="0.2">
      <c r="B589" s="21" t="s">
        <v>269</v>
      </c>
      <c r="C589" s="15">
        <v>0.37339101583720402</v>
      </c>
      <c r="D589" s="15">
        <v>0.38157961418655501</v>
      </c>
      <c r="E589" s="15">
        <v>0.35063353558871002</v>
      </c>
      <c r="F589" s="15">
        <v>0.51540858055600303</v>
      </c>
      <c r="G589" s="15">
        <v>0.28231120947341098</v>
      </c>
      <c r="H589" s="15"/>
      <c r="I589" s="15">
        <v>0.39407860851603499</v>
      </c>
      <c r="J589" s="15">
        <v>0.35063353558871002</v>
      </c>
      <c r="K589" s="15"/>
      <c r="L589" s="15">
        <v>0.38085484422425803</v>
      </c>
      <c r="M589" s="15">
        <v>0.36542211635629102</v>
      </c>
    </row>
    <row r="590" spans="2:13" ht="15.75" customHeight="1" x14ac:dyDescent="0.2">
      <c r="B590" s="21" t="s">
        <v>270</v>
      </c>
      <c r="C590" s="15">
        <v>0.121880966063546</v>
      </c>
      <c r="D590" s="15">
        <v>7.9934393901302705E-2</v>
      </c>
      <c r="E590" s="15">
        <v>8.2921901027101994E-2</v>
      </c>
      <c r="F590" s="15">
        <v>0.122283646264414</v>
      </c>
      <c r="G590" s="15">
        <v>0.26895227556420198</v>
      </c>
      <c r="H590" s="15"/>
      <c r="I590" s="15">
        <v>0.15729654194547299</v>
      </c>
      <c r="J590" s="15">
        <v>8.2921901027101994E-2</v>
      </c>
      <c r="K590" s="15"/>
      <c r="L590" s="15">
        <v>0.100726062003702</v>
      </c>
      <c r="M590" s="15">
        <v>0.14446740498458299</v>
      </c>
    </row>
    <row r="591" spans="2:13" ht="15.75" customHeight="1" x14ac:dyDescent="0.2">
      <c r="B591" s="21" t="s">
        <v>271</v>
      </c>
      <c r="C591" s="15">
        <v>2.0039511993719401E-2</v>
      </c>
      <c r="D591" s="15">
        <v>1.80923553199583E-2</v>
      </c>
      <c r="E591" s="15">
        <v>5.9038781872025204E-3</v>
      </c>
      <c r="F591" s="15">
        <v>4.80048253830338E-2</v>
      </c>
      <c r="G591" s="15">
        <v>3.1949167706874199E-2</v>
      </c>
      <c r="H591" s="15"/>
      <c r="I591" s="15">
        <v>3.2889451057850398E-2</v>
      </c>
      <c r="J591" s="15">
        <v>5.9038781872025204E-3</v>
      </c>
      <c r="K591" s="15"/>
      <c r="L591" s="15">
        <v>9.0731620668655696E-3</v>
      </c>
      <c r="M591" s="15">
        <v>3.1747945750210102E-2</v>
      </c>
    </row>
    <row r="592" spans="2:13" ht="15.75" customHeight="1" x14ac:dyDescent="0.2">
      <c r="B592" s="21" t="s">
        <v>272</v>
      </c>
      <c r="C592" s="15">
        <v>2.0871651360009399E-2</v>
      </c>
      <c r="D592" s="15">
        <v>0</v>
      </c>
      <c r="E592" s="15">
        <v>0</v>
      </c>
      <c r="F592" s="15">
        <v>4.80048253830338E-2</v>
      </c>
      <c r="G592" s="15">
        <v>7.0577802368352704E-2</v>
      </c>
      <c r="H592" s="15"/>
      <c r="I592" s="15">
        <v>3.9844939138606199E-2</v>
      </c>
      <c r="J592" s="15">
        <v>0</v>
      </c>
      <c r="K592" s="15"/>
      <c r="L592" s="15">
        <v>2.2122916900834299E-2</v>
      </c>
      <c r="M592" s="15">
        <v>1.9535713714918201E-2</v>
      </c>
    </row>
    <row r="593" spans="2:13" ht="15.75" customHeight="1" x14ac:dyDescent="0.2">
      <c r="B593" s="21" t="s">
        <v>52</v>
      </c>
      <c r="C593" s="15">
        <v>0</v>
      </c>
      <c r="D593" s="15">
        <v>0</v>
      </c>
      <c r="E593" s="15">
        <v>0</v>
      </c>
      <c r="F593" s="15">
        <v>0</v>
      </c>
      <c r="G593" s="15">
        <v>0</v>
      </c>
      <c r="H593" s="15"/>
      <c r="I593" s="15">
        <v>0</v>
      </c>
      <c r="J593" s="15">
        <v>0</v>
      </c>
      <c r="K593" s="15"/>
      <c r="L593" s="15">
        <v>0</v>
      </c>
      <c r="M593" s="15">
        <v>0</v>
      </c>
    </row>
    <row r="594" spans="2:13" ht="15.75" customHeight="1" x14ac:dyDescent="0.2">
      <c r="C594" s="15"/>
      <c r="D594" s="15"/>
      <c r="E594" s="15"/>
      <c r="F594" s="15"/>
      <c r="G594" s="15"/>
      <c r="H594" s="15"/>
      <c r="I594" s="15"/>
      <c r="J594" s="15"/>
      <c r="K594" s="15"/>
      <c r="L594" s="15"/>
      <c r="M594" s="15"/>
    </row>
    <row r="595" spans="2:13" ht="15.75" customHeight="1" x14ac:dyDescent="0.2">
      <c r="B595" s="7" t="s">
        <v>304</v>
      </c>
      <c r="C595" s="15"/>
      <c r="D595" s="15"/>
      <c r="E595" s="15"/>
      <c r="F595" s="15"/>
      <c r="G595" s="15"/>
      <c r="H595" s="15"/>
      <c r="I595" s="15"/>
      <c r="J595" s="15"/>
      <c r="K595" s="15"/>
      <c r="L595" s="15"/>
      <c r="M595" s="15"/>
    </row>
    <row r="596" spans="2:13" ht="15.75" customHeight="1" x14ac:dyDescent="0.2">
      <c r="B596" s="14" t="s">
        <v>15</v>
      </c>
      <c r="C596" s="15"/>
      <c r="D596" s="15"/>
      <c r="E596" s="15"/>
      <c r="F596" s="15"/>
      <c r="G596" s="15"/>
      <c r="H596" s="15"/>
      <c r="I596" s="15"/>
      <c r="J596" s="15"/>
      <c r="K596" s="15"/>
      <c r="L596" s="15"/>
      <c r="M596" s="15"/>
    </row>
    <row r="597" spans="2:13" ht="15.75" customHeight="1" x14ac:dyDescent="0.2">
      <c r="B597" s="21" t="s">
        <v>274</v>
      </c>
      <c r="C597" s="15">
        <v>0.66999467746478802</v>
      </c>
      <c r="D597" s="15">
        <v>0.63651274113340295</v>
      </c>
      <c r="E597" s="15">
        <v>0.77018022839899503</v>
      </c>
      <c r="F597" s="15">
        <v>0.72007238074550795</v>
      </c>
      <c r="G597" s="15">
        <v>0.378158712594034</v>
      </c>
      <c r="H597" s="15"/>
      <c r="I597" s="15">
        <v>0.57892141946786602</v>
      </c>
      <c r="J597" s="15">
        <v>0.77018022839899503</v>
      </c>
      <c r="K597" s="15"/>
      <c r="L597" s="15">
        <v>0.66236711169053797</v>
      </c>
      <c r="M597" s="15">
        <v>0.67813839430647005</v>
      </c>
    </row>
    <row r="598" spans="2:13" ht="15.75" customHeight="1" x14ac:dyDescent="0.2">
      <c r="B598" s="21" t="s">
        <v>277</v>
      </c>
      <c r="C598" s="15">
        <v>0.47218747634962599</v>
      </c>
      <c r="D598" s="15">
        <v>0.48717133602928597</v>
      </c>
      <c r="E598" s="15">
        <v>0.54256144422911201</v>
      </c>
      <c r="F598" s="15">
        <v>0.39312493429158901</v>
      </c>
      <c r="G598" s="15">
        <v>0.34620954488715899</v>
      </c>
      <c r="H598" s="15"/>
      <c r="I598" s="15">
        <v>0.40821431382078699</v>
      </c>
      <c r="J598" s="15">
        <v>0.54256144422911201</v>
      </c>
      <c r="K598" s="15"/>
      <c r="L598" s="15">
        <v>0.461614796622352</v>
      </c>
      <c r="M598" s="15">
        <v>0.48347560056972599</v>
      </c>
    </row>
    <row r="599" spans="2:13" ht="15.75" customHeight="1" x14ac:dyDescent="0.2">
      <c r="B599" s="21" t="s">
        <v>280</v>
      </c>
      <c r="C599" s="15">
        <v>0.40003837162260802</v>
      </c>
      <c r="D599" s="15">
        <v>0.34539490354663899</v>
      </c>
      <c r="E599" s="15">
        <v>0.42915346175357</v>
      </c>
      <c r="F599" s="15">
        <v>0.37139410440690102</v>
      </c>
      <c r="G599" s="15">
        <v>0.40342841334630403</v>
      </c>
      <c r="H599" s="15"/>
      <c r="I599" s="15">
        <v>0.37357142014732098</v>
      </c>
      <c r="J599" s="15">
        <v>0.42915346175357</v>
      </c>
      <c r="K599" s="15"/>
      <c r="L599" s="15">
        <v>0.41299478799564199</v>
      </c>
      <c r="M599" s="15">
        <v>0.38620520526944602</v>
      </c>
    </row>
    <row r="600" spans="2:13" ht="15.75" customHeight="1" x14ac:dyDescent="0.2">
      <c r="B600" s="21" t="s">
        <v>276</v>
      </c>
      <c r="C600" s="15">
        <v>0.32420596885855002</v>
      </c>
      <c r="D600" s="15">
        <v>0.36052484878957802</v>
      </c>
      <c r="E600" s="15">
        <v>0.453735665014807</v>
      </c>
      <c r="F600" s="15">
        <v>0.222836462644141</v>
      </c>
      <c r="G600" s="15">
        <v>3.8628634661478499E-2</v>
      </c>
      <c r="H600" s="15"/>
      <c r="I600" s="15">
        <v>0.20645753780935899</v>
      </c>
      <c r="J600" s="15">
        <v>0.453735665014807</v>
      </c>
      <c r="K600" s="15"/>
      <c r="L600" s="15">
        <v>0.35325961803209799</v>
      </c>
      <c r="M600" s="15">
        <v>0.29318628327476398</v>
      </c>
    </row>
    <row r="601" spans="2:13" ht="15.75" customHeight="1" x14ac:dyDescent="0.2">
      <c r="B601" s="21" t="s">
        <v>275</v>
      </c>
      <c r="C601" s="15">
        <v>0.29538582551703901</v>
      </c>
      <c r="D601" s="15">
        <v>0.29111783758676402</v>
      </c>
      <c r="E601" s="15">
        <v>0.36957946706901101</v>
      </c>
      <c r="F601" s="15">
        <v>0.28348578668454399</v>
      </c>
      <c r="G601" s="15">
        <v>0.109206437029831</v>
      </c>
      <c r="H601" s="15"/>
      <c r="I601" s="15">
        <v>0.22794040453780701</v>
      </c>
      <c r="J601" s="15">
        <v>0.36957946706901101</v>
      </c>
      <c r="K601" s="15"/>
      <c r="L601" s="15">
        <v>0.28875269118557301</v>
      </c>
      <c r="M601" s="15">
        <v>0.30246781856266503</v>
      </c>
    </row>
    <row r="602" spans="2:13" ht="15.75" customHeight="1" x14ac:dyDescent="0.2">
      <c r="B602" s="21" t="s">
        <v>282</v>
      </c>
      <c r="C602" s="15">
        <v>0.28864916251538603</v>
      </c>
      <c r="D602" s="15">
        <v>0.31973757560521099</v>
      </c>
      <c r="E602" s="15">
        <v>0.290360456797991</v>
      </c>
      <c r="F602" s="15">
        <v>0.33603377768123699</v>
      </c>
      <c r="G602" s="15">
        <v>0.205053940150454</v>
      </c>
      <c r="H602" s="15"/>
      <c r="I602" s="15">
        <v>0.287093517572029</v>
      </c>
      <c r="J602" s="15">
        <v>0.290360456797991</v>
      </c>
      <c r="K602" s="15"/>
      <c r="L602" s="15">
        <v>0.27923990867666798</v>
      </c>
      <c r="M602" s="15">
        <v>0.29869513277928</v>
      </c>
    </row>
    <row r="603" spans="2:13" ht="15.75" customHeight="1" x14ac:dyDescent="0.2">
      <c r="B603" s="21" t="s">
        <v>279</v>
      </c>
      <c r="C603" s="15">
        <v>0.27369978384313898</v>
      </c>
      <c r="D603" s="15">
        <v>0.32352006191594601</v>
      </c>
      <c r="E603" s="15">
        <v>0.29873292882258101</v>
      </c>
      <c r="F603" s="15">
        <v>0.35776460756592399</v>
      </c>
      <c r="G603" s="15">
        <v>7.0577802368352704E-2</v>
      </c>
      <c r="H603" s="15"/>
      <c r="I603" s="15">
        <v>0.25094350761440098</v>
      </c>
      <c r="J603" s="15">
        <v>0.29873292882258101</v>
      </c>
      <c r="K603" s="15"/>
      <c r="L603" s="15">
        <v>0.28660236032819503</v>
      </c>
      <c r="M603" s="15">
        <v>0.25992410067864302</v>
      </c>
    </row>
    <row r="604" spans="2:13" ht="15.75" customHeight="1" x14ac:dyDescent="0.2">
      <c r="B604" s="21" t="s">
        <v>278</v>
      </c>
      <c r="C604" s="15">
        <v>0.27090106563456001</v>
      </c>
      <c r="D604" s="15">
        <v>0.32730254822667998</v>
      </c>
      <c r="E604" s="15">
        <v>0.30436920060351702</v>
      </c>
      <c r="F604" s="15">
        <v>0.32338927902386799</v>
      </c>
      <c r="G604" s="15">
        <v>7.0577802368352704E-2</v>
      </c>
      <c r="H604" s="15"/>
      <c r="I604" s="15">
        <v>0.240476996871339</v>
      </c>
      <c r="J604" s="15">
        <v>0.30436920060351702</v>
      </c>
      <c r="K604" s="15"/>
      <c r="L604" s="15">
        <v>0.27908231879818102</v>
      </c>
      <c r="M604" s="15">
        <v>0.26216619383580803</v>
      </c>
    </row>
    <row r="605" spans="2:13" ht="15.75" customHeight="1" x14ac:dyDescent="0.2">
      <c r="B605" s="21" t="s">
        <v>284</v>
      </c>
      <c r="C605" s="15">
        <v>0.247938646119883</v>
      </c>
      <c r="D605" s="15">
        <v>0.30164522028525298</v>
      </c>
      <c r="E605" s="15">
        <v>0.28912615987929702</v>
      </c>
      <c r="F605" s="15">
        <v>0.15310080737642001</v>
      </c>
      <c r="G605" s="15">
        <v>0.179784239398184</v>
      </c>
      <c r="H605" s="15"/>
      <c r="I605" s="15">
        <v>0.21049730820353801</v>
      </c>
      <c r="J605" s="15">
        <v>0.28912615987929702</v>
      </c>
      <c r="K605" s="15"/>
      <c r="L605" s="15">
        <v>0.26756068621272899</v>
      </c>
      <c r="M605" s="15">
        <v>0.22698879880271</v>
      </c>
    </row>
    <row r="606" spans="2:13" ht="15.75" customHeight="1" x14ac:dyDescent="0.2">
      <c r="B606" s="21" t="s">
        <v>305</v>
      </c>
      <c r="C606" s="15">
        <v>0.182351576843859</v>
      </c>
      <c r="D606" s="15">
        <v>0.30164522028525298</v>
      </c>
      <c r="E606" s="15">
        <v>0.16707809897289799</v>
      </c>
      <c r="F606" s="15">
        <v>0.117740480650755</v>
      </c>
      <c r="G606" s="15">
        <v>0.17310477244358</v>
      </c>
      <c r="H606" s="15"/>
      <c r="I606" s="15">
        <v>0.19623586831784401</v>
      </c>
      <c r="J606" s="15">
        <v>0.16707809897289799</v>
      </c>
      <c r="K606" s="15"/>
      <c r="L606" s="15">
        <v>0.174630219864746</v>
      </c>
      <c r="M606" s="15">
        <v>0.19059543166366399</v>
      </c>
    </row>
    <row r="607" spans="2:13" ht="15.75" customHeight="1" x14ac:dyDescent="0.2">
      <c r="B607" s="21" t="s">
        <v>283</v>
      </c>
      <c r="C607" s="15">
        <v>0.14801346135579699</v>
      </c>
      <c r="D607" s="15">
        <v>0.14555891879338201</v>
      </c>
      <c r="E607" s="15">
        <v>0.21827962163286599</v>
      </c>
      <c r="F607" s="15">
        <v>6.9735655267721297E-2</v>
      </c>
      <c r="G607" s="15">
        <v>3.8628634661478499E-2</v>
      </c>
      <c r="H607" s="15"/>
      <c r="I607" s="15">
        <v>8.4138300879121705E-2</v>
      </c>
      <c r="J607" s="15">
        <v>0.21827962163286599</v>
      </c>
      <c r="K607" s="15"/>
      <c r="L607" s="15">
        <v>0.183427827805906</v>
      </c>
      <c r="M607" s="15">
        <v>0.110202634018088</v>
      </c>
    </row>
    <row r="608" spans="2:13" ht="15.75" customHeight="1" x14ac:dyDescent="0.2">
      <c r="B608" s="21" t="s">
        <v>306</v>
      </c>
      <c r="C608" s="15">
        <v>2.8143207089089999E-2</v>
      </c>
      <c r="D608" s="15">
        <v>0</v>
      </c>
      <c r="E608" s="15">
        <v>0</v>
      </c>
      <c r="F608" s="15">
        <v>2.62739954983464E-2</v>
      </c>
      <c r="G608" s="15">
        <v>0.13447613778210099</v>
      </c>
      <c r="H608" s="15"/>
      <c r="I608" s="15">
        <v>5.3726672331186102E-2</v>
      </c>
      <c r="J608" s="15">
        <v>0</v>
      </c>
      <c r="K608" s="15"/>
      <c r="L608" s="15">
        <v>2.2122916900834299E-2</v>
      </c>
      <c r="M608" s="15">
        <v>3.4570885335197699E-2</v>
      </c>
    </row>
    <row r="609" spans="2:13" ht="15.75" customHeight="1" x14ac:dyDescent="0.2">
      <c r="B609" s="21" t="s">
        <v>52</v>
      </c>
      <c r="C609" s="15">
        <v>6.73841885972203E-3</v>
      </c>
      <c r="D609" s="15">
        <v>0</v>
      </c>
      <c r="E609" s="15">
        <v>0</v>
      </c>
      <c r="F609" s="15">
        <v>0</v>
      </c>
      <c r="G609" s="15">
        <v>3.8628634661478499E-2</v>
      </c>
      <c r="H609" s="15"/>
      <c r="I609" s="15">
        <v>1.2863950471619E-2</v>
      </c>
      <c r="J609" s="15">
        <v>0</v>
      </c>
      <c r="K609" s="15"/>
      <c r="L609" s="15">
        <v>1.30497548339687E-2</v>
      </c>
      <c r="M609" s="15">
        <v>0</v>
      </c>
    </row>
    <row r="610" spans="2:13" ht="15.75" customHeight="1" x14ac:dyDescent="0.2">
      <c r="B610" s="21" t="s">
        <v>47</v>
      </c>
      <c r="C610" s="15">
        <v>6.73841885972203E-3</v>
      </c>
      <c r="D610" s="15">
        <v>0</v>
      </c>
      <c r="E610" s="15">
        <v>0</v>
      </c>
      <c r="F610" s="15">
        <v>0</v>
      </c>
      <c r="G610" s="15">
        <v>3.8628634661478499E-2</v>
      </c>
      <c r="H610" s="15"/>
      <c r="I610" s="15">
        <v>1.2863950471619E-2</v>
      </c>
      <c r="J610" s="15">
        <v>0</v>
      </c>
      <c r="K610" s="15"/>
      <c r="L610" s="15">
        <v>1.30497548339687E-2</v>
      </c>
      <c r="M610" s="15">
        <v>0</v>
      </c>
    </row>
    <row r="611" spans="2:13" ht="15.75" customHeight="1" x14ac:dyDescent="0.2">
      <c r="C611" s="15"/>
      <c r="D611" s="15"/>
      <c r="E611" s="15"/>
      <c r="F611" s="15"/>
      <c r="G611" s="15"/>
      <c r="H611" s="15"/>
      <c r="I611" s="15"/>
      <c r="J611" s="15"/>
      <c r="K611" s="15"/>
      <c r="L611" s="15"/>
      <c r="M611" s="15"/>
    </row>
    <row r="612" spans="2:13" ht="15.75" customHeight="1" x14ac:dyDescent="0.2">
      <c r="B612" s="7" t="s">
        <v>307</v>
      </c>
      <c r="C612" s="15"/>
      <c r="D612" s="15"/>
      <c r="E612" s="15"/>
      <c r="F612" s="15"/>
      <c r="G612" s="15"/>
      <c r="H612" s="15"/>
      <c r="I612" s="15"/>
      <c r="J612" s="15"/>
      <c r="K612" s="15"/>
      <c r="L612" s="15"/>
      <c r="M612" s="15"/>
    </row>
    <row r="613" spans="2:13" ht="15.75" customHeight="1" x14ac:dyDescent="0.2">
      <c r="B613" s="14" t="s">
        <v>15</v>
      </c>
      <c r="C613" s="15"/>
      <c r="D613" s="15"/>
      <c r="E613" s="15"/>
      <c r="F613" s="15"/>
      <c r="G613" s="15"/>
      <c r="H613" s="15"/>
      <c r="I613" s="15"/>
      <c r="J613" s="15"/>
      <c r="K613" s="15"/>
      <c r="L613" s="15"/>
      <c r="M613" s="15"/>
    </row>
    <row r="614" spans="2:13" ht="15.75" customHeight="1" x14ac:dyDescent="0.2">
      <c r="B614" s="21" t="s">
        <v>308</v>
      </c>
      <c r="C614" s="15">
        <v>0.283816618223456</v>
      </c>
      <c r="D614" s="15">
        <v>0.29408024766378299</v>
      </c>
      <c r="E614" s="15">
        <v>0.28789186296060298</v>
      </c>
      <c r="F614" s="15">
        <v>0.37139410440690102</v>
      </c>
      <c r="G614" s="15">
        <v>0.17310477244358</v>
      </c>
      <c r="H614" s="15"/>
      <c r="I614" s="15">
        <v>0.280112033960698</v>
      </c>
      <c r="J614" s="15">
        <v>0.28789186296060298</v>
      </c>
      <c r="K614" s="15"/>
      <c r="L614" s="15">
        <v>0.27880028823462899</v>
      </c>
      <c r="M614" s="15">
        <v>0.28917239911378501</v>
      </c>
    </row>
    <row r="615" spans="2:13" ht="15.75" customHeight="1" x14ac:dyDescent="0.2">
      <c r="B615" s="21" t="s">
        <v>309</v>
      </c>
      <c r="C615" s="15">
        <v>0.277687645391132</v>
      </c>
      <c r="D615" s="15">
        <v>0.36726974517733202</v>
      </c>
      <c r="E615" s="15">
        <v>0.30340251009108898</v>
      </c>
      <c r="F615" s="15">
        <v>0.231922793871459</v>
      </c>
      <c r="G615" s="15">
        <v>0.16642530548897499</v>
      </c>
      <c r="H615" s="15"/>
      <c r="I615" s="15">
        <v>0.25431165468850903</v>
      </c>
      <c r="J615" s="15">
        <v>0.30340251009108898</v>
      </c>
      <c r="K615" s="15"/>
      <c r="L615" s="15">
        <v>0.303586669545165</v>
      </c>
      <c r="M615" s="15">
        <v>0.25003605569284099</v>
      </c>
    </row>
    <row r="616" spans="2:13" ht="15.75" customHeight="1" x14ac:dyDescent="0.2">
      <c r="B616" s="21" t="s">
        <v>310</v>
      </c>
      <c r="C616" s="15">
        <v>0.266035516024411</v>
      </c>
      <c r="D616" s="15">
        <v>0.26924299595607099</v>
      </c>
      <c r="E616" s="15">
        <v>0.3270180228399</v>
      </c>
      <c r="F616" s="15">
        <v>0.209206965803164</v>
      </c>
      <c r="G616" s="15">
        <v>0.154514538645914</v>
      </c>
      <c r="H616" s="15"/>
      <c r="I616" s="15">
        <v>0.21059962207845401</v>
      </c>
      <c r="J616" s="15">
        <v>0.3270180228399</v>
      </c>
      <c r="K616" s="15"/>
      <c r="L616" s="15">
        <v>0.28287632339846203</v>
      </c>
      <c r="M616" s="15">
        <v>0.24805510514384699</v>
      </c>
    </row>
    <row r="617" spans="2:13" ht="15.75" customHeight="1" x14ac:dyDescent="0.2">
      <c r="B617" s="21" t="s">
        <v>311</v>
      </c>
      <c r="C617" s="15">
        <v>0.22711715592679901</v>
      </c>
      <c r="D617" s="15">
        <v>0.19983598475325701</v>
      </c>
      <c r="E617" s="15">
        <v>0.243828515406531</v>
      </c>
      <c r="F617" s="15">
        <v>0.16120214042013001</v>
      </c>
      <c r="G617" s="15">
        <v>0.27563174251880701</v>
      </c>
      <c r="H617" s="15"/>
      <c r="I617" s="15">
        <v>0.211925764162369</v>
      </c>
      <c r="J617" s="15">
        <v>0.243828515406531</v>
      </c>
      <c r="K617" s="15"/>
      <c r="L617" s="15">
        <v>0.16593927422729199</v>
      </c>
      <c r="M617" s="15">
        <v>0.292434894282666</v>
      </c>
    </row>
    <row r="618" spans="2:13" ht="15.75" customHeight="1" x14ac:dyDescent="0.2">
      <c r="B618" s="21" t="s">
        <v>292</v>
      </c>
      <c r="C618" s="15">
        <v>0.22342493184485601</v>
      </c>
      <c r="D618" s="15">
        <v>0.22171082638395001</v>
      </c>
      <c r="E618" s="15">
        <v>0.24779901256887901</v>
      </c>
      <c r="F618" s="15">
        <v>0.209206965803164</v>
      </c>
      <c r="G618" s="15">
        <v>0.17310477244358</v>
      </c>
      <c r="H618" s="15"/>
      <c r="I618" s="15">
        <v>0.20126777523377401</v>
      </c>
      <c r="J618" s="15">
        <v>0.24779901256887901</v>
      </c>
      <c r="K618" s="15"/>
      <c r="L618" s="15">
        <v>0.22187080693074701</v>
      </c>
      <c r="M618" s="15">
        <v>0.225084223106537</v>
      </c>
    </row>
    <row r="619" spans="2:13" ht="15.75" customHeight="1" x14ac:dyDescent="0.2">
      <c r="B619" s="21" t="s">
        <v>291</v>
      </c>
      <c r="C619" s="15">
        <v>0.20556880350349599</v>
      </c>
      <c r="D619" s="15">
        <v>0.261678023334601</v>
      </c>
      <c r="E619" s="15">
        <v>0.16584380205420399</v>
      </c>
      <c r="F619" s="15">
        <v>0.31430294779654999</v>
      </c>
      <c r="G619" s="15">
        <v>0.14783507169130999</v>
      </c>
      <c r="H619" s="15"/>
      <c r="I619" s="15">
        <v>0.24168065069287201</v>
      </c>
      <c r="J619" s="15">
        <v>0.16584380205420399</v>
      </c>
      <c r="K619" s="15"/>
      <c r="L619" s="15">
        <v>0.219216231711724</v>
      </c>
      <c r="M619" s="15">
        <v>0.190997865115764</v>
      </c>
    </row>
    <row r="620" spans="2:13" ht="15.75" customHeight="1" x14ac:dyDescent="0.2">
      <c r="B620" s="21" t="s">
        <v>312</v>
      </c>
      <c r="C620" s="15">
        <v>0.19787613285661401</v>
      </c>
      <c r="D620" s="15">
        <v>0.14555891879338201</v>
      </c>
      <c r="E620" s="15">
        <v>0.209639543202009</v>
      </c>
      <c r="F620" s="15">
        <v>0.19656246714579401</v>
      </c>
      <c r="G620" s="15">
        <v>0.218412874059663</v>
      </c>
      <c r="H620" s="15"/>
      <c r="I620" s="15">
        <v>0.18718265365407499</v>
      </c>
      <c r="J620" s="15">
        <v>0.209639543202009</v>
      </c>
      <c r="K620" s="15"/>
      <c r="L620" s="15">
        <v>0.21279116842603399</v>
      </c>
      <c r="M620" s="15">
        <v>0.18195180916595499</v>
      </c>
    </row>
    <row r="621" spans="2:13" ht="15.75" customHeight="1" x14ac:dyDescent="0.2">
      <c r="B621" s="21" t="s">
        <v>294</v>
      </c>
      <c r="C621" s="15">
        <v>0.18964878187305101</v>
      </c>
      <c r="D621" s="15">
        <v>0.16365127411333999</v>
      </c>
      <c r="E621" s="15">
        <v>0.22171490598268101</v>
      </c>
      <c r="F621" s="15">
        <v>0.18293297030481701</v>
      </c>
      <c r="G621" s="15">
        <v>0.13447613778210099</v>
      </c>
      <c r="H621" s="15"/>
      <c r="I621" s="15">
        <v>0.160499205244825</v>
      </c>
      <c r="J621" s="15">
        <v>0.22171490598268101</v>
      </c>
      <c r="K621" s="15"/>
      <c r="L621" s="15">
        <v>0.17933568354441701</v>
      </c>
      <c r="M621" s="15">
        <v>0.20065975903595301</v>
      </c>
    </row>
    <row r="622" spans="2:13" ht="15.75" customHeight="1" x14ac:dyDescent="0.2">
      <c r="B622" s="21" t="s">
        <v>293</v>
      </c>
      <c r="C622" s="15">
        <v>0.17564538563401699</v>
      </c>
      <c r="D622" s="15">
        <v>0.18552611574403299</v>
      </c>
      <c r="E622" s="15">
        <v>0.24779901256887901</v>
      </c>
      <c r="F622" s="15">
        <v>6.9735655267721297E-2</v>
      </c>
      <c r="G622" s="15">
        <v>7.7257269322956998E-2</v>
      </c>
      <c r="H622" s="15"/>
      <c r="I622" s="15">
        <v>0.110054431449738</v>
      </c>
      <c r="J622" s="15">
        <v>0.24779901256887901</v>
      </c>
      <c r="K622" s="15"/>
      <c r="L622" s="15">
        <v>0.20372448279701599</v>
      </c>
      <c r="M622" s="15">
        <v>0.14566619918931301</v>
      </c>
    </row>
    <row r="623" spans="2:13" ht="15.75" customHeight="1" x14ac:dyDescent="0.2">
      <c r="B623" s="21" t="s">
        <v>298</v>
      </c>
      <c r="C623" s="15">
        <v>0.17125600951147801</v>
      </c>
      <c r="D623" s="15">
        <v>0.21118344368546099</v>
      </c>
      <c r="E623" s="15">
        <v>0.178885855347303</v>
      </c>
      <c r="F623" s="15">
        <v>0.14855764176276101</v>
      </c>
      <c r="G623" s="15">
        <v>0.13447613778210099</v>
      </c>
      <c r="H623" s="15"/>
      <c r="I623" s="15">
        <v>0.16432012991803099</v>
      </c>
      <c r="J623" s="15">
        <v>0.178885855347303</v>
      </c>
      <c r="K623" s="15"/>
      <c r="L623" s="15">
        <v>0.17972678916450799</v>
      </c>
      <c r="M623" s="15">
        <v>0.16221201920523501</v>
      </c>
    </row>
    <row r="624" spans="2:13" ht="15.75" customHeight="1" x14ac:dyDescent="0.2">
      <c r="B624" s="21" t="s">
        <v>313</v>
      </c>
      <c r="C624" s="15">
        <v>0.166211582597136</v>
      </c>
      <c r="D624" s="15">
        <v>0.127466563473424</v>
      </c>
      <c r="E624" s="15">
        <v>0.14469688314278201</v>
      </c>
      <c r="F624" s="15">
        <v>0.222836462644141</v>
      </c>
      <c r="G624" s="15">
        <v>0.205053940150454</v>
      </c>
      <c r="H624" s="15"/>
      <c r="I624" s="15">
        <v>0.18576943056884199</v>
      </c>
      <c r="J624" s="15">
        <v>0.14469688314278201</v>
      </c>
      <c r="K624" s="15"/>
      <c r="L624" s="15">
        <v>0.19576482082496199</v>
      </c>
      <c r="M624" s="15">
        <v>0.13465850118096201</v>
      </c>
    </row>
    <row r="625" spans="2:13" ht="15.75" customHeight="1" x14ac:dyDescent="0.2">
      <c r="B625" s="21" t="s">
        <v>299</v>
      </c>
      <c r="C625" s="15">
        <v>0.14670591375561901</v>
      </c>
      <c r="D625" s="15">
        <v>0.18930860205476799</v>
      </c>
      <c r="E625" s="15">
        <v>0.16460950513551001</v>
      </c>
      <c r="F625" s="15">
        <v>0.17028847164744801</v>
      </c>
      <c r="G625" s="15">
        <v>3.1949167706874199E-2</v>
      </c>
      <c r="H625" s="15"/>
      <c r="I625" s="15">
        <v>0.13043072854569801</v>
      </c>
      <c r="J625" s="15">
        <v>0.16460950513551001</v>
      </c>
      <c r="K625" s="15"/>
      <c r="L625" s="15">
        <v>0.14626482784504399</v>
      </c>
      <c r="M625" s="15">
        <v>0.147176847584956</v>
      </c>
    </row>
    <row r="626" spans="2:13" ht="15.75" customHeight="1" x14ac:dyDescent="0.2">
      <c r="B626" s="21" t="s">
        <v>300</v>
      </c>
      <c r="C626" s="15">
        <v>0.145587249637953</v>
      </c>
      <c r="D626" s="15">
        <v>0.181743629433298</v>
      </c>
      <c r="E626" s="15">
        <v>0.158705626948308</v>
      </c>
      <c r="F626" s="15">
        <v>0.218293297030482</v>
      </c>
      <c r="G626" s="15">
        <v>0</v>
      </c>
      <c r="H626" s="15"/>
      <c r="I626" s="15">
        <v>0.133662043356745</v>
      </c>
      <c r="J626" s="15">
        <v>0.158705626948308</v>
      </c>
      <c r="K626" s="15"/>
      <c r="L626" s="15">
        <v>0.14084418959762801</v>
      </c>
      <c r="M626" s="15">
        <v>0.15065126862837599</v>
      </c>
    </row>
    <row r="627" spans="2:13" ht="15.75" customHeight="1" x14ac:dyDescent="0.2">
      <c r="B627" s="21" t="s">
        <v>314</v>
      </c>
      <c r="C627" s="15">
        <v>0.13342566372039499</v>
      </c>
      <c r="D627" s="15">
        <v>0.14177643248264701</v>
      </c>
      <c r="E627" s="15">
        <v>0.13852539854931201</v>
      </c>
      <c r="F627" s="15">
        <v>0.14855764176276101</v>
      </c>
      <c r="G627" s="15">
        <v>9.5847503120622707E-2</v>
      </c>
      <c r="H627" s="15"/>
      <c r="I627" s="15">
        <v>0.12878977100473901</v>
      </c>
      <c r="J627" s="15">
        <v>0.13852539854931201</v>
      </c>
      <c r="K627" s="15"/>
      <c r="L627" s="15">
        <v>0.111358821045267</v>
      </c>
      <c r="M627" s="15">
        <v>0.15698575138857701</v>
      </c>
    </row>
    <row r="628" spans="2:13" ht="15.75" customHeight="1" x14ac:dyDescent="0.2">
      <c r="B628" s="21" t="s">
        <v>301</v>
      </c>
      <c r="C628" s="15">
        <v>0.116650430260412</v>
      </c>
      <c r="D628" s="15">
        <v>0.14177643248264701</v>
      </c>
      <c r="E628" s="15">
        <v>0.124516654743786</v>
      </c>
      <c r="F628" s="15">
        <v>7.8821986495039298E-2</v>
      </c>
      <c r="G628" s="15">
        <v>0.109206437029831</v>
      </c>
      <c r="H628" s="15"/>
      <c r="I628" s="15">
        <v>0.10949967164147301</v>
      </c>
      <c r="J628" s="15">
        <v>0.124516654743786</v>
      </c>
      <c r="K628" s="15"/>
      <c r="L628" s="15">
        <v>0.14813312813887</v>
      </c>
      <c r="M628" s="15">
        <v>8.3037324254841199E-2</v>
      </c>
    </row>
    <row r="629" spans="2:13" ht="15.75" customHeight="1" x14ac:dyDescent="0.2">
      <c r="B629" s="21" t="s">
        <v>315</v>
      </c>
      <c r="C629" s="15">
        <v>9.2412360650722794E-2</v>
      </c>
      <c r="D629" s="15">
        <v>8.3716880212037506E-2</v>
      </c>
      <c r="E629" s="15">
        <v>6.5210266465494507E-2</v>
      </c>
      <c r="F629" s="15">
        <v>6.9735655267721297E-2</v>
      </c>
      <c r="G629" s="15">
        <v>0.19837447319585</v>
      </c>
      <c r="H629" s="15"/>
      <c r="I629" s="15">
        <v>0.11714031112548599</v>
      </c>
      <c r="J629" s="15">
        <v>6.5210266465494507E-2</v>
      </c>
      <c r="K629" s="15"/>
      <c r="L629" s="15">
        <v>7.6776883193143297E-2</v>
      </c>
      <c r="M629" s="15">
        <v>0.109105877936259</v>
      </c>
    </row>
    <row r="630" spans="2:13" ht="15.75" customHeight="1" x14ac:dyDescent="0.2">
      <c r="B630" s="21" t="s">
        <v>306</v>
      </c>
      <c r="C630" s="15">
        <v>4.0543928243238603E-2</v>
      </c>
      <c r="D630" s="15">
        <v>2.1874841630693101E-2</v>
      </c>
      <c r="E630" s="15">
        <v>2.3615512748810099E-2</v>
      </c>
      <c r="F630" s="15">
        <v>7.4278820881380297E-2</v>
      </c>
      <c r="G630" s="15">
        <v>7.0577802368352704E-2</v>
      </c>
      <c r="H630" s="15"/>
      <c r="I630" s="15">
        <v>5.5932633874210103E-2</v>
      </c>
      <c r="J630" s="15">
        <v>2.3615512748810099E-2</v>
      </c>
      <c r="K630" s="15"/>
      <c r="L630" s="15">
        <v>3.8442979124840897E-2</v>
      </c>
      <c r="M630" s="15">
        <v>4.2787046850851301E-2</v>
      </c>
    </row>
    <row r="631" spans="2:13" ht="15.75" customHeight="1" x14ac:dyDescent="0.2">
      <c r="B631" s="21" t="s">
        <v>47</v>
      </c>
      <c r="C631" s="15">
        <v>1.8522004893455499E-2</v>
      </c>
      <c r="D631" s="15">
        <v>0</v>
      </c>
      <c r="E631" s="15">
        <v>1.3042053293098901E-2</v>
      </c>
      <c r="F631" s="15">
        <v>0</v>
      </c>
      <c r="G631" s="15">
        <v>7.0577802368352704E-2</v>
      </c>
      <c r="H631" s="15"/>
      <c r="I631" s="15">
        <v>2.3503532082318101E-2</v>
      </c>
      <c r="J631" s="15">
        <v>1.3042053293098901E-2</v>
      </c>
      <c r="K631" s="15"/>
      <c r="L631" s="15">
        <v>1.96324079981459E-2</v>
      </c>
      <c r="M631" s="15">
        <v>1.73364617290492E-2</v>
      </c>
    </row>
    <row r="632" spans="2:13" ht="15.75" customHeight="1" x14ac:dyDescent="0.2">
      <c r="C632" s="15"/>
      <c r="D632" s="15"/>
      <c r="E632" s="15"/>
      <c r="F632" s="15"/>
      <c r="G632" s="15"/>
      <c r="H632" s="15"/>
      <c r="I632" s="15"/>
      <c r="J632" s="15"/>
      <c r="K632" s="15"/>
      <c r="L632" s="15"/>
      <c r="M632" s="15"/>
    </row>
    <row r="633" spans="2:13" ht="15.75" customHeight="1" x14ac:dyDescent="0.2">
      <c r="B633" s="7" t="s">
        <v>316</v>
      </c>
      <c r="C633" s="15"/>
      <c r="D633" s="15"/>
      <c r="E633" s="15"/>
      <c r="F633" s="15"/>
      <c r="G633" s="15"/>
      <c r="H633" s="15"/>
      <c r="I633" s="15"/>
      <c r="J633" s="15"/>
      <c r="K633" s="15"/>
      <c r="L633" s="15"/>
      <c r="M633" s="15"/>
    </row>
    <row r="634" spans="2:13" ht="15.75" customHeight="1" x14ac:dyDescent="0.2">
      <c r="B634" s="14" t="s">
        <v>15</v>
      </c>
      <c r="C634" s="15"/>
      <c r="D634" s="15"/>
      <c r="E634" s="15"/>
      <c r="F634" s="15"/>
      <c r="G634" s="15"/>
      <c r="H634" s="15"/>
      <c r="I634" s="15"/>
      <c r="J634" s="15"/>
      <c r="K634" s="15"/>
      <c r="L634" s="15"/>
      <c r="M634" s="15"/>
    </row>
    <row r="635" spans="2:13" ht="15.75" customHeight="1" x14ac:dyDescent="0.2">
      <c r="B635" s="21" t="s">
        <v>317</v>
      </c>
      <c r="C635" s="15">
        <v>0.26972056506977499</v>
      </c>
      <c r="D635" s="15">
        <v>0.26924299595607099</v>
      </c>
      <c r="E635" s="15">
        <v>0.37108137039397199</v>
      </c>
      <c r="F635" s="15">
        <v>0.100552816379727</v>
      </c>
      <c r="G635" s="15">
        <v>0.16642530548897499</v>
      </c>
      <c r="H635" s="15"/>
      <c r="I635" s="15">
        <v>0.177578946962302</v>
      </c>
      <c r="J635" s="15">
        <v>0.37108137039397199</v>
      </c>
      <c r="K635" s="15"/>
      <c r="L635" s="15">
        <v>0.28980563104579599</v>
      </c>
      <c r="M635" s="15">
        <v>0.248276359290866</v>
      </c>
    </row>
    <row r="636" spans="2:13" ht="15.75" customHeight="1" x14ac:dyDescent="0.2">
      <c r="B636" s="21" t="s">
        <v>318</v>
      </c>
      <c r="C636" s="15">
        <v>0.30646602505916398</v>
      </c>
      <c r="D636" s="15">
        <v>0.41776432482647202</v>
      </c>
      <c r="E636" s="15">
        <v>0.32331513208381801</v>
      </c>
      <c r="F636" s="15">
        <v>0.35420644013587299</v>
      </c>
      <c r="G636" s="15">
        <v>0.102526970075227</v>
      </c>
      <c r="H636" s="15"/>
      <c r="I636" s="15">
        <v>0.291149414462476</v>
      </c>
      <c r="J636" s="15">
        <v>0.32331513208381801</v>
      </c>
      <c r="K636" s="15"/>
      <c r="L636" s="15">
        <v>0.30381129609608898</v>
      </c>
      <c r="M636" s="15">
        <v>0.309300397335532</v>
      </c>
    </row>
    <row r="637" spans="2:13" ht="15.75" customHeight="1" x14ac:dyDescent="0.2">
      <c r="B637" s="21" t="s">
        <v>319</v>
      </c>
      <c r="C637" s="15">
        <v>0.238203546009881</v>
      </c>
      <c r="D637" s="15">
        <v>0.14555891879338201</v>
      </c>
      <c r="E637" s="15">
        <v>0.126717642174907</v>
      </c>
      <c r="F637" s="15">
        <v>0.40576943294895801</v>
      </c>
      <c r="G637" s="15">
        <v>0.46209544887159498</v>
      </c>
      <c r="H637" s="15"/>
      <c r="I637" s="15">
        <v>0.33954934276704701</v>
      </c>
      <c r="J637" s="15">
        <v>0.126717642174907</v>
      </c>
      <c r="K637" s="15"/>
      <c r="L637" s="15">
        <v>0.246246653307651</v>
      </c>
      <c r="M637" s="15">
        <v>0.22961616829346601</v>
      </c>
    </row>
    <row r="638" spans="2:13" ht="15.75" customHeight="1" x14ac:dyDescent="0.2">
      <c r="B638" s="21" t="s">
        <v>320</v>
      </c>
      <c r="C638" s="15">
        <v>0.13265588434005099</v>
      </c>
      <c r="D638" s="15">
        <v>8.3716880212037506E-2</v>
      </c>
      <c r="E638" s="15">
        <v>0.15403604567979901</v>
      </c>
      <c r="F638" s="15">
        <v>9.6009650766067697E-2</v>
      </c>
      <c r="G638" s="15">
        <v>0.15974583853437099</v>
      </c>
      <c r="H638" s="15"/>
      <c r="I638" s="15">
        <v>0.113220337681337</v>
      </c>
      <c r="J638" s="15">
        <v>0.15403604567979901</v>
      </c>
      <c r="K638" s="15"/>
      <c r="L638" s="15">
        <v>0.10571355624692599</v>
      </c>
      <c r="M638" s="15">
        <v>0.161421377492109</v>
      </c>
    </row>
    <row r="639" spans="2:13" ht="15.75" customHeight="1" x14ac:dyDescent="0.2">
      <c r="B639" s="21" t="s">
        <v>321</v>
      </c>
      <c r="C639" s="15">
        <v>4.4285751822517698E-2</v>
      </c>
      <c r="D639" s="15">
        <v>6.5624524892079206E-2</v>
      </c>
      <c r="E639" s="15">
        <v>2.48498096675039E-2</v>
      </c>
      <c r="F639" s="15">
        <v>4.34616597693748E-2</v>
      </c>
      <c r="G639" s="15">
        <v>7.7257269322956998E-2</v>
      </c>
      <c r="H639" s="15"/>
      <c r="I639" s="15">
        <v>6.1953914125276399E-2</v>
      </c>
      <c r="J639" s="15">
        <v>2.48498096675039E-2</v>
      </c>
      <c r="K639" s="15"/>
      <c r="L639" s="15">
        <v>5.4422863303537697E-2</v>
      </c>
      <c r="M639" s="15">
        <v>3.34626703916545E-2</v>
      </c>
    </row>
    <row r="640" spans="2:13" ht="15.75" customHeight="1" x14ac:dyDescent="0.2">
      <c r="B640" s="21" t="s">
        <v>52</v>
      </c>
      <c r="C640" s="15">
        <v>8.6682276986101807E-3</v>
      </c>
      <c r="D640" s="15">
        <v>1.80923553199583E-2</v>
      </c>
      <c r="E640" s="15">
        <v>0</v>
      </c>
      <c r="F640" s="15">
        <v>0</v>
      </c>
      <c r="G640" s="15">
        <v>3.1949167706874199E-2</v>
      </c>
      <c r="H640" s="15"/>
      <c r="I640" s="15">
        <v>1.65480440015623E-2</v>
      </c>
      <c r="J640" s="15">
        <v>0</v>
      </c>
      <c r="K640" s="15"/>
      <c r="L640" s="15">
        <v>0</v>
      </c>
      <c r="M640" s="15">
        <v>1.7923027196374501E-2</v>
      </c>
    </row>
    <row r="641" spans="2:13" ht="15.75" customHeight="1" x14ac:dyDescent="0.2">
      <c r="C641" s="15"/>
      <c r="D641" s="15"/>
      <c r="E641" s="15"/>
      <c r="F641" s="15"/>
      <c r="G641" s="15"/>
      <c r="H641" s="15"/>
      <c r="I641" s="15"/>
      <c r="J641" s="15"/>
      <c r="K641" s="15"/>
      <c r="L641" s="15"/>
      <c r="M641" s="15"/>
    </row>
    <row r="642" spans="2:13" ht="15.75" customHeight="1" x14ac:dyDescent="0.2">
      <c r="B642" s="7" t="s">
        <v>322</v>
      </c>
      <c r="C642" s="15"/>
      <c r="D642" s="15"/>
      <c r="E642" s="15"/>
      <c r="F642" s="15"/>
      <c r="G642" s="15"/>
      <c r="H642" s="15"/>
      <c r="I642" s="15"/>
      <c r="J642" s="15"/>
      <c r="K642" s="15"/>
      <c r="L642" s="15"/>
      <c r="M642" s="15"/>
    </row>
    <row r="643" spans="2:13" ht="15.75" customHeight="1" x14ac:dyDescent="0.2">
      <c r="B643" s="14" t="s">
        <v>15</v>
      </c>
      <c r="C643" s="15"/>
      <c r="D643" s="15"/>
      <c r="E643" s="15"/>
      <c r="F643" s="15"/>
      <c r="G643" s="15"/>
      <c r="H643" s="15"/>
      <c r="I643" s="15"/>
      <c r="J643" s="15"/>
      <c r="K643" s="15"/>
      <c r="L643" s="15"/>
      <c r="M643" s="15"/>
    </row>
    <row r="644" spans="2:13" ht="15.75" customHeight="1" x14ac:dyDescent="0.2">
      <c r="B644" s="21" t="s">
        <v>323</v>
      </c>
      <c r="C644" s="15">
        <v>0.40059181141500799</v>
      </c>
      <c r="D644" s="15">
        <v>0.37779712787582098</v>
      </c>
      <c r="E644" s="15">
        <v>0.40650463951718702</v>
      </c>
      <c r="F644" s="15">
        <v>0.48459141944399797</v>
      </c>
      <c r="G644" s="15">
        <v>0.32093984413488902</v>
      </c>
      <c r="H644" s="15"/>
      <c r="I644" s="15">
        <v>0.395216779644262</v>
      </c>
      <c r="J644" s="15">
        <v>0.40650463951718702</v>
      </c>
      <c r="K644" s="15"/>
      <c r="L644" s="15">
        <v>0.41458994691659501</v>
      </c>
      <c r="M644" s="15">
        <v>0.38564643366143497</v>
      </c>
    </row>
    <row r="645" spans="2:13" ht="15.75" customHeight="1" x14ac:dyDescent="0.2">
      <c r="B645" s="21" t="s">
        <v>324</v>
      </c>
      <c r="C645" s="15">
        <v>0.35312460492495301</v>
      </c>
      <c r="D645" s="15">
        <v>0.32352006191594601</v>
      </c>
      <c r="E645" s="15">
        <v>0.32454942900251199</v>
      </c>
      <c r="F645" s="15">
        <v>0.35776460756592399</v>
      </c>
      <c r="G645" s="15">
        <v>0.45541598191699101</v>
      </c>
      <c r="H645" s="15"/>
      <c r="I645" s="15">
        <v>0.37910074963669099</v>
      </c>
      <c r="J645" s="15">
        <v>0.32454942900251199</v>
      </c>
      <c r="K645" s="15"/>
      <c r="L645" s="15">
        <v>0.33210317500550701</v>
      </c>
      <c r="M645" s="15">
        <v>0.37556853762090497</v>
      </c>
    </row>
    <row r="646" spans="2:13" ht="15.75" customHeight="1" x14ac:dyDescent="0.2">
      <c r="B646" s="21" t="s">
        <v>325</v>
      </c>
      <c r="C646" s="15">
        <v>0.34792336115864703</v>
      </c>
      <c r="D646" s="15">
        <v>0.37483471779880101</v>
      </c>
      <c r="E646" s="15">
        <v>0.435057339940772</v>
      </c>
      <c r="F646" s="15">
        <v>0.35420644013587299</v>
      </c>
      <c r="G646" s="15">
        <v>7.7257269322956998E-2</v>
      </c>
      <c r="H646" s="15"/>
      <c r="I646" s="15">
        <v>0.26871458049191999</v>
      </c>
      <c r="J646" s="15">
        <v>0.435057339940772</v>
      </c>
      <c r="K646" s="15"/>
      <c r="L646" s="15">
        <v>0.43075889569996201</v>
      </c>
      <c r="M646" s="15">
        <v>0.25948241450551501</v>
      </c>
    </row>
    <row r="647" spans="2:13" ht="15.75" customHeight="1" x14ac:dyDescent="0.2">
      <c r="B647" s="21" t="s">
        <v>326</v>
      </c>
      <c r="C647" s="15">
        <v>0.32554389111294502</v>
      </c>
      <c r="D647" s="15">
        <v>0.32648247199296498</v>
      </c>
      <c r="E647" s="15">
        <v>0.38605680471192499</v>
      </c>
      <c r="F647" s="15">
        <v>0.292572117911862</v>
      </c>
      <c r="G647" s="15">
        <v>0.193143173307393</v>
      </c>
      <c r="H647" s="15"/>
      <c r="I647" s="15">
        <v>0.27053487892550399</v>
      </c>
      <c r="J647" s="15">
        <v>0.38605680471192499</v>
      </c>
      <c r="K647" s="15"/>
      <c r="L647" s="15">
        <v>0.303231125871329</v>
      </c>
      <c r="M647" s="15">
        <v>0.34936654272429601</v>
      </c>
    </row>
    <row r="648" spans="2:13" ht="15.75" customHeight="1" x14ac:dyDescent="0.2">
      <c r="B648" s="21" t="s">
        <v>327</v>
      </c>
      <c r="C648" s="15">
        <v>0.30441369128640799</v>
      </c>
      <c r="D648" s="15">
        <v>0.34539490354663899</v>
      </c>
      <c r="E648" s="15">
        <v>0.31521026646549399</v>
      </c>
      <c r="F648" s="15">
        <v>0.34512010890855499</v>
      </c>
      <c r="G648" s="15">
        <v>0.193143173307393</v>
      </c>
      <c r="H648" s="15"/>
      <c r="I648" s="15">
        <v>0.29459910956679802</v>
      </c>
      <c r="J648" s="15">
        <v>0.31521026646549399</v>
      </c>
      <c r="K648" s="15"/>
      <c r="L648" s="15">
        <v>0.35761195079076502</v>
      </c>
      <c r="M648" s="15">
        <v>0.24761554955995399</v>
      </c>
    </row>
    <row r="649" spans="2:13" ht="15.75" customHeight="1" x14ac:dyDescent="0.2">
      <c r="B649" s="21" t="s">
        <v>328</v>
      </c>
      <c r="C649" s="15">
        <v>0.28404797431038598</v>
      </c>
      <c r="D649" s="15">
        <v>0.236020695393173</v>
      </c>
      <c r="E649" s="15">
        <v>0.30093391625370203</v>
      </c>
      <c r="F649" s="15">
        <v>0.36230777317958301</v>
      </c>
      <c r="G649" s="15">
        <v>0.205053940150454</v>
      </c>
      <c r="H649" s="15"/>
      <c r="I649" s="15">
        <v>0.26869787908423298</v>
      </c>
      <c r="J649" s="15">
        <v>0.30093391625370203</v>
      </c>
      <c r="K649" s="15"/>
      <c r="L649" s="15">
        <v>0.259989717107934</v>
      </c>
      <c r="M649" s="15">
        <v>0.30973423387992199</v>
      </c>
    </row>
    <row r="650" spans="2:13" ht="15.75" customHeight="1" x14ac:dyDescent="0.2">
      <c r="B650" s="21" t="s">
        <v>329</v>
      </c>
      <c r="C650" s="15">
        <v>0.27794334414989402</v>
      </c>
      <c r="D650" s="15">
        <v>0.24358566801464299</v>
      </c>
      <c r="E650" s="15">
        <v>0.34102676664542603</v>
      </c>
      <c r="F650" s="15">
        <v>0.213750131416823</v>
      </c>
      <c r="G650" s="15">
        <v>0.205053940150454</v>
      </c>
      <c r="H650" s="15"/>
      <c r="I650" s="15">
        <v>0.220597621551259</v>
      </c>
      <c r="J650" s="15">
        <v>0.34102676664542603</v>
      </c>
      <c r="K650" s="15"/>
      <c r="L650" s="15">
        <v>0.23160821599057599</v>
      </c>
      <c r="M650" s="15">
        <v>0.32741393210946601</v>
      </c>
    </row>
    <row r="651" spans="2:13" ht="15.75" customHeight="1" x14ac:dyDescent="0.2">
      <c r="B651" s="21" t="s">
        <v>330</v>
      </c>
      <c r="C651" s="15">
        <v>0.27580926258587601</v>
      </c>
      <c r="D651" s="15">
        <v>0.34539490354663899</v>
      </c>
      <c r="E651" s="15">
        <v>0.26427635021179302</v>
      </c>
      <c r="F651" s="15">
        <v>0.240024126915169</v>
      </c>
      <c r="G651" s="15">
        <v>0.27563174251880701</v>
      </c>
      <c r="H651" s="15"/>
      <c r="I651" s="15">
        <v>0.28629320856717499</v>
      </c>
      <c r="J651" s="15">
        <v>0.26427635021179302</v>
      </c>
      <c r="K651" s="15"/>
      <c r="L651" s="15">
        <v>0.27547183336283299</v>
      </c>
      <c r="M651" s="15">
        <v>0.27616952536536699</v>
      </c>
    </row>
    <row r="652" spans="2:13" ht="15.75" customHeight="1" x14ac:dyDescent="0.2">
      <c r="B652" s="21" t="s">
        <v>331</v>
      </c>
      <c r="C652" s="15">
        <v>0.26116197672838398</v>
      </c>
      <c r="D652" s="15">
        <v>0.34539490354663899</v>
      </c>
      <c r="E652" s="15">
        <v>0.28198798477339998</v>
      </c>
      <c r="F652" s="15">
        <v>0.279927619254493</v>
      </c>
      <c r="G652" s="15">
        <v>0.102526970075227</v>
      </c>
      <c r="H652" s="15"/>
      <c r="I652" s="15">
        <v>0.24223018081526501</v>
      </c>
      <c r="J652" s="15">
        <v>0.28198798477339998</v>
      </c>
      <c r="K652" s="15"/>
      <c r="L652" s="15">
        <v>0.28566497196235802</v>
      </c>
      <c r="M652" s="15">
        <v>0.23500088407256201</v>
      </c>
    </row>
    <row r="653" spans="2:13" ht="15.75" customHeight="1" x14ac:dyDescent="0.2">
      <c r="B653" s="21" t="s">
        <v>332</v>
      </c>
      <c r="C653" s="15">
        <v>0.20951690970651499</v>
      </c>
      <c r="D653" s="15">
        <v>0.229275799005419</v>
      </c>
      <c r="E653" s="15">
        <v>0.26427635021179302</v>
      </c>
      <c r="F653" s="15">
        <v>0.117740480650755</v>
      </c>
      <c r="G653" s="15">
        <v>0.13447613778210099</v>
      </c>
      <c r="H653" s="15"/>
      <c r="I653" s="15">
        <v>0.15973806828277201</v>
      </c>
      <c r="J653" s="15">
        <v>0.26427635021179302</v>
      </c>
      <c r="K653" s="15"/>
      <c r="L653" s="15">
        <v>0.20765903718001699</v>
      </c>
      <c r="M653" s="15">
        <v>0.21150050293029601</v>
      </c>
    </row>
    <row r="654" spans="2:13" ht="15.75" customHeight="1" x14ac:dyDescent="0.2">
      <c r="B654" s="21" t="s">
        <v>333</v>
      </c>
      <c r="C654" s="15">
        <v>0.195834564931055</v>
      </c>
      <c r="D654" s="15">
        <v>0.30921019290672203</v>
      </c>
      <c r="E654" s="15">
        <v>0.193162205559096</v>
      </c>
      <c r="F654" s="15">
        <v>0.19201930153213501</v>
      </c>
      <c r="G654" s="15">
        <v>9.5847503120622707E-2</v>
      </c>
      <c r="H654" s="15"/>
      <c r="I654" s="15">
        <v>0.198263862092906</v>
      </c>
      <c r="J654" s="15">
        <v>0.193162205559096</v>
      </c>
      <c r="K654" s="15"/>
      <c r="L654" s="15">
        <v>0.194336140973176</v>
      </c>
      <c r="M654" s="15">
        <v>0.19743438599886601</v>
      </c>
    </row>
    <row r="655" spans="2:13" ht="15.75" customHeight="1" x14ac:dyDescent="0.2">
      <c r="B655" s="21" t="s">
        <v>334</v>
      </c>
      <c r="C655" s="15">
        <v>0.18257942212478201</v>
      </c>
      <c r="D655" s="15">
        <v>0.28733535127602899</v>
      </c>
      <c r="E655" s="15">
        <v>0.18945931480301401</v>
      </c>
      <c r="F655" s="15">
        <v>0.14855764176276101</v>
      </c>
      <c r="G655" s="15">
        <v>9.5847503120622707E-2</v>
      </c>
      <c r="H655" s="15"/>
      <c r="I655" s="15">
        <v>0.17632528432713501</v>
      </c>
      <c r="J655" s="15">
        <v>0.18945931480301401</v>
      </c>
      <c r="K655" s="15"/>
      <c r="L655" s="15">
        <v>0.16734128132350301</v>
      </c>
      <c r="M655" s="15">
        <v>0.19884871531111101</v>
      </c>
    </row>
    <row r="656" spans="2:13" ht="15.75" customHeight="1" x14ac:dyDescent="0.2">
      <c r="B656" s="21" t="s">
        <v>335</v>
      </c>
      <c r="C656" s="15">
        <v>0.160913395316024</v>
      </c>
      <c r="D656" s="15">
        <v>6.1842038581344398E-2</v>
      </c>
      <c r="E656" s="15">
        <v>0.240660837462983</v>
      </c>
      <c r="F656" s="15">
        <v>0.13136997749173199</v>
      </c>
      <c r="G656" s="15">
        <v>7.0577802368352704E-2</v>
      </c>
      <c r="H656" s="15"/>
      <c r="I656" s="15">
        <v>8.8419315026798895E-2</v>
      </c>
      <c r="J656" s="15">
        <v>0.240660837462983</v>
      </c>
      <c r="K656" s="15"/>
      <c r="L656" s="15">
        <v>0.19139712243776799</v>
      </c>
      <c r="M656" s="15">
        <v>0.12836685959205699</v>
      </c>
    </row>
    <row r="657" spans="2:13" ht="15.75" customHeight="1" x14ac:dyDescent="0.2">
      <c r="B657" s="21" t="s">
        <v>336</v>
      </c>
      <c r="C657" s="15">
        <v>2.2739933671241701E-2</v>
      </c>
      <c r="D657" s="15">
        <v>2.1874841630693101E-2</v>
      </c>
      <c r="E657" s="15">
        <v>5.9038781872025204E-3</v>
      </c>
      <c r="F657" s="15">
        <v>2.17308298846874E-2</v>
      </c>
      <c r="G657" s="15">
        <v>7.0577802368352704E-2</v>
      </c>
      <c r="H657" s="15"/>
      <c r="I657" s="15">
        <v>3.8044679819270198E-2</v>
      </c>
      <c r="J657" s="15">
        <v>5.9038781872025204E-3</v>
      </c>
      <c r="K657" s="15"/>
      <c r="L657" s="15">
        <v>2.0296654991109799E-2</v>
      </c>
      <c r="M657" s="15">
        <v>2.5348546998901499E-2</v>
      </c>
    </row>
    <row r="658" spans="2:13" ht="15.75" customHeight="1" x14ac:dyDescent="0.2">
      <c r="B658" s="21" t="s">
        <v>52</v>
      </c>
      <c r="C658" s="15">
        <v>6.5533332693956297E-3</v>
      </c>
      <c r="D658" s="15">
        <v>2.1874841630693101E-2</v>
      </c>
      <c r="E658" s="15">
        <v>5.9038781872025204E-3</v>
      </c>
      <c r="F658" s="15">
        <v>0</v>
      </c>
      <c r="G658" s="15">
        <v>0</v>
      </c>
      <c r="H658" s="15"/>
      <c r="I658" s="15">
        <v>7.1437177081340097E-3</v>
      </c>
      <c r="J658" s="15">
        <v>5.9038781872025204E-3</v>
      </c>
      <c r="K658" s="15"/>
      <c r="L658" s="15">
        <v>7.24690015714101E-3</v>
      </c>
      <c r="M658" s="15">
        <v>5.8128332839832899E-3</v>
      </c>
    </row>
    <row r="659" spans="2:13" ht="15.75" customHeight="1" x14ac:dyDescent="0.2">
      <c r="B659" s="21" t="s">
        <v>47</v>
      </c>
      <c r="C659" s="15">
        <v>3.8749357850558302E-3</v>
      </c>
      <c r="D659" s="15">
        <v>0</v>
      </c>
      <c r="E659" s="15">
        <v>0</v>
      </c>
      <c r="F659" s="15">
        <v>2.17308298846874E-2</v>
      </c>
      <c r="G659" s="15">
        <v>0</v>
      </c>
      <c r="H659" s="15"/>
      <c r="I659" s="15">
        <v>7.3974300288181596E-3</v>
      </c>
      <c r="J659" s="15">
        <v>0</v>
      </c>
      <c r="K659" s="15"/>
      <c r="L659" s="15">
        <v>0</v>
      </c>
      <c r="M659" s="15">
        <v>8.0120852698523093E-3</v>
      </c>
    </row>
    <row r="660" spans="2:13" ht="15.75" customHeight="1" x14ac:dyDescent="0.2">
      <c r="C660" s="15"/>
      <c r="D660" s="15"/>
      <c r="E660" s="15"/>
      <c r="F660" s="15"/>
      <c r="G660" s="15"/>
      <c r="H660" s="15"/>
      <c r="I660" s="15"/>
      <c r="J660" s="15"/>
      <c r="K660" s="15"/>
      <c r="L660" s="15"/>
      <c r="M660" s="15"/>
    </row>
    <row r="661" spans="2:13" ht="15.75" customHeight="1" x14ac:dyDescent="0.2">
      <c r="B661" s="7" t="s">
        <v>337</v>
      </c>
      <c r="C661" s="15"/>
      <c r="D661" s="15"/>
      <c r="E661" s="15"/>
      <c r="F661" s="15"/>
      <c r="G661" s="15"/>
      <c r="H661" s="15"/>
      <c r="I661" s="15"/>
      <c r="J661" s="15"/>
      <c r="K661" s="15"/>
      <c r="L661" s="15"/>
      <c r="M661" s="15"/>
    </row>
    <row r="662" spans="2:13" ht="15.75" customHeight="1" x14ac:dyDescent="0.2">
      <c r="B662" s="14" t="s">
        <v>15</v>
      </c>
      <c r="C662" s="15"/>
      <c r="D662" s="15"/>
      <c r="E662" s="15"/>
      <c r="F662" s="15"/>
      <c r="G662" s="15"/>
      <c r="H662" s="15"/>
      <c r="I662" s="15"/>
      <c r="J662" s="15"/>
      <c r="K662" s="15"/>
      <c r="L662" s="15"/>
      <c r="M662" s="15"/>
    </row>
    <row r="663" spans="2:13" ht="15.75" customHeight="1" x14ac:dyDescent="0.2">
      <c r="B663" s="21" t="s">
        <v>338</v>
      </c>
      <c r="C663" s="15">
        <v>0.208944765019732</v>
      </c>
      <c r="D663" s="15">
        <v>0.153123891414851</v>
      </c>
      <c r="E663" s="15">
        <v>0.20276897450237999</v>
      </c>
      <c r="F663" s="15">
        <v>0.213750131416823</v>
      </c>
      <c r="G663" s="15">
        <v>0.27563174251880701</v>
      </c>
      <c r="H663" s="15"/>
      <c r="I663" s="15">
        <v>0.21455884167926101</v>
      </c>
      <c r="J663" s="15">
        <v>0.20276897450237999</v>
      </c>
      <c r="K663" s="15"/>
      <c r="L663" s="15">
        <v>0.23149266449619099</v>
      </c>
      <c r="M663" s="15">
        <v>0.18487106783434001</v>
      </c>
    </row>
    <row r="664" spans="2:13" ht="15.75" customHeight="1" x14ac:dyDescent="0.2">
      <c r="B664" s="21" t="s">
        <v>339</v>
      </c>
      <c r="C664" s="15">
        <v>0.50423916616732101</v>
      </c>
      <c r="D664" s="15">
        <v>0.541448401989161</v>
      </c>
      <c r="E664" s="15">
        <v>0.626717642174907</v>
      </c>
      <c r="F664" s="15">
        <v>0.47194692078662798</v>
      </c>
      <c r="G664" s="15">
        <v>0.16642530548897499</v>
      </c>
      <c r="H664" s="15"/>
      <c r="I664" s="15">
        <v>0.39290061743953097</v>
      </c>
      <c r="J664" s="15">
        <v>0.626717642174907</v>
      </c>
      <c r="K664" s="15"/>
      <c r="L664" s="15">
        <v>0.48918093730610601</v>
      </c>
      <c r="M664" s="15">
        <v>0.52031637292140298</v>
      </c>
    </row>
    <row r="665" spans="2:13" ht="15.75" customHeight="1" x14ac:dyDescent="0.2">
      <c r="B665" s="21" t="s">
        <v>340</v>
      </c>
      <c r="C665" s="15">
        <v>4.3775557494012199E-2</v>
      </c>
      <c r="D665" s="15">
        <v>0.127466563473424</v>
      </c>
      <c r="E665" s="15">
        <v>3.1987984773400299E-2</v>
      </c>
      <c r="F665" s="15">
        <v>0</v>
      </c>
      <c r="G665" s="15">
        <v>3.8628634661478499E-2</v>
      </c>
      <c r="H665" s="15"/>
      <c r="I665" s="15">
        <v>5.44910014031523E-2</v>
      </c>
      <c r="J665" s="15">
        <v>3.1987984773400299E-2</v>
      </c>
      <c r="K665" s="15"/>
      <c r="L665" s="15">
        <v>6.2449561948028198E-2</v>
      </c>
      <c r="M665" s="15">
        <v>2.3837898603258401E-2</v>
      </c>
    </row>
    <row r="666" spans="2:13" ht="15.75" customHeight="1" x14ac:dyDescent="0.2">
      <c r="B666" s="21" t="s">
        <v>341</v>
      </c>
      <c r="C666" s="15">
        <v>0.102590200987231</v>
      </c>
      <c r="D666" s="15">
        <v>0.119901590851954</v>
      </c>
      <c r="E666" s="15">
        <v>6.2741672628106801E-2</v>
      </c>
      <c r="F666" s="15">
        <v>0.16120214042013001</v>
      </c>
      <c r="G666" s="15">
        <v>0.13447613778210099</v>
      </c>
      <c r="H666" s="15"/>
      <c r="I666" s="15">
        <v>0.13881433979973901</v>
      </c>
      <c r="J666" s="15">
        <v>6.2741672628106801E-2</v>
      </c>
      <c r="K666" s="15"/>
      <c r="L666" s="15">
        <v>7.2684738931654502E-2</v>
      </c>
      <c r="M666" s="15">
        <v>0.13451934092626799</v>
      </c>
    </row>
    <row r="667" spans="2:13" ht="15.75" customHeight="1" x14ac:dyDescent="0.2">
      <c r="B667" s="21" t="s">
        <v>342</v>
      </c>
      <c r="C667" s="15">
        <v>4.2858925805447902E-2</v>
      </c>
      <c r="D667" s="15">
        <v>0</v>
      </c>
      <c r="E667" s="15">
        <v>1.1807756374404999E-2</v>
      </c>
      <c r="F667" s="15">
        <v>5.2547990996692898E-2</v>
      </c>
      <c r="G667" s="15">
        <v>0.15974583853437099</v>
      </c>
      <c r="H667" s="15"/>
      <c r="I667" s="15">
        <v>7.1085862108435205E-2</v>
      </c>
      <c r="J667" s="15">
        <v>1.1807756374404999E-2</v>
      </c>
      <c r="K667" s="15"/>
      <c r="L667" s="15">
        <v>1.8146324133731101E-2</v>
      </c>
      <c r="M667" s="15">
        <v>6.9243808793296002E-2</v>
      </c>
    </row>
    <row r="668" spans="2:13" ht="15.75" customHeight="1" x14ac:dyDescent="0.2">
      <c r="B668" s="21" t="s">
        <v>343</v>
      </c>
      <c r="C668" s="15">
        <v>5.5732457570682199E-3</v>
      </c>
      <c r="D668" s="15">
        <v>0</v>
      </c>
      <c r="E668" s="15">
        <v>0</v>
      </c>
      <c r="F668" s="15">
        <v>0</v>
      </c>
      <c r="G668" s="15">
        <v>3.1949167706874199E-2</v>
      </c>
      <c r="H668" s="15"/>
      <c r="I668" s="15">
        <v>1.0639581610699099E-2</v>
      </c>
      <c r="J668" s="15">
        <v>0</v>
      </c>
      <c r="K668" s="15"/>
      <c r="L668" s="15">
        <v>0</v>
      </c>
      <c r="M668" s="15">
        <v>1.15236284450659E-2</v>
      </c>
    </row>
    <row r="669" spans="2:13" ht="15.75" customHeight="1" x14ac:dyDescent="0.2">
      <c r="B669" s="21" t="s">
        <v>344</v>
      </c>
      <c r="C669" s="15">
        <v>0</v>
      </c>
      <c r="D669" s="15">
        <v>0</v>
      </c>
      <c r="E669" s="15">
        <v>0</v>
      </c>
      <c r="F669" s="15">
        <v>0</v>
      </c>
      <c r="G669" s="15">
        <v>0</v>
      </c>
      <c r="H669" s="15"/>
      <c r="I669" s="15">
        <v>0</v>
      </c>
      <c r="J669" s="15">
        <v>0</v>
      </c>
      <c r="K669" s="15"/>
      <c r="L669" s="15">
        <v>0</v>
      </c>
      <c r="M669" s="15">
        <v>0</v>
      </c>
    </row>
    <row r="670" spans="2:13" ht="15.75" customHeight="1" x14ac:dyDescent="0.2">
      <c r="B670" s="21" t="s">
        <v>66</v>
      </c>
      <c r="C670" s="15">
        <v>5.8846641986581003E-2</v>
      </c>
      <c r="D670" s="15">
        <v>5.8059552270609702E-2</v>
      </c>
      <c r="E670" s="15">
        <v>3.0753687854706498E-2</v>
      </c>
      <c r="F670" s="15">
        <v>7.8821986495039298E-2</v>
      </c>
      <c r="G670" s="15">
        <v>0.115885903984436</v>
      </c>
      <c r="H670" s="15"/>
      <c r="I670" s="15">
        <v>8.4384424987127199E-2</v>
      </c>
      <c r="J670" s="15">
        <v>3.0753687854706498E-2</v>
      </c>
      <c r="K670" s="15"/>
      <c r="L670" s="15">
        <v>8.0198304023821096E-2</v>
      </c>
      <c r="M670" s="15">
        <v>3.6050130638550303E-2</v>
      </c>
    </row>
    <row r="671" spans="2:13" ht="15.75" customHeight="1" x14ac:dyDescent="0.2">
      <c r="B671" s="21" t="s">
        <v>65</v>
      </c>
      <c r="C671" s="15">
        <v>0</v>
      </c>
      <c r="D671" s="15">
        <v>0</v>
      </c>
      <c r="E671" s="15">
        <v>0</v>
      </c>
      <c r="F671" s="15">
        <v>0</v>
      </c>
      <c r="G671" s="15">
        <v>0</v>
      </c>
      <c r="H671" s="15"/>
      <c r="I671" s="15">
        <v>0</v>
      </c>
      <c r="J671" s="15">
        <v>0</v>
      </c>
      <c r="K671" s="15"/>
      <c r="L671" s="15">
        <v>0</v>
      </c>
      <c r="M671" s="15">
        <v>0</v>
      </c>
    </row>
    <row r="672" spans="2:13" ht="15.75" customHeight="1" x14ac:dyDescent="0.2">
      <c r="B672" s="21" t="s">
        <v>52</v>
      </c>
      <c r="C672" s="15">
        <v>3.3171496782605503E-2</v>
      </c>
      <c r="D672" s="15">
        <v>0</v>
      </c>
      <c r="E672" s="15">
        <v>3.3222281692094201E-2</v>
      </c>
      <c r="F672" s="15">
        <v>2.17308298846874E-2</v>
      </c>
      <c r="G672" s="15">
        <v>7.7257269322956998E-2</v>
      </c>
      <c r="H672" s="15"/>
      <c r="I672" s="15">
        <v>3.3125330972056201E-2</v>
      </c>
      <c r="J672" s="15">
        <v>3.3222281692094201E-2</v>
      </c>
      <c r="K672" s="15"/>
      <c r="L672" s="15">
        <v>4.5847469160469098E-2</v>
      </c>
      <c r="M672" s="15">
        <v>1.9637751837818899E-2</v>
      </c>
    </row>
    <row r="673" spans="2:13" ht="15.75" customHeight="1" x14ac:dyDescent="0.2">
      <c r="C673" s="15"/>
      <c r="D673" s="15"/>
      <c r="E673" s="15"/>
      <c r="F673" s="15"/>
      <c r="G673" s="15"/>
      <c r="H673" s="15"/>
      <c r="I673" s="15"/>
      <c r="J673" s="15"/>
      <c r="K673" s="15"/>
      <c r="L673" s="15"/>
      <c r="M673" s="15"/>
    </row>
    <row r="674" spans="2:13" ht="15.75" customHeight="1" x14ac:dyDescent="0.2">
      <c r="B674" s="7" t="s">
        <v>345</v>
      </c>
      <c r="C674" s="15"/>
      <c r="D674" s="15"/>
      <c r="E674" s="15"/>
      <c r="F674" s="15"/>
      <c r="G674" s="15"/>
      <c r="H674" s="15"/>
      <c r="I674" s="15"/>
      <c r="J674" s="15"/>
      <c r="K674" s="15"/>
      <c r="L674" s="15"/>
      <c r="M674" s="15"/>
    </row>
    <row r="675" spans="2:13" ht="15.75" customHeight="1" x14ac:dyDescent="0.2">
      <c r="B675" s="14" t="s">
        <v>15</v>
      </c>
      <c r="C675" s="15"/>
      <c r="D675" s="15"/>
      <c r="E675" s="15"/>
      <c r="F675" s="15"/>
      <c r="G675" s="15"/>
      <c r="H675" s="15"/>
      <c r="I675" s="15"/>
      <c r="J675" s="15"/>
      <c r="K675" s="15"/>
      <c r="L675" s="15"/>
      <c r="M675" s="15"/>
    </row>
    <row r="676" spans="2:13" ht="15.75" customHeight="1" x14ac:dyDescent="0.2">
      <c r="B676" s="21" t="s">
        <v>346</v>
      </c>
      <c r="C676" s="15">
        <v>7.2142434160231403E-2</v>
      </c>
      <c r="D676" s="15">
        <v>3.9967196950651401E-2</v>
      </c>
      <c r="E676" s="15">
        <v>1.3042053293098901E-2</v>
      </c>
      <c r="F676" s="15">
        <v>0.117740480650755</v>
      </c>
      <c r="G676" s="15">
        <v>0.218412874059662</v>
      </c>
      <c r="H676" s="15"/>
      <c r="I676" s="15">
        <v>0.125867389348266</v>
      </c>
      <c r="J676" s="15">
        <v>1.3042053293098901E-2</v>
      </c>
      <c r="K676" s="15"/>
      <c r="L676" s="15">
        <v>8.4174896790924297E-2</v>
      </c>
      <c r="M676" s="15">
        <v>5.9295744734980498E-2</v>
      </c>
    </row>
    <row r="677" spans="2:13" ht="15.75" customHeight="1" x14ac:dyDescent="0.2">
      <c r="B677" s="21" t="s">
        <v>105</v>
      </c>
      <c r="C677" s="15">
        <v>1.31902172596296E-2</v>
      </c>
      <c r="D677" s="15">
        <v>2.1874841630693101E-2</v>
      </c>
      <c r="E677" s="15">
        <v>0</v>
      </c>
      <c r="F677" s="15">
        <v>2.17308298846874E-2</v>
      </c>
      <c r="G677" s="15">
        <v>3.1949167706874199E-2</v>
      </c>
      <c r="H677" s="15"/>
      <c r="I677" s="15">
        <v>2.5180729347651198E-2</v>
      </c>
      <c r="J677" s="15">
        <v>0</v>
      </c>
      <c r="K677" s="15"/>
      <c r="L677" s="15">
        <v>7.24690015714101E-3</v>
      </c>
      <c r="M677" s="15">
        <v>1.9535713714918201E-2</v>
      </c>
    </row>
    <row r="678" spans="2:13" ht="15.75" customHeight="1" x14ac:dyDescent="0.2">
      <c r="B678" s="21" t="s">
        <v>106</v>
      </c>
      <c r="C678" s="15">
        <v>4.54701202243432E-2</v>
      </c>
      <c r="D678" s="15">
        <v>1.80923553199583E-2</v>
      </c>
      <c r="E678" s="15">
        <v>2.3615512748810099E-2</v>
      </c>
      <c r="F678" s="15">
        <v>7.4278820881380297E-2</v>
      </c>
      <c r="G678" s="15">
        <v>0.102526970075227</v>
      </c>
      <c r="H678" s="15"/>
      <c r="I678" s="15">
        <v>6.5336960167638403E-2</v>
      </c>
      <c r="J678" s="15">
        <v>2.3615512748810099E-2</v>
      </c>
      <c r="K678" s="15"/>
      <c r="L678" s="15">
        <v>3.1196078967699901E-2</v>
      </c>
      <c r="M678" s="15">
        <v>6.0710074047225802E-2</v>
      </c>
    </row>
    <row r="679" spans="2:13" ht="15.75" customHeight="1" x14ac:dyDescent="0.2">
      <c r="B679" s="21" t="s">
        <v>107</v>
      </c>
      <c r="C679" s="15">
        <v>6.0186815178937703E-2</v>
      </c>
      <c r="D679" s="15">
        <v>2.1874841630693101E-2</v>
      </c>
      <c r="E679" s="15">
        <v>3.7891862960602797E-2</v>
      </c>
      <c r="F679" s="15">
        <v>5.2547990996692898E-2</v>
      </c>
      <c r="G679" s="15">
        <v>0.16642530548897499</v>
      </c>
      <c r="H679" s="15"/>
      <c r="I679" s="15">
        <v>8.0453948677489104E-2</v>
      </c>
      <c r="J679" s="15">
        <v>3.7891862960602797E-2</v>
      </c>
      <c r="K679" s="15"/>
      <c r="L679" s="15">
        <v>5.1608285453195298E-2</v>
      </c>
      <c r="M679" s="15">
        <v>6.9345846916196704E-2</v>
      </c>
    </row>
    <row r="680" spans="2:13" ht="15.75" customHeight="1" x14ac:dyDescent="0.2">
      <c r="B680" s="21" t="s">
        <v>108</v>
      </c>
      <c r="C680" s="15">
        <v>0.117423786736465</v>
      </c>
      <c r="D680" s="15">
        <v>0.116119104541219</v>
      </c>
      <c r="E680" s="15">
        <v>8.1687604108408196E-2</v>
      </c>
      <c r="F680" s="15">
        <v>0.15310080737642001</v>
      </c>
      <c r="G680" s="15">
        <v>0.179784239398184</v>
      </c>
      <c r="H680" s="15"/>
      <c r="I680" s="15">
        <v>0.14990961478214401</v>
      </c>
      <c r="J680" s="15">
        <v>8.1687604108408196E-2</v>
      </c>
      <c r="K680" s="15"/>
      <c r="L680" s="15">
        <v>0.12533948780722501</v>
      </c>
      <c r="M680" s="15">
        <v>0.108972436721068</v>
      </c>
    </row>
    <row r="681" spans="2:13" ht="15.75" customHeight="1" x14ac:dyDescent="0.2">
      <c r="B681" s="21" t="s">
        <v>109</v>
      </c>
      <c r="C681" s="15">
        <v>0.114055900597212</v>
      </c>
      <c r="D681" s="15">
        <v>0.123684077162689</v>
      </c>
      <c r="E681" s="15">
        <v>9.3762966889079993E-2</v>
      </c>
      <c r="F681" s="15">
        <v>0.17028847164744801</v>
      </c>
      <c r="G681" s="15">
        <v>0.102526970075227</v>
      </c>
      <c r="H681" s="15"/>
      <c r="I681" s="15">
        <v>0.13250310750361399</v>
      </c>
      <c r="J681" s="15">
        <v>9.3762966889079993E-2</v>
      </c>
      <c r="K681" s="15"/>
      <c r="L681" s="15">
        <v>0.13757388220759001</v>
      </c>
      <c r="M681" s="15">
        <v>8.8946476622222298E-2</v>
      </c>
    </row>
    <row r="682" spans="2:13" ht="15.75" customHeight="1" x14ac:dyDescent="0.2">
      <c r="B682" s="21" t="s">
        <v>110</v>
      </c>
      <c r="C682" s="15">
        <v>0.12957913428918</v>
      </c>
      <c r="D682" s="15">
        <v>0.21118344368546099</v>
      </c>
      <c r="E682" s="15">
        <v>0.14689787057390299</v>
      </c>
      <c r="F682" s="15">
        <v>0.100552816379727</v>
      </c>
      <c r="G682" s="15">
        <v>3.1949167706874199E-2</v>
      </c>
      <c r="H682" s="15"/>
      <c r="I682" s="15">
        <v>0.113835609168726</v>
      </c>
      <c r="J682" s="15">
        <v>0.14689787057390299</v>
      </c>
      <c r="K682" s="15"/>
      <c r="L682" s="15">
        <v>0.14443856593532001</v>
      </c>
      <c r="M682" s="15">
        <v>0.113714177193301</v>
      </c>
    </row>
    <row r="683" spans="2:13" ht="15.75" customHeight="1" x14ac:dyDescent="0.2">
      <c r="B683" s="21" t="s">
        <v>111</v>
      </c>
      <c r="C683" s="15">
        <v>0.14060943137790899</v>
      </c>
      <c r="D683" s="15">
        <v>0.203618471063992</v>
      </c>
      <c r="E683" s="15">
        <v>0.15650463951718699</v>
      </c>
      <c r="F683" s="15">
        <v>0.14401447614910201</v>
      </c>
      <c r="G683" s="15">
        <v>3.1949167706874199E-2</v>
      </c>
      <c r="H683" s="15"/>
      <c r="I683" s="15">
        <v>0.12615995859182</v>
      </c>
      <c r="J683" s="15">
        <v>0.15650463951718699</v>
      </c>
      <c r="K683" s="15"/>
      <c r="L683" s="15">
        <v>0.14969272511356899</v>
      </c>
      <c r="M683" s="15">
        <v>0.13091147866765701</v>
      </c>
    </row>
    <row r="684" spans="2:13" ht="15.75" customHeight="1" x14ac:dyDescent="0.2">
      <c r="B684" s="21" t="s">
        <v>112</v>
      </c>
      <c r="C684" s="15">
        <v>0.11986702297381201</v>
      </c>
      <c r="D684" s="15">
        <v>0.14177643248264701</v>
      </c>
      <c r="E684" s="15">
        <v>0.15500273619222599</v>
      </c>
      <c r="F684" s="15">
        <v>0.122283646264414</v>
      </c>
      <c r="G684" s="15">
        <v>0</v>
      </c>
      <c r="H684" s="15"/>
      <c r="I684" s="15">
        <v>8.7927049145171798E-2</v>
      </c>
      <c r="J684" s="15">
        <v>0.15500273619222599</v>
      </c>
      <c r="K684" s="15"/>
      <c r="L684" s="15">
        <v>9.5703005814223904E-2</v>
      </c>
      <c r="M684" s="15">
        <v>0.14566619918931301</v>
      </c>
    </row>
    <row r="685" spans="2:13" ht="15.75" customHeight="1" x14ac:dyDescent="0.2">
      <c r="B685" s="21" t="s">
        <v>347</v>
      </c>
      <c r="C685" s="15">
        <v>0.18747513720227901</v>
      </c>
      <c r="D685" s="15">
        <v>0.101809235531996</v>
      </c>
      <c r="E685" s="15">
        <v>0.29159475371668397</v>
      </c>
      <c r="F685" s="15">
        <v>4.34616597693748E-2</v>
      </c>
      <c r="G685" s="15">
        <v>0.13447613778210099</v>
      </c>
      <c r="H685" s="15"/>
      <c r="I685" s="15">
        <v>9.2825633267481E-2</v>
      </c>
      <c r="J685" s="15">
        <v>0.29159475371668397</v>
      </c>
      <c r="K685" s="15"/>
      <c r="L685" s="15">
        <v>0.173026171753113</v>
      </c>
      <c r="M685" s="15">
        <v>0.20290185219311799</v>
      </c>
    </row>
    <row r="686" spans="2:13" ht="15.75" customHeight="1" x14ac:dyDescent="0.2">
      <c r="B686" s="21" t="s">
        <v>52</v>
      </c>
      <c r="C686" s="15">
        <v>0</v>
      </c>
      <c r="D686" s="15">
        <v>0</v>
      </c>
      <c r="E686" s="15">
        <v>0</v>
      </c>
      <c r="F686" s="15">
        <v>0</v>
      </c>
      <c r="G686" s="15">
        <v>0</v>
      </c>
      <c r="H686" s="15"/>
      <c r="I686" s="15">
        <v>0</v>
      </c>
      <c r="J686" s="15">
        <v>0</v>
      </c>
      <c r="K686" s="15"/>
      <c r="L686" s="15">
        <v>0</v>
      </c>
      <c r="M686" s="15">
        <v>0</v>
      </c>
    </row>
    <row r="687" spans="2:13" ht="15.75" customHeight="1" x14ac:dyDescent="0.2">
      <c r="C687" s="15"/>
      <c r="D687" s="15"/>
      <c r="E687" s="15"/>
      <c r="F687" s="15"/>
      <c r="G687" s="15"/>
      <c r="H687" s="15"/>
      <c r="I687" s="15"/>
      <c r="J687" s="15"/>
      <c r="K687" s="15"/>
      <c r="L687" s="15"/>
      <c r="M687" s="15"/>
    </row>
    <row r="688" spans="2:13" ht="15.75" customHeight="1" x14ac:dyDescent="0.2">
      <c r="B688" s="7" t="s">
        <v>348</v>
      </c>
      <c r="C688" s="15"/>
      <c r="D688" s="15"/>
      <c r="E688" s="15"/>
      <c r="F688" s="15"/>
      <c r="G688" s="15"/>
      <c r="H688" s="15"/>
      <c r="I688" s="15"/>
      <c r="J688" s="15"/>
      <c r="K688" s="15"/>
      <c r="L688" s="15"/>
      <c r="M688" s="15"/>
    </row>
    <row r="689" spans="2:13" ht="15.75" customHeight="1" x14ac:dyDescent="0.2">
      <c r="B689" s="14" t="s">
        <v>15</v>
      </c>
      <c r="C689" s="15"/>
      <c r="D689" s="15"/>
      <c r="E689" s="15"/>
      <c r="F689" s="15"/>
      <c r="G689" s="15"/>
      <c r="H689" s="15"/>
      <c r="I689" s="15"/>
      <c r="J689" s="15"/>
      <c r="K689" s="15"/>
      <c r="L689" s="15"/>
      <c r="M689" s="15"/>
    </row>
    <row r="690" spans="2:13" ht="15.75" customHeight="1" x14ac:dyDescent="0.2">
      <c r="B690" s="21" t="s">
        <v>349</v>
      </c>
      <c r="C690" s="15">
        <v>0.21754292470926101</v>
      </c>
      <c r="D690" s="15">
        <v>0.177961143122564</v>
      </c>
      <c r="E690" s="15">
        <v>0.31397596954680101</v>
      </c>
      <c r="F690" s="15">
        <v>4.80048253830338E-2</v>
      </c>
      <c r="G690" s="15">
        <v>0.16642530548897499</v>
      </c>
      <c r="H690" s="15"/>
      <c r="I690" s="15">
        <v>0.129880866757555</v>
      </c>
      <c r="J690" s="15">
        <v>0.31397596954680101</v>
      </c>
      <c r="K690" s="15"/>
      <c r="L690" s="15">
        <v>0.182763580812942</v>
      </c>
      <c r="M690" s="15">
        <v>0.25467575804217402</v>
      </c>
    </row>
    <row r="691" spans="2:13" ht="15.75" customHeight="1" x14ac:dyDescent="0.2">
      <c r="B691" s="21" t="s">
        <v>350</v>
      </c>
      <c r="C691" s="15">
        <v>0.372053737332318</v>
      </c>
      <c r="D691" s="15">
        <v>0.49851879496148999</v>
      </c>
      <c r="E691" s="15">
        <v>0.42518296459122101</v>
      </c>
      <c r="F691" s="15">
        <v>0.41031259856261698</v>
      </c>
      <c r="G691" s="15">
        <v>6.3898335413748494E-2</v>
      </c>
      <c r="H691" s="15"/>
      <c r="I691" s="15">
        <v>0.32375683447349302</v>
      </c>
      <c r="J691" s="15">
        <v>0.42518296459122101</v>
      </c>
      <c r="K691" s="15"/>
      <c r="L691" s="15">
        <v>0.36283943721343997</v>
      </c>
      <c r="M691" s="15">
        <v>0.38189156151939202</v>
      </c>
    </row>
    <row r="692" spans="2:13" ht="15.75" customHeight="1" x14ac:dyDescent="0.2">
      <c r="B692" s="21" t="s">
        <v>351</v>
      </c>
      <c r="C692" s="15">
        <v>0.199673354542592</v>
      </c>
      <c r="D692" s="15">
        <v>0.203618471063992</v>
      </c>
      <c r="E692" s="15">
        <v>0.16117422078569499</v>
      </c>
      <c r="F692" s="15">
        <v>0.249110458142487</v>
      </c>
      <c r="G692" s="15">
        <v>0.25036204176653698</v>
      </c>
      <c r="H692" s="15"/>
      <c r="I692" s="15">
        <v>0.23467083180957399</v>
      </c>
      <c r="J692" s="15">
        <v>0.16117422078569499</v>
      </c>
      <c r="K692" s="15"/>
      <c r="L692" s="15">
        <v>0.231601739552729</v>
      </c>
      <c r="M692" s="15">
        <v>0.16558440212575501</v>
      </c>
    </row>
    <row r="693" spans="2:13" ht="15.75" customHeight="1" x14ac:dyDescent="0.2">
      <c r="B693" s="21" t="s">
        <v>352</v>
      </c>
      <c r="C693" s="15">
        <v>9.6151096583365597E-2</v>
      </c>
      <c r="D693" s="15">
        <v>6.1842038581344398E-2</v>
      </c>
      <c r="E693" s="15">
        <v>6.7678860302882199E-2</v>
      </c>
      <c r="F693" s="15">
        <v>0.105095981993386</v>
      </c>
      <c r="G693" s="15">
        <v>0.19837447319585</v>
      </c>
      <c r="H693" s="15"/>
      <c r="I693" s="15">
        <v>0.122033664442125</v>
      </c>
      <c r="J693" s="15">
        <v>6.7678860302882199E-2</v>
      </c>
      <c r="K693" s="15"/>
      <c r="L693" s="15">
        <v>0.10991477556495299</v>
      </c>
      <c r="M693" s="15">
        <v>8.14560408285879E-2</v>
      </c>
    </row>
    <row r="694" spans="2:13" ht="15.75" customHeight="1" x14ac:dyDescent="0.2">
      <c r="B694" s="21" t="s">
        <v>353</v>
      </c>
      <c r="C694" s="15">
        <v>0.11457888683246201</v>
      </c>
      <c r="D694" s="15">
        <v>5.8059552270609702E-2</v>
      </c>
      <c r="E694" s="15">
        <v>3.1987984773400299E-2</v>
      </c>
      <c r="F694" s="15">
        <v>0.18747613591847601</v>
      </c>
      <c r="G694" s="15">
        <v>0.32093984413488902</v>
      </c>
      <c r="H694" s="15"/>
      <c r="I694" s="15">
        <v>0.18965780251725201</v>
      </c>
      <c r="J694" s="15">
        <v>3.1987984773400299E-2</v>
      </c>
      <c r="K694" s="15"/>
      <c r="L694" s="15">
        <v>0.112880466855936</v>
      </c>
      <c r="M694" s="15">
        <v>0.116392237484092</v>
      </c>
    </row>
    <row r="695" spans="2:13" ht="15.75" customHeight="1" x14ac:dyDescent="0.2">
      <c r="B695" s="21" t="s">
        <v>52</v>
      </c>
      <c r="C695" s="15">
        <v>0</v>
      </c>
      <c r="D695" s="15">
        <v>0</v>
      </c>
      <c r="E695" s="15">
        <v>0</v>
      </c>
      <c r="F695" s="15">
        <v>0</v>
      </c>
      <c r="G695" s="15">
        <v>0</v>
      </c>
      <c r="H695" s="15"/>
      <c r="I695" s="15">
        <v>0</v>
      </c>
      <c r="J695" s="15">
        <v>0</v>
      </c>
      <c r="K695" s="15"/>
      <c r="L695" s="15">
        <v>0</v>
      </c>
      <c r="M695" s="15">
        <v>0</v>
      </c>
    </row>
    <row r="696" spans="2:13" ht="15.75" customHeight="1" x14ac:dyDescent="0.2">
      <c r="C696" s="15"/>
      <c r="D696" s="15"/>
      <c r="E696" s="15"/>
      <c r="F696" s="15"/>
      <c r="G696" s="15"/>
      <c r="H696" s="15"/>
      <c r="I696" s="15"/>
      <c r="J696" s="15"/>
      <c r="K696" s="15"/>
      <c r="L696" s="15"/>
      <c r="M696" s="15"/>
    </row>
    <row r="697" spans="2:13" ht="15.75" customHeight="1" x14ac:dyDescent="0.2">
      <c r="B697" s="7" t="s">
        <v>354</v>
      </c>
      <c r="C697" s="15"/>
      <c r="D697" s="15"/>
      <c r="E697" s="15"/>
      <c r="F697" s="15"/>
      <c r="G697" s="15"/>
      <c r="H697" s="15"/>
      <c r="I697" s="15"/>
      <c r="J697" s="15"/>
      <c r="K697" s="15"/>
      <c r="L697" s="15"/>
      <c r="M697" s="15"/>
    </row>
    <row r="698" spans="2:13" ht="15.75" customHeight="1" x14ac:dyDescent="0.2">
      <c r="B698" s="14" t="s">
        <v>15</v>
      </c>
      <c r="C698" s="15"/>
      <c r="D698" s="15"/>
      <c r="E698" s="15"/>
      <c r="F698" s="15"/>
      <c r="G698" s="15"/>
      <c r="H698" s="15"/>
      <c r="I698" s="15"/>
      <c r="J698" s="15"/>
      <c r="K698" s="15"/>
      <c r="L698" s="15"/>
      <c r="M698" s="15"/>
    </row>
    <row r="699" spans="2:13" ht="15.75" customHeight="1" x14ac:dyDescent="0.2">
      <c r="B699" s="21" t="s">
        <v>355</v>
      </c>
      <c r="C699" s="15">
        <v>0.56056774898926898</v>
      </c>
      <c r="D699" s="15">
        <v>0.65082261014262599</v>
      </c>
      <c r="E699" s="15">
        <v>0.65183505824867805</v>
      </c>
      <c r="F699" s="15">
        <v>0.57151473898274696</v>
      </c>
      <c r="G699" s="15">
        <v>0.211733407105058</v>
      </c>
      <c r="H699" s="15"/>
      <c r="I699" s="15">
        <v>0.47760158145952702</v>
      </c>
      <c r="J699" s="15">
        <v>0.65183505824867805</v>
      </c>
      <c r="K699" s="15"/>
      <c r="L699" s="15">
        <v>0.57286454261108</v>
      </c>
      <c r="M699" s="15">
        <v>0.54743884151335298</v>
      </c>
    </row>
    <row r="700" spans="2:13" ht="15.75" customHeight="1" x14ac:dyDescent="0.2">
      <c r="B700" s="21" t="s">
        <v>356</v>
      </c>
      <c r="C700" s="15">
        <v>0.52640962119314905</v>
      </c>
      <c r="D700" s="15">
        <v>0.54523088829989597</v>
      </c>
      <c r="E700" s="15">
        <v>0.58882577921430501</v>
      </c>
      <c r="F700" s="15">
        <v>0.52449491178332097</v>
      </c>
      <c r="G700" s="15">
        <v>0.33953007793255502</v>
      </c>
      <c r="H700" s="15"/>
      <c r="I700" s="15">
        <v>0.469670472587077</v>
      </c>
      <c r="J700" s="15">
        <v>0.58882577921430501</v>
      </c>
      <c r="K700" s="15"/>
      <c r="L700" s="15">
        <v>0.52750836493656095</v>
      </c>
      <c r="M700" s="15">
        <v>0.52523652636935902</v>
      </c>
    </row>
    <row r="701" spans="2:13" ht="15.75" customHeight="1" x14ac:dyDescent="0.2">
      <c r="B701" s="21" t="s">
        <v>357</v>
      </c>
      <c r="C701" s="15">
        <v>0.417004015473604</v>
      </c>
      <c r="D701" s="15">
        <v>0.46907898070932802</v>
      </c>
      <c r="E701" s="15">
        <v>0.48572364978820698</v>
      </c>
      <c r="F701" s="15">
        <v>0.29711528352552102</v>
      </c>
      <c r="G701" s="15">
        <v>0.30090144327107698</v>
      </c>
      <c r="H701" s="15"/>
      <c r="I701" s="15">
        <v>0.35453471798480901</v>
      </c>
      <c r="J701" s="15">
        <v>0.48572364978820698</v>
      </c>
      <c r="K701" s="15"/>
      <c r="L701" s="15">
        <v>0.39762100332815198</v>
      </c>
      <c r="M701" s="15">
        <v>0.437698660019879</v>
      </c>
    </row>
    <row r="702" spans="2:13" ht="15.75" customHeight="1" x14ac:dyDescent="0.2">
      <c r="B702" s="21" t="s">
        <v>358</v>
      </c>
      <c r="C702" s="15">
        <v>0.39287445944259503</v>
      </c>
      <c r="D702" s="15">
        <v>0.50148120503851001</v>
      </c>
      <c r="E702" s="15">
        <v>0.44879847734003198</v>
      </c>
      <c r="F702" s="15">
        <v>0.41031259856261698</v>
      </c>
      <c r="G702" s="15">
        <v>0.115885903984436</v>
      </c>
      <c r="H702" s="15"/>
      <c r="I702" s="15">
        <v>0.342036963788732</v>
      </c>
      <c r="J702" s="15">
        <v>0.44879847734003198</v>
      </c>
      <c r="K702" s="15"/>
      <c r="L702" s="15">
        <v>0.37300110108678203</v>
      </c>
      <c r="M702" s="15">
        <v>0.41409263152173598</v>
      </c>
    </row>
    <row r="703" spans="2:13" ht="15.75" customHeight="1" x14ac:dyDescent="0.2">
      <c r="B703" s="21" t="s">
        <v>359</v>
      </c>
      <c r="C703" s="15">
        <v>0.28771584689615298</v>
      </c>
      <c r="D703" s="15">
        <v>0.229275799005419</v>
      </c>
      <c r="E703" s="15">
        <v>0.34472965740150702</v>
      </c>
      <c r="F703" s="15">
        <v>0.29711528352552102</v>
      </c>
      <c r="G703" s="15">
        <v>0.179784239398184</v>
      </c>
      <c r="H703" s="15"/>
      <c r="I703" s="15">
        <v>0.23588767980894901</v>
      </c>
      <c r="J703" s="15">
        <v>0.34472965740150702</v>
      </c>
      <c r="K703" s="15"/>
      <c r="L703" s="15">
        <v>0.30794547874167999</v>
      </c>
      <c r="M703" s="15">
        <v>0.26611729259491501</v>
      </c>
    </row>
    <row r="704" spans="2:13" ht="15.75" customHeight="1" x14ac:dyDescent="0.2">
      <c r="B704" s="21" t="s">
        <v>360</v>
      </c>
      <c r="C704" s="15">
        <v>0.138411726487526</v>
      </c>
      <c r="D704" s="15">
        <v>0.14555891879338201</v>
      </c>
      <c r="E704" s="15">
        <v>0.153069355167372</v>
      </c>
      <c r="F704" s="15">
        <v>0.19656246714579401</v>
      </c>
      <c r="G704" s="15">
        <v>3.1949167706874199E-2</v>
      </c>
      <c r="H704" s="15"/>
      <c r="I704" s="15">
        <v>0.12508727015689999</v>
      </c>
      <c r="J704" s="15">
        <v>0.153069355167372</v>
      </c>
      <c r="K704" s="15"/>
      <c r="L704" s="15">
        <v>0.17375745541851401</v>
      </c>
      <c r="M704" s="15">
        <v>0.10067418131309</v>
      </c>
    </row>
    <row r="705" spans="2:13" ht="15.75" customHeight="1" x14ac:dyDescent="0.2">
      <c r="B705" s="21" t="s">
        <v>65</v>
      </c>
      <c r="C705" s="15">
        <v>1.23116646167902E-2</v>
      </c>
      <c r="D705" s="15">
        <v>0</v>
      </c>
      <c r="E705" s="15">
        <v>0</v>
      </c>
      <c r="F705" s="15">
        <v>0</v>
      </c>
      <c r="G705" s="15">
        <v>7.0577802368352704E-2</v>
      </c>
      <c r="H705" s="15"/>
      <c r="I705" s="15">
        <v>2.3503532082318101E-2</v>
      </c>
      <c r="J705" s="15">
        <v>0</v>
      </c>
      <c r="K705" s="15"/>
      <c r="L705" s="15">
        <v>1.30497548339687E-2</v>
      </c>
      <c r="M705" s="15">
        <v>1.15236284450659E-2</v>
      </c>
    </row>
    <row r="706" spans="2:13" ht="15.75" customHeight="1" x14ac:dyDescent="0.2">
      <c r="B706" s="21" t="s">
        <v>66</v>
      </c>
      <c r="C706" s="15">
        <v>7.5731262774884997E-2</v>
      </c>
      <c r="D706" s="15">
        <v>2.1874841630693101E-2</v>
      </c>
      <c r="E706" s="15">
        <v>1.1807756374404999E-2</v>
      </c>
      <c r="F706" s="15">
        <v>9.6009650766067697E-2</v>
      </c>
      <c r="G706" s="15">
        <v>0.28231120947341098</v>
      </c>
      <c r="H706" s="15"/>
      <c r="I706" s="15">
        <v>0.133840660149982</v>
      </c>
      <c r="J706" s="15">
        <v>1.1807756374404999E-2</v>
      </c>
      <c r="K706" s="15"/>
      <c r="L706" s="15">
        <v>7.7592243626747104E-2</v>
      </c>
      <c r="M706" s="15">
        <v>7.3744350887934698E-2</v>
      </c>
    </row>
    <row r="707" spans="2:13" ht="15.75" customHeight="1" x14ac:dyDescent="0.2">
      <c r="C707" s="15"/>
      <c r="D707" s="15"/>
      <c r="E707" s="15"/>
      <c r="F707" s="15"/>
      <c r="G707" s="15"/>
      <c r="H707" s="15"/>
      <c r="I707" s="15"/>
      <c r="J707" s="15"/>
      <c r="K707" s="15"/>
      <c r="L707" s="15"/>
      <c r="M707" s="15"/>
    </row>
    <row r="708" spans="2:13" ht="15.75" customHeight="1" x14ac:dyDescent="0.2">
      <c r="B708" s="7" t="s">
        <v>361</v>
      </c>
      <c r="C708" s="15"/>
      <c r="D708" s="15"/>
      <c r="E708" s="15"/>
      <c r="F708" s="15"/>
      <c r="G708" s="15"/>
      <c r="H708" s="15"/>
      <c r="I708" s="15"/>
      <c r="J708" s="15"/>
      <c r="K708" s="15"/>
      <c r="L708" s="15"/>
      <c r="M708" s="15"/>
    </row>
    <row r="709" spans="2:13" ht="15.75" customHeight="1" x14ac:dyDescent="0.2">
      <c r="B709" s="14" t="s">
        <v>15</v>
      </c>
      <c r="C709" s="15"/>
      <c r="D709" s="15"/>
      <c r="E709" s="15"/>
      <c r="F709" s="15"/>
      <c r="G709" s="15"/>
      <c r="H709" s="15"/>
      <c r="I709" s="15"/>
      <c r="J709" s="15"/>
      <c r="K709" s="15"/>
      <c r="L709" s="15"/>
      <c r="M709" s="15"/>
    </row>
    <row r="710" spans="2:13" ht="15.75" customHeight="1" x14ac:dyDescent="0.2">
      <c r="B710" s="21" t="s">
        <v>153</v>
      </c>
      <c r="C710" s="15">
        <v>0.37801180545463697</v>
      </c>
      <c r="D710" s="15">
        <v>0.44720413907863499</v>
      </c>
      <c r="E710" s="15">
        <v>0.3270180228399</v>
      </c>
      <c r="F710" s="15">
        <v>0.44112975967462298</v>
      </c>
      <c r="G710" s="15">
        <v>0.38483817954863803</v>
      </c>
      <c r="H710" s="15"/>
      <c r="I710" s="15">
        <v>0.42436749124969703</v>
      </c>
      <c r="J710" s="15">
        <v>0.3270180228399</v>
      </c>
      <c r="K710" s="15"/>
      <c r="L710" s="15">
        <v>0.397498975395919</v>
      </c>
      <c r="M710" s="15">
        <v>0.357205954840637</v>
      </c>
    </row>
    <row r="711" spans="2:13" ht="15.75" customHeight="1" x14ac:dyDescent="0.2">
      <c r="B711" s="21" t="s">
        <v>362</v>
      </c>
      <c r="C711" s="15">
        <v>0.36721089536727303</v>
      </c>
      <c r="D711" s="15">
        <v>0.34539490354663899</v>
      </c>
      <c r="E711" s="15">
        <v>0.3270180228399</v>
      </c>
      <c r="F711" s="15">
        <v>0.37139410440690102</v>
      </c>
      <c r="G711" s="15">
        <v>0.49404461657846899</v>
      </c>
      <c r="H711" s="15"/>
      <c r="I711" s="15">
        <v>0.403748058812399</v>
      </c>
      <c r="J711" s="15">
        <v>0.3270180228399</v>
      </c>
      <c r="K711" s="15"/>
      <c r="L711" s="15">
        <v>0.39278462252556801</v>
      </c>
      <c r="M711" s="15">
        <v>0.33990661524338101</v>
      </c>
    </row>
    <row r="712" spans="2:13" ht="15.75" customHeight="1" x14ac:dyDescent="0.2">
      <c r="B712" s="21" t="s">
        <v>363</v>
      </c>
      <c r="C712" s="15">
        <v>0.29179215068091002</v>
      </c>
      <c r="D712" s="15">
        <v>0.30921019290672203</v>
      </c>
      <c r="E712" s="15">
        <v>0.34499726380777401</v>
      </c>
      <c r="F712" s="15">
        <v>0.249110458142487</v>
      </c>
      <c r="G712" s="15">
        <v>0.17310477244358</v>
      </c>
      <c r="H712" s="15"/>
      <c r="I712" s="15">
        <v>0.243426264089735</v>
      </c>
      <c r="J712" s="15">
        <v>0.34499726380777401</v>
      </c>
      <c r="K712" s="15"/>
      <c r="L712" s="15">
        <v>0.33322962797601302</v>
      </c>
      <c r="M712" s="15">
        <v>0.24755063356884599</v>
      </c>
    </row>
    <row r="713" spans="2:13" ht="15.75" customHeight="1" x14ac:dyDescent="0.2">
      <c r="B713" s="21" t="s">
        <v>364</v>
      </c>
      <c r="C713" s="15">
        <v>0.22673712560622</v>
      </c>
      <c r="D713" s="15">
        <v>0.27977037865456</v>
      </c>
      <c r="E713" s="15">
        <v>0.209907149608276</v>
      </c>
      <c r="F713" s="15">
        <v>0.23548096130151</v>
      </c>
      <c r="G713" s="15">
        <v>0.211733407105058</v>
      </c>
      <c r="H713" s="15"/>
      <c r="I713" s="15">
        <v>0.24203634522272399</v>
      </c>
      <c r="J713" s="15">
        <v>0.209907149608276</v>
      </c>
      <c r="K713" s="15"/>
      <c r="L713" s="15">
        <v>0.23807531766036799</v>
      </c>
      <c r="M713" s="15">
        <v>0.21463168747322101</v>
      </c>
    </row>
    <row r="714" spans="2:13" ht="15.75" customHeight="1" x14ac:dyDescent="0.2">
      <c r="B714" s="21" t="s">
        <v>365</v>
      </c>
      <c r="C714" s="15">
        <v>0.16608419935671001</v>
      </c>
      <c r="D714" s="15">
        <v>0.105591721842731</v>
      </c>
      <c r="E714" s="15">
        <v>0.208405246283316</v>
      </c>
      <c r="F714" s="15">
        <v>0.14855764176276101</v>
      </c>
      <c r="G714" s="15">
        <v>0.12779667082749699</v>
      </c>
      <c r="H714" s="15"/>
      <c r="I714" s="15">
        <v>0.12761242783371199</v>
      </c>
      <c r="J714" s="15">
        <v>0.208405246283316</v>
      </c>
      <c r="K714" s="15"/>
      <c r="L714" s="15">
        <v>0.13768943370197501</v>
      </c>
      <c r="M714" s="15">
        <v>0.19640041531890901</v>
      </c>
    </row>
    <row r="715" spans="2:13" ht="15.75" customHeight="1" x14ac:dyDescent="0.2">
      <c r="B715" s="21" t="s">
        <v>366</v>
      </c>
      <c r="C715" s="15">
        <v>0.162464782067434</v>
      </c>
      <c r="D715" s="15">
        <v>0.207400957374726</v>
      </c>
      <c r="E715" s="15">
        <v>0.182321139697118</v>
      </c>
      <c r="F715" s="15">
        <v>0.18747613591847601</v>
      </c>
      <c r="G715" s="15">
        <v>3.8628634661478499E-2</v>
      </c>
      <c r="H715" s="15"/>
      <c r="I715" s="15">
        <v>0.14441444282764701</v>
      </c>
      <c r="J715" s="15">
        <v>0.182321139697118</v>
      </c>
      <c r="K715" s="15"/>
      <c r="L715" s="15">
        <v>0.15024142061214699</v>
      </c>
      <c r="M715" s="15">
        <v>0.17551528828285301</v>
      </c>
    </row>
    <row r="716" spans="2:13" ht="15.75" customHeight="1" x14ac:dyDescent="0.2">
      <c r="B716" s="21" t="s">
        <v>367</v>
      </c>
      <c r="C716" s="15">
        <v>0.15595121139724899</v>
      </c>
      <c r="D716" s="15">
        <v>0.21118344368546099</v>
      </c>
      <c r="E716" s="15">
        <v>0.14786456108633</v>
      </c>
      <c r="F716" s="15">
        <v>0.17028847164744801</v>
      </c>
      <c r="G716" s="15">
        <v>0.109206437029831</v>
      </c>
      <c r="H716" s="15"/>
      <c r="I716" s="15">
        <v>0.16330234719707001</v>
      </c>
      <c r="J716" s="15">
        <v>0.14786456108633</v>
      </c>
      <c r="K716" s="15"/>
      <c r="L716" s="15">
        <v>0.153280625013414</v>
      </c>
      <c r="M716" s="15">
        <v>0.15880251415292199</v>
      </c>
    </row>
    <row r="717" spans="2:13" ht="15.75" customHeight="1" x14ac:dyDescent="0.2">
      <c r="B717" s="21" t="s">
        <v>368</v>
      </c>
      <c r="C717" s="15">
        <v>0.14418815795625001</v>
      </c>
      <c r="D717" s="15">
        <v>0.105591721842731</v>
      </c>
      <c r="E717" s="15">
        <v>0.18135444918469101</v>
      </c>
      <c r="F717" s="15">
        <v>9.1466485152408697E-2</v>
      </c>
      <c r="G717" s="15">
        <v>0.13447613778210099</v>
      </c>
      <c r="H717" s="15"/>
      <c r="I717" s="15">
        <v>0.11040229564104</v>
      </c>
      <c r="J717" s="15">
        <v>0.18135444918469101</v>
      </c>
      <c r="K717" s="15"/>
      <c r="L717" s="15">
        <v>0.13668500866370201</v>
      </c>
      <c r="M717" s="15">
        <v>0.15219903915581201</v>
      </c>
    </row>
    <row r="718" spans="2:13" ht="15.75" customHeight="1" x14ac:dyDescent="0.2">
      <c r="B718" s="21" t="s">
        <v>369</v>
      </c>
      <c r="C718" s="15">
        <v>0.12238874738663599</v>
      </c>
      <c r="D718" s="15">
        <v>0.15986878780260499</v>
      </c>
      <c r="E718" s="15">
        <v>0.15650463951718699</v>
      </c>
      <c r="F718" s="15">
        <v>5.2547990996692898E-2</v>
      </c>
      <c r="G718" s="15">
        <v>6.3898335413748494E-2</v>
      </c>
      <c r="H718" s="15"/>
      <c r="I718" s="15">
        <v>9.1375837672326904E-2</v>
      </c>
      <c r="J718" s="15">
        <v>0.15650463951718699</v>
      </c>
      <c r="K718" s="15"/>
      <c r="L718" s="15">
        <v>0.12612576273242099</v>
      </c>
      <c r="M718" s="15">
        <v>0.11839885130316601</v>
      </c>
    </row>
    <row r="719" spans="2:13" ht="15.75" customHeight="1" x14ac:dyDescent="0.2">
      <c r="B719" s="21" t="s">
        <v>370</v>
      </c>
      <c r="C719" s="15">
        <v>0.120656931888032</v>
      </c>
      <c r="D719" s="15">
        <v>0.119901590851954</v>
      </c>
      <c r="E719" s="15">
        <v>0.106537413775912</v>
      </c>
      <c r="F719" s="15">
        <v>0.17028847164744801</v>
      </c>
      <c r="G719" s="15">
        <v>0.109206437029831</v>
      </c>
      <c r="H719" s="15"/>
      <c r="I719" s="15">
        <v>0.13349222104726299</v>
      </c>
      <c r="J719" s="15">
        <v>0.106537413775912</v>
      </c>
      <c r="K719" s="15"/>
      <c r="L719" s="15">
        <v>0.11704612422770901</v>
      </c>
      <c r="M719" s="15">
        <v>0.124512079916348</v>
      </c>
    </row>
    <row r="720" spans="2:13" ht="15.75" customHeight="1" x14ac:dyDescent="0.2">
      <c r="B720" s="21" t="s">
        <v>371</v>
      </c>
      <c r="C720" s="15">
        <v>0.114563647858796</v>
      </c>
      <c r="D720" s="15">
        <v>0.13799394617191199</v>
      </c>
      <c r="E720" s="15">
        <v>0.13165482984968299</v>
      </c>
      <c r="F720" s="15">
        <v>9.6009650766067697E-2</v>
      </c>
      <c r="G720" s="15">
        <v>6.3898335413748494E-2</v>
      </c>
      <c r="H720" s="15"/>
      <c r="I720" s="15">
        <v>9.9026980021829206E-2</v>
      </c>
      <c r="J720" s="15">
        <v>0.13165482984968299</v>
      </c>
      <c r="K720" s="15"/>
      <c r="L720" s="15">
        <v>0.11229620941110301</v>
      </c>
      <c r="M720" s="15">
        <v>0.11698452199092001</v>
      </c>
    </row>
    <row r="721" spans="2:13" ht="15.75" customHeight="1" x14ac:dyDescent="0.2">
      <c r="B721" s="21" t="s">
        <v>372</v>
      </c>
      <c r="C721" s="15">
        <v>0.11214156365615401</v>
      </c>
      <c r="D721" s="15">
        <v>5.8059552270609702E-2</v>
      </c>
      <c r="E721" s="15">
        <v>0.1090060076133</v>
      </c>
      <c r="F721" s="15">
        <v>0.14401447614910201</v>
      </c>
      <c r="G721" s="15">
        <v>0.14115560473670499</v>
      </c>
      <c r="H721" s="15"/>
      <c r="I721" s="15">
        <v>0.114991927823361</v>
      </c>
      <c r="J721" s="15">
        <v>0.1090060076133</v>
      </c>
      <c r="K721" s="15"/>
      <c r="L721" s="15">
        <v>0.106644468174916</v>
      </c>
      <c r="M721" s="15">
        <v>0.118010643042139</v>
      </c>
    </row>
    <row r="722" spans="2:13" ht="15.75" customHeight="1" x14ac:dyDescent="0.2">
      <c r="B722" s="21" t="s">
        <v>373</v>
      </c>
      <c r="C722" s="15">
        <v>0.11093058212340599</v>
      </c>
      <c r="D722" s="15">
        <v>5.8059552270609702E-2</v>
      </c>
      <c r="E722" s="15">
        <v>0.16460950513551001</v>
      </c>
      <c r="F722" s="15">
        <v>0.12682681187807299</v>
      </c>
      <c r="G722" s="15">
        <v>0</v>
      </c>
      <c r="H722" s="15"/>
      <c r="I722" s="15">
        <v>6.2133980628558301E-2</v>
      </c>
      <c r="J722" s="15">
        <v>0.16460950513551001</v>
      </c>
      <c r="K722" s="15"/>
      <c r="L722" s="15">
        <v>0.10278342690219799</v>
      </c>
      <c r="M722" s="15">
        <v>0.119629048600185</v>
      </c>
    </row>
    <row r="723" spans="2:13" ht="15.75" customHeight="1" x14ac:dyDescent="0.2">
      <c r="B723" s="21" t="s">
        <v>374</v>
      </c>
      <c r="C723" s="15">
        <v>9.9346011622618899E-2</v>
      </c>
      <c r="D723" s="15">
        <v>9.8026749221261006E-2</v>
      </c>
      <c r="E723" s="15">
        <v>9.7198251238894806E-2</v>
      </c>
      <c r="F723" s="15">
        <v>0.16574530603378901</v>
      </c>
      <c r="G723" s="15">
        <v>3.8628634661478499E-2</v>
      </c>
      <c r="H723" s="15"/>
      <c r="I723" s="15">
        <v>0.10129842425815901</v>
      </c>
      <c r="J723" s="15">
        <v>9.7198251238894806E-2</v>
      </c>
      <c r="K723" s="15"/>
      <c r="L723" s="15">
        <v>0.100841613498088</v>
      </c>
      <c r="M723" s="15">
        <v>9.7749203605201201E-2</v>
      </c>
    </row>
    <row r="724" spans="2:13" ht="15.75" customHeight="1" x14ac:dyDescent="0.2">
      <c r="B724" s="21" t="s">
        <v>375</v>
      </c>
      <c r="C724" s="15">
        <v>8.1308030230376499E-2</v>
      </c>
      <c r="D724" s="15">
        <v>0.18552611574403299</v>
      </c>
      <c r="E724" s="15">
        <v>9.5963954320200995E-2</v>
      </c>
      <c r="F724" s="15">
        <v>2.17308298846874E-2</v>
      </c>
      <c r="G724" s="15">
        <v>0</v>
      </c>
      <c r="H724" s="15"/>
      <c r="I724" s="15">
        <v>6.7985123450211904E-2</v>
      </c>
      <c r="J724" s="15">
        <v>9.5963954320200995E-2</v>
      </c>
      <c r="K724" s="15"/>
      <c r="L724" s="15">
        <v>8.2977319927909202E-2</v>
      </c>
      <c r="M724" s="15">
        <v>7.95257810796276E-2</v>
      </c>
    </row>
    <row r="725" spans="2:13" ht="15.75" customHeight="1" x14ac:dyDescent="0.2">
      <c r="B725" s="21" t="s">
        <v>66</v>
      </c>
      <c r="C725" s="15">
        <v>1.5070776645904199E-2</v>
      </c>
      <c r="D725" s="15">
        <v>0</v>
      </c>
      <c r="E725" s="15">
        <v>1.1807756374404999E-2</v>
      </c>
      <c r="F725" s="15">
        <v>2.17308298846874E-2</v>
      </c>
      <c r="G725" s="15">
        <v>3.1949167706874199E-2</v>
      </c>
      <c r="H725" s="15"/>
      <c r="I725" s="15">
        <v>1.8037011639517202E-2</v>
      </c>
      <c r="J725" s="15">
        <v>1.1807756374404999E-2</v>
      </c>
      <c r="K725" s="15"/>
      <c r="L725" s="15">
        <v>0</v>
      </c>
      <c r="M725" s="15">
        <v>3.1161380282884801E-2</v>
      </c>
    </row>
    <row r="726" spans="2:13" ht="15.75" customHeight="1" x14ac:dyDescent="0.2">
      <c r="C726" s="15"/>
      <c r="D726" s="15"/>
      <c r="E726" s="15"/>
      <c r="F726" s="15"/>
      <c r="G726" s="15"/>
      <c r="H726" s="15"/>
      <c r="I726" s="15"/>
      <c r="J726" s="15"/>
      <c r="K726" s="15"/>
      <c r="L726" s="15"/>
      <c r="M726" s="15"/>
    </row>
    <row r="727" spans="2:13" ht="15.75" customHeight="1" x14ac:dyDescent="0.2">
      <c r="B727" s="7" t="s">
        <v>376</v>
      </c>
      <c r="C727" s="15"/>
      <c r="D727" s="15"/>
      <c r="E727" s="15"/>
      <c r="F727" s="15"/>
      <c r="G727" s="15"/>
      <c r="H727" s="15"/>
      <c r="I727" s="15"/>
      <c r="J727" s="15"/>
      <c r="K727" s="15"/>
      <c r="L727" s="15"/>
      <c r="M727" s="15"/>
    </row>
    <row r="728" spans="2:13" ht="15.75" customHeight="1" x14ac:dyDescent="0.2">
      <c r="B728" s="14" t="s">
        <v>15</v>
      </c>
      <c r="C728" s="15"/>
      <c r="D728" s="15"/>
      <c r="E728" s="15"/>
      <c r="F728" s="15"/>
      <c r="G728" s="15"/>
      <c r="H728" s="15"/>
      <c r="I728" s="15"/>
      <c r="J728" s="15"/>
      <c r="K728" s="15"/>
      <c r="L728" s="15"/>
      <c r="M728" s="15"/>
    </row>
    <row r="729" spans="2:13" ht="15.75" customHeight="1" x14ac:dyDescent="0.2">
      <c r="B729" s="21" t="s">
        <v>377</v>
      </c>
      <c r="C729" s="15">
        <v>8.3845433089583098E-3</v>
      </c>
      <c r="D729" s="15">
        <v>0</v>
      </c>
      <c r="E729" s="15">
        <v>5.9038781872025204E-3</v>
      </c>
      <c r="F729" s="15">
        <v>0</v>
      </c>
      <c r="G729" s="15">
        <v>3.1949167706874199E-2</v>
      </c>
      <c r="H729" s="15"/>
      <c r="I729" s="15">
        <v>1.0639581610699099E-2</v>
      </c>
      <c r="J729" s="15">
        <v>5.9038781872025204E-3</v>
      </c>
      <c r="K729" s="15"/>
      <c r="L729" s="15">
        <v>0</v>
      </c>
      <c r="M729" s="15">
        <v>1.73364617290492E-2</v>
      </c>
    </row>
    <row r="730" spans="2:13" ht="15.75" customHeight="1" x14ac:dyDescent="0.2">
      <c r="B730" s="21" t="s">
        <v>104</v>
      </c>
      <c r="C730" s="15">
        <v>5.5732457570682199E-3</v>
      </c>
      <c r="D730" s="15">
        <v>0</v>
      </c>
      <c r="E730" s="15">
        <v>0</v>
      </c>
      <c r="F730" s="15">
        <v>0</v>
      </c>
      <c r="G730" s="15">
        <v>3.1949167706874199E-2</v>
      </c>
      <c r="H730" s="15"/>
      <c r="I730" s="15">
        <v>1.0639581610699099E-2</v>
      </c>
      <c r="J730" s="15">
        <v>0</v>
      </c>
      <c r="K730" s="15"/>
      <c r="L730" s="15">
        <v>0</v>
      </c>
      <c r="M730" s="15">
        <v>1.15236284450659E-2</v>
      </c>
    </row>
    <row r="731" spans="2:13" ht="15.75" customHeight="1" x14ac:dyDescent="0.2">
      <c r="B731" s="21" t="s">
        <v>105</v>
      </c>
      <c r="C731" s="15">
        <v>1.7356831790801702E-2</v>
      </c>
      <c r="D731" s="15">
        <v>0</v>
      </c>
      <c r="E731" s="15">
        <v>1.3042053293098901E-2</v>
      </c>
      <c r="F731" s="15">
        <v>0</v>
      </c>
      <c r="G731" s="15">
        <v>6.3898335413748494E-2</v>
      </c>
      <c r="H731" s="15"/>
      <c r="I731" s="15">
        <v>2.1279163221398101E-2</v>
      </c>
      <c r="J731" s="15">
        <v>1.3042053293098901E-2</v>
      </c>
      <c r="K731" s="15"/>
      <c r="L731" s="15">
        <v>6.58265316417719E-3</v>
      </c>
      <c r="M731" s="15">
        <v>2.8860090174115099E-2</v>
      </c>
    </row>
    <row r="732" spans="2:13" ht="15.75" customHeight="1" x14ac:dyDescent="0.2">
      <c r="B732" s="21" t="s">
        <v>106</v>
      </c>
      <c r="C732" s="15">
        <v>4.2062411581739102E-2</v>
      </c>
      <c r="D732" s="15">
        <v>4.3749683261386098E-2</v>
      </c>
      <c r="E732" s="15">
        <v>1.8945931480301399E-2</v>
      </c>
      <c r="F732" s="15">
        <v>7.4278820881380297E-2</v>
      </c>
      <c r="G732" s="15">
        <v>7.0577802368352704E-2</v>
      </c>
      <c r="H732" s="15"/>
      <c r="I732" s="15">
        <v>6.3076351582344106E-2</v>
      </c>
      <c r="J732" s="15">
        <v>1.8945931480301399E-2</v>
      </c>
      <c r="K732" s="15"/>
      <c r="L732" s="15">
        <v>5.2272532446159099E-2</v>
      </c>
      <c r="M732" s="15">
        <v>3.1161380282884801E-2</v>
      </c>
    </row>
    <row r="733" spans="2:13" ht="15.75" customHeight="1" x14ac:dyDescent="0.2">
      <c r="B733" s="21" t="s">
        <v>107</v>
      </c>
      <c r="C733" s="15">
        <v>2.6018353403508901E-2</v>
      </c>
      <c r="D733" s="15">
        <v>0</v>
      </c>
      <c r="E733" s="15">
        <v>1.8945931480301399E-2</v>
      </c>
      <c r="F733" s="15">
        <v>2.62739954983464E-2</v>
      </c>
      <c r="G733" s="15">
        <v>7.0577802368352704E-2</v>
      </c>
      <c r="H733" s="15"/>
      <c r="I733" s="15">
        <v>3.2447509109787998E-2</v>
      </c>
      <c r="J733" s="15">
        <v>1.8945931480301399E-2</v>
      </c>
      <c r="K733" s="15"/>
      <c r="L733" s="15">
        <v>2.8705570065011499E-2</v>
      </c>
      <c r="M733" s="15">
        <v>2.3149295013032499E-2</v>
      </c>
    </row>
    <row r="734" spans="2:13" ht="15.75" customHeight="1" x14ac:dyDescent="0.2">
      <c r="B734" s="21" t="s">
        <v>108</v>
      </c>
      <c r="C734" s="15">
        <v>0.101305276168231</v>
      </c>
      <c r="D734" s="15">
        <v>5.4277065959874901E-2</v>
      </c>
      <c r="E734" s="15">
        <v>8.2921901027102105E-2</v>
      </c>
      <c r="F734" s="15">
        <v>0.100552816379727</v>
      </c>
      <c r="G734" s="15">
        <v>0.19837447319585</v>
      </c>
      <c r="H734" s="15"/>
      <c r="I734" s="15">
        <v>0.118016606808932</v>
      </c>
      <c r="J734" s="15">
        <v>8.2921901027102105E-2</v>
      </c>
      <c r="K734" s="15"/>
      <c r="L734" s="15">
        <v>7.3182506855451399E-2</v>
      </c>
      <c r="M734" s="15">
        <v>0.13133109002097401</v>
      </c>
    </row>
    <row r="735" spans="2:13" ht="15.75" customHeight="1" x14ac:dyDescent="0.2">
      <c r="B735" s="21" t="s">
        <v>109</v>
      </c>
      <c r="C735" s="15">
        <v>8.3257147538101303E-2</v>
      </c>
      <c r="D735" s="15">
        <v>0.127466563473424</v>
      </c>
      <c r="E735" s="15">
        <v>3.7891862960602797E-2</v>
      </c>
      <c r="F735" s="15">
        <v>0.20564879837311201</v>
      </c>
      <c r="G735" s="15">
        <v>3.8628634661478499E-2</v>
      </c>
      <c r="H735" s="15"/>
      <c r="I735" s="15">
        <v>0.12449627062426</v>
      </c>
      <c r="J735" s="15">
        <v>3.7891862960602797E-2</v>
      </c>
      <c r="K735" s="15"/>
      <c r="L735" s="15">
        <v>0.12596169641608701</v>
      </c>
      <c r="M735" s="15">
        <v>3.7662817157093999E-2</v>
      </c>
    </row>
    <row r="736" spans="2:13" ht="15.75" customHeight="1" x14ac:dyDescent="0.2">
      <c r="B736" s="21" t="s">
        <v>110</v>
      </c>
      <c r="C736" s="15">
        <v>7.3022150893363003E-2</v>
      </c>
      <c r="D736" s="15">
        <v>0.119901590851954</v>
      </c>
      <c r="E736" s="15">
        <v>6.6444563384188304E-2</v>
      </c>
      <c r="F736" s="15">
        <v>4.80048253830338E-2</v>
      </c>
      <c r="G736" s="15">
        <v>7.0577802368352704E-2</v>
      </c>
      <c r="H736" s="15"/>
      <c r="I736" s="15">
        <v>7.9001479435597793E-2</v>
      </c>
      <c r="J736" s="15">
        <v>6.6444563384188304E-2</v>
      </c>
      <c r="K736" s="15"/>
      <c r="L736" s="15">
        <v>8.3359536357320504E-2</v>
      </c>
      <c r="M736" s="15">
        <v>6.1985243104777099E-2</v>
      </c>
    </row>
    <row r="737" spans="2:13" ht="15.75" customHeight="1" x14ac:dyDescent="0.2">
      <c r="B737" s="21" t="s">
        <v>111</v>
      </c>
      <c r="C737" s="15">
        <v>0.17134068967452901</v>
      </c>
      <c r="D737" s="15">
        <v>0.15986878780260499</v>
      </c>
      <c r="E737" s="15">
        <v>0.18478973353450601</v>
      </c>
      <c r="F737" s="15">
        <v>0.213750131416823</v>
      </c>
      <c r="G737" s="15">
        <v>0.102526970075227</v>
      </c>
      <c r="H737" s="15"/>
      <c r="I737" s="15">
        <v>0.15911489234297699</v>
      </c>
      <c r="J737" s="15">
        <v>0.18478973353450601</v>
      </c>
      <c r="K737" s="15"/>
      <c r="L737" s="15">
        <v>0.15073918853594401</v>
      </c>
      <c r="M737" s="15">
        <v>0.193336277356327</v>
      </c>
    </row>
    <row r="738" spans="2:13" ht="15.75" customHeight="1" x14ac:dyDescent="0.2">
      <c r="B738" s="21" t="s">
        <v>112</v>
      </c>
      <c r="C738" s="15">
        <v>0.16877473826810999</v>
      </c>
      <c r="D738" s="15">
        <v>0.22171082638395001</v>
      </c>
      <c r="E738" s="15">
        <v>0.22638448725119001</v>
      </c>
      <c r="F738" s="15">
        <v>9.1466485152408697E-2</v>
      </c>
      <c r="G738" s="15">
        <v>3.8628634661478499E-2</v>
      </c>
      <c r="H738" s="15"/>
      <c r="I738" s="15">
        <v>0.11640483578866399</v>
      </c>
      <c r="J738" s="15">
        <v>0.22638448725119001</v>
      </c>
      <c r="K738" s="15"/>
      <c r="L738" s="15">
        <v>0.17092676847051499</v>
      </c>
      <c r="M738" s="15">
        <v>0.16647708196178199</v>
      </c>
    </row>
    <row r="739" spans="2:13" ht="15.75" customHeight="1" x14ac:dyDescent="0.2">
      <c r="B739" s="21" t="s">
        <v>378</v>
      </c>
      <c r="C739" s="15">
        <v>0.30290461161558901</v>
      </c>
      <c r="D739" s="15">
        <v>0.27302548226680601</v>
      </c>
      <c r="E739" s="15">
        <v>0.34472965740150702</v>
      </c>
      <c r="F739" s="15">
        <v>0.240024126915169</v>
      </c>
      <c r="G739" s="15">
        <v>0.28231120947341098</v>
      </c>
      <c r="H739" s="15"/>
      <c r="I739" s="15">
        <v>0.26488372786464198</v>
      </c>
      <c r="J739" s="15">
        <v>0.34472965740150702</v>
      </c>
      <c r="K739" s="15"/>
      <c r="L739" s="15">
        <v>0.30826954768933401</v>
      </c>
      <c r="M739" s="15">
        <v>0.29717663475489903</v>
      </c>
    </row>
    <row r="740" spans="2:13" ht="15.75" customHeight="1" x14ac:dyDescent="0.2">
      <c r="C740" s="15"/>
      <c r="D740" s="15"/>
      <c r="E740" s="15"/>
      <c r="F740" s="15"/>
      <c r="G740" s="15"/>
      <c r="H740" s="15"/>
      <c r="I740" s="15"/>
      <c r="J740" s="15"/>
      <c r="K740" s="15"/>
      <c r="L740" s="15"/>
      <c r="M740" s="15"/>
    </row>
    <row r="741" spans="2:13" ht="15.75" customHeight="1" x14ac:dyDescent="0.2">
      <c r="B741" s="7" t="s">
        <v>379</v>
      </c>
      <c r="C741" s="15"/>
      <c r="D741" s="15"/>
      <c r="E741" s="15"/>
      <c r="F741" s="15"/>
      <c r="G741" s="15"/>
      <c r="H741" s="15"/>
      <c r="I741" s="15"/>
      <c r="J741" s="15"/>
      <c r="K741" s="15"/>
      <c r="L741" s="15"/>
      <c r="M741" s="15"/>
    </row>
    <row r="742" spans="2:13" ht="15.75" customHeight="1" x14ac:dyDescent="0.2">
      <c r="B742" s="14" t="s">
        <v>15</v>
      </c>
      <c r="C742" s="15"/>
      <c r="D742" s="15"/>
      <c r="E742" s="15"/>
      <c r="F742" s="15"/>
      <c r="G742" s="15"/>
      <c r="H742" s="15"/>
      <c r="I742" s="15"/>
      <c r="J742" s="15"/>
      <c r="K742" s="15"/>
      <c r="L742" s="15"/>
      <c r="M742" s="15"/>
    </row>
    <row r="743" spans="2:13" ht="15.75" customHeight="1" x14ac:dyDescent="0.2">
      <c r="B743" s="21" t="s">
        <v>380</v>
      </c>
      <c r="C743" s="15">
        <v>9.9036705287602805E-2</v>
      </c>
      <c r="D743" s="15">
        <v>8.3716880212037506E-2</v>
      </c>
      <c r="E743" s="15">
        <v>2.6084106586197801E-2</v>
      </c>
      <c r="F743" s="15">
        <v>9.1466485152408697E-2</v>
      </c>
      <c r="G743" s="15">
        <v>0.32093984413488902</v>
      </c>
      <c r="H743" s="15"/>
      <c r="I743" s="15">
        <v>0.16535396143008099</v>
      </c>
      <c r="J743" s="15">
        <v>2.6084106586197801E-2</v>
      </c>
      <c r="K743" s="15"/>
      <c r="L743" s="15">
        <v>0.109227943036487</v>
      </c>
      <c r="M743" s="15">
        <v>8.8155834909095607E-2</v>
      </c>
    </row>
    <row r="744" spans="2:13" ht="15.75" customHeight="1" x14ac:dyDescent="0.2">
      <c r="B744" s="21" t="s">
        <v>381</v>
      </c>
      <c r="C744" s="15">
        <v>0.151784387824243</v>
      </c>
      <c r="D744" s="15">
        <v>0.21792834007321499</v>
      </c>
      <c r="E744" s="15">
        <v>8.7591482295610701E-2</v>
      </c>
      <c r="F744" s="15">
        <v>0.20110563275945301</v>
      </c>
      <c r="G744" s="15">
        <v>0.211733407105058</v>
      </c>
      <c r="H744" s="15"/>
      <c r="I744" s="15">
        <v>0.21013868135525901</v>
      </c>
      <c r="J744" s="15">
        <v>8.7591482295610701E-2</v>
      </c>
      <c r="K744" s="15"/>
      <c r="L744" s="15">
        <v>0.156153350345513</v>
      </c>
      <c r="M744" s="15">
        <v>0.14711978122258701</v>
      </c>
    </row>
    <row r="745" spans="2:13" ht="15.75" customHeight="1" x14ac:dyDescent="0.2">
      <c r="B745" s="21" t="s">
        <v>382</v>
      </c>
      <c r="C745" s="15">
        <v>0.31363614263178402</v>
      </c>
      <c r="D745" s="15">
        <v>0.18552611574403299</v>
      </c>
      <c r="E745" s="15">
        <v>0.30683779444090398</v>
      </c>
      <c r="F745" s="15">
        <v>0.36685093879324199</v>
      </c>
      <c r="G745" s="15">
        <v>0.40342841334630403</v>
      </c>
      <c r="H745" s="15"/>
      <c r="I745" s="15">
        <v>0.31981615275268099</v>
      </c>
      <c r="J745" s="15">
        <v>0.30683779444090398</v>
      </c>
      <c r="K745" s="15"/>
      <c r="L745" s="15">
        <v>0.28935953416590898</v>
      </c>
      <c r="M745" s="15">
        <v>0.33955552911414799</v>
      </c>
    </row>
    <row r="746" spans="2:13" ht="15.75" customHeight="1" x14ac:dyDescent="0.2">
      <c r="B746" s="21" t="s">
        <v>383</v>
      </c>
      <c r="C746" s="15">
        <v>0.27511027014684197</v>
      </c>
      <c r="D746" s="15">
        <v>0.38536210049729003</v>
      </c>
      <c r="E746" s="15">
        <v>0.31617695697792197</v>
      </c>
      <c r="F746" s="15">
        <v>0.26629812241351603</v>
      </c>
      <c r="G746" s="15">
        <v>6.3898335413748494E-2</v>
      </c>
      <c r="H746" s="15"/>
      <c r="I746" s="15">
        <v>0.23777876944668799</v>
      </c>
      <c r="J746" s="15">
        <v>0.31617695697792197</v>
      </c>
      <c r="K746" s="15"/>
      <c r="L746" s="15">
        <v>0.24605997792075701</v>
      </c>
      <c r="M746" s="15">
        <v>0.30612637162131001</v>
      </c>
    </row>
    <row r="747" spans="2:13" ht="15.75" customHeight="1" x14ac:dyDescent="0.2">
      <c r="B747" s="21" t="s">
        <v>384</v>
      </c>
      <c r="C747" s="15">
        <v>0.16043249410952701</v>
      </c>
      <c r="D747" s="15">
        <v>0.127466563473424</v>
      </c>
      <c r="E747" s="15">
        <v>0.26330965969936598</v>
      </c>
      <c r="F747" s="15">
        <v>7.4278820881380297E-2</v>
      </c>
      <c r="G747" s="15">
        <v>0</v>
      </c>
      <c r="H747" s="15"/>
      <c r="I747" s="15">
        <v>6.6912435015291302E-2</v>
      </c>
      <c r="J747" s="15">
        <v>0.26330965969936598</v>
      </c>
      <c r="K747" s="15"/>
      <c r="L747" s="15">
        <v>0.199199194531334</v>
      </c>
      <c r="M747" s="15">
        <v>0.11904248313286001</v>
      </c>
    </row>
    <row r="748" spans="2:13" ht="15.75" customHeight="1" x14ac:dyDescent="0.2">
      <c r="C748" s="15"/>
      <c r="D748" s="15"/>
      <c r="E748" s="15"/>
      <c r="F748" s="15"/>
      <c r="G748" s="15"/>
      <c r="H748" s="15"/>
      <c r="I748" s="15"/>
      <c r="J748" s="15"/>
      <c r="K748" s="15"/>
      <c r="L748" s="15"/>
      <c r="M748" s="15"/>
    </row>
    <row r="749" spans="2:13" ht="15.75" customHeight="1" x14ac:dyDescent="0.2">
      <c r="B749" s="7" t="s">
        <v>385</v>
      </c>
      <c r="C749" s="15"/>
      <c r="D749" s="15"/>
      <c r="E749" s="15"/>
      <c r="F749" s="15"/>
      <c r="G749" s="15"/>
      <c r="H749" s="15"/>
      <c r="I749" s="15"/>
      <c r="J749" s="15"/>
      <c r="K749" s="15"/>
      <c r="L749" s="15"/>
      <c r="M749" s="15"/>
    </row>
    <row r="750" spans="2:13" ht="15.75" customHeight="1" x14ac:dyDescent="0.2">
      <c r="B750" s="14" t="s">
        <v>15</v>
      </c>
      <c r="C750" s="15"/>
      <c r="D750" s="15"/>
      <c r="E750" s="15"/>
      <c r="F750" s="15"/>
      <c r="G750" s="15"/>
      <c r="H750" s="15"/>
      <c r="I750" s="15"/>
      <c r="J750" s="15"/>
      <c r="K750" s="15"/>
      <c r="L750" s="15"/>
      <c r="M750" s="15"/>
    </row>
    <row r="751" spans="2:13" ht="15.75" customHeight="1" x14ac:dyDescent="0.2">
      <c r="B751" s="21" t="s">
        <v>386</v>
      </c>
      <c r="C751" s="15">
        <v>0.10411631650978601</v>
      </c>
      <c r="D751" s="15">
        <v>9.8026749221261006E-2</v>
      </c>
      <c r="E751" s="15">
        <v>2.6084106586197801E-2</v>
      </c>
      <c r="F751" s="15">
        <v>0.14401447614910201</v>
      </c>
      <c r="G751" s="15">
        <v>0.28231120947341098</v>
      </c>
      <c r="H751" s="15"/>
      <c r="I751" s="15">
        <v>0.175051172086994</v>
      </c>
      <c r="J751" s="15">
        <v>2.6084106586197801E-2</v>
      </c>
      <c r="K751" s="15"/>
      <c r="L751" s="15">
        <v>0.10707761217910799</v>
      </c>
      <c r="M751" s="15">
        <v>0.100954632411713</v>
      </c>
    </row>
    <row r="752" spans="2:13" ht="15.75" customHeight="1" x14ac:dyDescent="0.2">
      <c r="B752" s="21" t="s">
        <v>387</v>
      </c>
      <c r="C752" s="15">
        <v>0.18670114016251399</v>
      </c>
      <c r="D752" s="15">
        <v>0.203618471063992</v>
      </c>
      <c r="E752" s="15">
        <v>0.142228289305394</v>
      </c>
      <c r="F752" s="15">
        <v>0.240024126915169</v>
      </c>
      <c r="G752" s="15">
        <v>0.237003107857328</v>
      </c>
      <c r="H752" s="15"/>
      <c r="I752" s="15">
        <v>0.22712900009043099</v>
      </c>
      <c r="J752" s="15">
        <v>0.142228289305394</v>
      </c>
      <c r="K752" s="15"/>
      <c r="L752" s="15">
        <v>0.18077325258688301</v>
      </c>
      <c r="M752" s="15">
        <v>0.19303016298762499</v>
      </c>
    </row>
    <row r="753" spans="2:13" ht="15.75" customHeight="1" x14ac:dyDescent="0.2">
      <c r="B753" s="21" t="s">
        <v>388</v>
      </c>
      <c r="C753" s="15">
        <v>0.31754750659438702</v>
      </c>
      <c r="D753" s="15">
        <v>0.331085034537415</v>
      </c>
      <c r="E753" s="15">
        <v>0.31617695697792197</v>
      </c>
      <c r="F753" s="15">
        <v>0.38048043563422002</v>
      </c>
      <c r="G753" s="15">
        <v>0.24368257481193201</v>
      </c>
      <c r="H753" s="15"/>
      <c r="I753" s="15">
        <v>0.318793399017537</v>
      </c>
      <c r="J753" s="15">
        <v>0.31617695697792197</v>
      </c>
      <c r="K753" s="15"/>
      <c r="L753" s="15">
        <v>0.33964821482385599</v>
      </c>
      <c r="M753" s="15">
        <v>0.293951261717812</v>
      </c>
    </row>
    <row r="754" spans="2:13" ht="15.75" customHeight="1" x14ac:dyDescent="0.2">
      <c r="B754" s="21" t="s">
        <v>389</v>
      </c>
      <c r="C754" s="15">
        <v>0.236298810363894</v>
      </c>
      <c r="D754" s="15">
        <v>0.22549331269468501</v>
      </c>
      <c r="E754" s="15">
        <v>0.30560349752221</v>
      </c>
      <c r="F754" s="15">
        <v>0.16120214042013001</v>
      </c>
      <c r="G754" s="15">
        <v>0.13447613778210099</v>
      </c>
      <c r="H754" s="15"/>
      <c r="I754" s="15">
        <v>0.173297673023138</v>
      </c>
      <c r="J754" s="15">
        <v>0.30560349752221</v>
      </c>
      <c r="K754" s="15"/>
      <c r="L754" s="15">
        <v>0.200412137022876</v>
      </c>
      <c r="M754" s="15">
        <v>0.27461390520919199</v>
      </c>
    </row>
    <row r="755" spans="2:13" ht="15.75" customHeight="1" x14ac:dyDescent="0.2">
      <c r="B755" s="21" t="s">
        <v>390</v>
      </c>
      <c r="C755" s="15">
        <v>0.15533622636941699</v>
      </c>
      <c r="D755" s="15">
        <v>0.14177643248264701</v>
      </c>
      <c r="E755" s="15">
        <v>0.209907149608276</v>
      </c>
      <c r="F755" s="15">
        <v>7.4278820881380297E-2</v>
      </c>
      <c r="G755" s="15">
        <v>0.102526970075227</v>
      </c>
      <c r="H755" s="15"/>
      <c r="I755" s="15">
        <v>0.105728755781901</v>
      </c>
      <c r="J755" s="15">
        <v>0.209907149608276</v>
      </c>
      <c r="K755" s="15"/>
      <c r="L755" s="15">
        <v>0.17208878338727601</v>
      </c>
      <c r="M755" s="15">
        <v>0.13745003767365899</v>
      </c>
    </row>
    <row r="756" spans="2:13" ht="15.75" customHeight="1" x14ac:dyDescent="0.2">
      <c r="C756" s="15"/>
      <c r="D756" s="15"/>
      <c r="E756" s="15"/>
      <c r="F756" s="15"/>
      <c r="G756" s="15"/>
      <c r="H756" s="15"/>
      <c r="I756" s="15"/>
      <c r="J756" s="15"/>
      <c r="K756" s="15"/>
      <c r="L756" s="15"/>
      <c r="M756" s="15"/>
    </row>
    <row r="757" spans="2:13" ht="15.75" customHeight="1" x14ac:dyDescent="0.2">
      <c r="B757" s="7" t="s">
        <v>391</v>
      </c>
      <c r="C757" s="15"/>
      <c r="D757" s="15"/>
      <c r="E757" s="15"/>
      <c r="F757" s="15"/>
      <c r="G757" s="15"/>
      <c r="H757" s="15"/>
      <c r="I757" s="15"/>
      <c r="J757" s="15"/>
      <c r="K757" s="15"/>
      <c r="L757" s="15"/>
      <c r="M757" s="15"/>
    </row>
    <row r="758" spans="2:13" ht="15.75" customHeight="1" x14ac:dyDescent="0.2">
      <c r="B758" s="14" t="s">
        <v>15</v>
      </c>
      <c r="C758" s="15"/>
      <c r="D758" s="15"/>
      <c r="E758" s="15"/>
      <c r="F758" s="15"/>
      <c r="G758" s="15"/>
      <c r="H758" s="15"/>
      <c r="I758" s="15"/>
      <c r="J758" s="15"/>
      <c r="K758" s="15"/>
      <c r="L758" s="15"/>
      <c r="M758" s="15"/>
    </row>
    <row r="759" spans="2:13" ht="15.75" customHeight="1" x14ac:dyDescent="0.2">
      <c r="B759" s="21" t="s">
        <v>392</v>
      </c>
      <c r="C759" s="15">
        <v>0.37747412978762301</v>
      </c>
      <c r="D759" s="15">
        <v>0.44720413907863499</v>
      </c>
      <c r="E759" s="15">
        <v>0.40403604567979901</v>
      </c>
      <c r="F759" s="15">
        <v>0.41485576417627601</v>
      </c>
      <c r="G759" s="15">
        <v>0.19837447319585</v>
      </c>
      <c r="H759" s="15"/>
      <c r="I759" s="15">
        <v>0.35332813072505198</v>
      </c>
      <c r="J759" s="15">
        <v>0.40403604567979901</v>
      </c>
      <c r="K759" s="15"/>
      <c r="L759" s="15">
        <v>0.369140059814064</v>
      </c>
      <c r="M759" s="15">
        <v>0.38637215938345398</v>
      </c>
    </row>
    <row r="760" spans="2:13" ht="15.75" customHeight="1" x14ac:dyDescent="0.2">
      <c r="B760" s="21" t="s">
        <v>393</v>
      </c>
      <c r="C760" s="15">
        <v>0.36014947829545602</v>
      </c>
      <c r="D760" s="15">
        <v>0.36726974517733202</v>
      </c>
      <c r="E760" s="15">
        <v>0.39539596724894199</v>
      </c>
      <c r="F760" s="15">
        <v>0.26629812241351603</v>
      </c>
      <c r="G760" s="15">
        <v>0.35288901184176402</v>
      </c>
      <c r="H760" s="15"/>
      <c r="I760" s="15">
        <v>0.32810880424601702</v>
      </c>
      <c r="J760" s="15">
        <v>0.39539596724894199</v>
      </c>
      <c r="K760" s="15"/>
      <c r="L760" s="15">
        <v>0.32447405841895499</v>
      </c>
      <c r="M760" s="15">
        <v>0.39823902432901598</v>
      </c>
    </row>
    <row r="761" spans="2:13" ht="15.75" customHeight="1" x14ac:dyDescent="0.2">
      <c r="B761" s="21" t="s">
        <v>394</v>
      </c>
      <c r="C761" s="15">
        <v>0.31734317139331802</v>
      </c>
      <c r="D761" s="15">
        <v>0.21414585376247999</v>
      </c>
      <c r="E761" s="15">
        <v>0.38042053293098899</v>
      </c>
      <c r="F761" s="15">
        <v>0.37593727002055999</v>
      </c>
      <c r="G761" s="15">
        <v>0.186463706352788</v>
      </c>
      <c r="H761" s="15"/>
      <c r="I761" s="15">
        <v>0.26000295848319499</v>
      </c>
      <c r="J761" s="15">
        <v>0.38042053293098899</v>
      </c>
      <c r="K761" s="15"/>
      <c r="L761" s="15">
        <v>0.35214038496856698</v>
      </c>
      <c r="M761" s="15">
        <v>0.28019125915508403</v>
      </c>
    </row>
    <row r="762" spans="2:13" ht="15.75" customHeight="1" x14ac:dyDescent="0.2">
      <c r="B762" s="21" t="s">
        <v>395</v>
      </c>
      <c r="C762" s="15">
        <v>0.29952114509074401</v>
      </c>
      <c r="D762" s="15">
        <v>0.27302548226680601</v>
      </c>
      <c r="E762" s="15">
        <v>0.32948661667728701</v>
      </c>
      <c r="F762" s="15">
        <v>0.261754956799857</v>
      </c>
      <c r="G762" s="15">
        <v>0.28231120947341098</v>
      </c>
      <c r="H762" s="15"/>
      <c r="I762" s="15">
        <v>0.27228115789346102</v>
      </c>
      <c r="J762" s="15">
        <v>0.32948661667728701</v>
      </c>
      <c r="K762" s="15"/>
      <c r="L762" s="15">
        <v>0.32143485401768801</v>
      </c>
      <c r="M762" s="15">
        <v>0.27612455360483501</v>
      </c>
    </row>
    <row r="763" spans="2:13" ht="15.75" customHeight="1" x14ac:dyDescent="0.2">
      <c r="B763" s="21" t="s">
        <v>396</v>
      </c>
      <c r="C763" s="15">
        <v>0.258089447867344</v>
      </c>
      <c r="D763" s="15">
        <v>0.28733535127602899</v>
      </c>
      <c r="E763" s="15">
        <v>0.244096121812797</v>
      </c>
      <c r="F763" s="15">
        <v>0.28802895229820302</v>
      </c>
      <c r="G763" s="15">
        <v>0.237003107857328</v>
      </c>
      <c r="H763" s="15"/>
      <c r="I763" s="15">
        <v>0.27081002266198401</v>
      </c>
      <c r="J763" s="15">
        <v>0.244096121812797</v>
      </c>
      <c r="K763" s="15"/>
      <c r="L763" s="15">
        <v>0.25108303411023503</v>
      </c>
      <c r="M763" s="15">
        <v>0.26556997984861902</v>
      </c>
    </row>
    <row r="764" spans="2:13" ht="15.75" customHeight="1" x14ac:dyDescent="0.2">
      <c r="B764" s="21" t="s">
        <v>397</v>
      </c>
      <c r="C764" s="15">
        <v>0.255890306869755</v>
      </c>
      <c r="D764" s="15">
        <v>0.37483471779880101</v>
      </c>
      <c r="E764" s="15">
        <v>0.33539049486449002</v>
      </c>
      <c r="F764" s="15">
        <v>0.14855764176276101</v>
      </c>
      <c r="G764" s="15">
        <v>3.1949167706874199E-2</v>
      </c>
      <c r="H764" s="15"/>
      <c r="I764" s="15">
        <v>0.183620991938273</v>
      </c>
      <c r="J764" s="15">
        <v>0.33539049486449002</v>
      </c>
      <c r="K764" s="15"/>
      <c r="L764" s="15">
        <v>0.28190337308637098</v>
      </c>
      <c r="M764" s="15">
        <v>0.22811695797682899</v>
      </c>
    </row>
    <row r="765" spans="2:13" ht="15.75" customHeight="1" x14ac:dyDescent="0.2">
      <c r="B765" s="21" t="s">
        <v>398</v>
      </c>
      <c r="C765" s="15">
        <v>0.25382023537876203</v>
      </c>
      <c r="D765" s="15">
        <v>0.27977037865456</v>
      </c>
      <c r="E765" s="15">
        <v>0.28322228169209401</v>
      </c>
      <c r="F765" s="15">
        <v>0.222836462644141</v>
      </c>
      <c r="G765" s="15">
        <v>0.179784239398184</v>
      </c>
      <c r="H765" s="15"/>
      <c r="I765" s="15">
        <v>0.22709242758050999</v>
      </c>
      <c r="J765" s="15">
        <v>0.28322228169209401</v>
      </c>
      <c r="K765" s="15"/>
      <c r="L765" s="15">
        <v>0.26938694812245301</v>
      </c>
      <c r="M765" s="15">
        <v>0.23720013605843099</v>
      </c>
    </row>
    <row r="766" spans="2:13" ht="15.75" customHeight="1" x14ac:dyDescent="0.2">
      <c r="B766" s="21" t="s">
        <v>399</v>
      </c>
      <c r="C766" s="15">
        <v>0.21492275844911601</v>
      </c>
      <c r="D766" s="15">
        <v>0.17417865681182901</v>
      </c>
      <c r="E766" s="15">
        <v>0.26921353788656799</v>
      </c>
      <c r="F766" s="15">
        <v>0.28802895229820302</v>
      </c>
      <c r="G766" s="15">
        <v>3.1949167706874199E-2</v>
      </c>
      <c r="H766" s="15"/>
      <c r="I766" s="15">
        <v>0.16556995141800901</v>
      </c>
      <c r="J766" s="15">
        <v>0.26921353788656799</v>
      </c>
      <c r="K766" s="15"/>
      <c r="L766" s="15">
        <v>0.22099804248451499</v>
      </c>
      <c r="M766" s="15">
        <v>0.20843636496771401</v>
      </c>
    </row>
    <row r="767" spans="2:13" ht="15.75" customHeight="1" x14ac:dyDescent="0.2">
      <c r="B767" s="21" t="s">
        <v>400</v>
      </c>
      <c r="C767" s="15">
        <v>0.15373698407400799</v>
      </c>
      <c r="D767" s="15">
        <v>0.16365127411333999</v>
      </c>
      <c r="E767" s="15">
        <v>0.15623703311091999</v>
      </c>
      <c r="F767" s="15">
        <v>7.4278820881380297E-2</v>
      </c>
      <c r="G767" s="15">
        <v>0.218412874059662</v>
      </c>
      <c r="H767" s="15"/>
      <c r="I767" s="15">
        <v>0.15146432490489201</v>
      </c>
      <c r="J767" s="15">
        <v>0.15623703311091999</v>
      </c>
      <c r="K767" s="15"/>
      <c r="L767" s="15">
        <v>0.152658416404551</v>
      </c>
      <c r="M767" s="15">
        <v>0.15488853752560899</v>
      </c>
    </row>
    <row r="768" spans="2:13" ht="15.75" customHeight="1" x14ac:dyDescent="0.2">
      <c r="B768" s="21" t="s">
        <v>65</v>
      </c>
      <c r="C768" s="15">
        <v>9.4481815421240505E-3</v>
      </c>
      <c r="D768" s="15">
        <v>0</v>
      </c>
      <c r="E768" s="15">
        <v>0</v>
      </c>
      <c r="F768" s="15">
        <v>2.17308298846874E-2</v>
      </c>
      <c r="G768" s="15">
        <v>3.1949167706874199E-2</v>
      </c>
      <c r="H768" s="15"/>
      <c r="I768" s="15">
        <v>1.8037011639517202E-2</v>
      </c>
      <c r="J768" s="15">
        <v>0</v>
      </c>
      <c r="K768" s="15"/>
      <c r="L768" s="15">
        <v>0</v>
      </c>
      <c r="M768" s="15">
        <v>1.9535713714918201E-2</v>
      </c>
    </row>
    <row r="769" spans="2:13" ht="15.75" customHeight="1" x14ac:dyDescent="0.2">
      <c r="B769" s="21" t="s">
        <v>66</v>
      </c>
      <c r="C769" s="15">
        <v>4.1610402652468501E-2</v>
      </c>
      <c r="D769" s="15">
        <v>2.1874841630693101E-2</v>
      </c>
      <c r="E769" s="15">
        <v>0</v>
      </c>
      <c r="F769" s="15">
        <v>7.4278820881380297E-2</v>
      </c>
      <c r="G769" s="15">
        <v>0.14115560473670499</v>
      </c>
      <c r="H769" s="15"/>
      <c r="I769" s="15">
        <v>7.9436165956528207E-2</v>
      </c>
      <c r="J769" s="15">
        <v>0</v>
      </c>
      <c r="K769" s="15"/>
      <c r="L769" s="15">
        <v>5.14927339588096E-2</v>
      </c>
      <c r="M769" s="15">
        <v>3.1059342159984099E-2</v>
      </c>
    </row>
    <row r="770" spans="2:13" ht="15.75" customHeight="1" x14ac:dyDescent="0.2">
      <c r="C770" s="15"/>
      <c r="D770" s="15"/>
      <c r="E770" s="15"/>
      <c r="F770" s="15"/>
      <c r="G770" s="15"/>
      <c r="H770" s="15"/>
      <c r="I770" s="15"/>
      <c r="J770" s="15"/>
      <c r="K770" s="15"/>
      <c r="L770" s="15"/>
      <c r="M770" s="15"/>
    </row>
    <row r="771" spans="2:13" ht="15.75" customHeight="1" x14ac:dyDescent="0.2">
      <c r="B771" s="7" t="s">
        <v>401</v>
      </c>
      <c r="C771" s="15"/>
      <c r="D771" s="15"/>
      <c r="E771" s="15"/>
      <c r="F771" s="15"/>
      <c r="G771" s="15"/>
      <c r="H771" s="15"/>
      <c r="I771" s="15"/>
      <c r="J771" s="15"/>
      <c r="K771" s="15"/>
      <c r="L771" s="15"/>
      <c r="M771" s="15"/>
    </row>
    <row r="772" spans="2:13" ht="15.75" customHeight="1" x14ac:dyDescent="0.2">
      <c r="B772" s="14" t="s">
        <v>15</v>
      </c>
      <c r="C772" s="15"/>
      <c r="D772" s="15"/>
      <c r="E772" s="15"/>
      <c r="F772" s="15"/>
      <c r="G772" s="15"/>
      <c r="H772" s="15"/>
      <c r="I772" s="15"/>
      <c r="J772" s="15"/>
      <c r="K772" s="15"/>
      <c r="L772" s="15"/>
      <c r="M772" s="15"/>
    </row>
    <row r="773" spans="2:13" ht="15.75" customHeight="1" x14ac:dyDescent="0.2">
      <c r="B773" s="21" t="s">
        <v>402</v>
      </c>
      <c r="C773" s="15">
        <v>2.2801460198897502E-2</v>
      </c>
      <c r="D773" s="15">
        <v>1.80923553199583E-2</v>
      </c>
      <c r="E773" s="15">
        <v>0</v>
      </c>
      <c r="F773" s="15">
        <v>4.80048253830338E-2</v>
      </c>
      <c r="G773" s="15">
        <v>6.3898335413748494E-2</v>
      </c>
      <c r="H773" s="15"/>
      <c r="I773" s="15">
        <v>4.3529032668549399E-2</v>
      </c>
      <c r="J773" s="15">
        <v>0</v>
      </c>
      <c r="K773" s="15"/>
      <c r="L773" s="15">
        <v>9.0731620668655696E-3</v>
      </c>
      <c r="M773" s="15">
        <v>3.7458740911292601E-2</v>
      </c>
    </row>
    <row r="774" spans="2:13" ht="15.75" customHeight="1" x14ac:dyDescent="0.2">
      <c r="B774" s="21" t="s">
        <v>403</v>
      </c>
      <c r="C774" s="15">
        <v>5.6602474725609801E-2</v>
      </c>
      <c r="D774" s="15">
        <v>6.5624524892079206E-2</v>
      </c>
      <c r="E774" s="15">
        <v>3.7891862960602797E-2</v>
      </c>
      <c r="F774" s="15">
        <v>2.17308298846874E-2</v>
      </c>
      <c r="G774" s="15">
        <v>0.13447613778210099</v>
      </c>
      <c r="H774" s="15"/>
      <c r="I774" s="15">
        <v>7.3611278456936394E-2</v>
      </c>
      <c r="J774" s="15">
        <v>3.7891862960602797E-2</v>
      </c>
      <c r="K774" s="15"/>
      <c r="L774" s="15">
        <v>4.7955761633746201E-2</v>
      </c>
      <c r="M774" s="15">
        <v>6.5834303740983105E-2</v>
      </c>
    </row>
    <row r="775" spans="2:13" ht="15.75" customHeight="1" x14ac:dyDescent="0.2">
      <c r="B775" s="21" t="s">
        <v>404</v>
      </c>
      <c r="C775" s="15">
        <v>0.117324644111909</v>
      </c>
      <c r="D775" s="15">
        <v>5.8059552270609702E-2</v>
      </c>
      <c r="E775" s="15">
        <v>7.1114144652696998E-2</v>
      </c>
      <c r="F775" s="15">
        <v>0.218293297030482</v>
      </c>
      <c r="G775" s="15">
        <v>0.19837447319585</v>
      </c>
      <c r="H775" s="15"/>
      <c r="I775" s="15">
        <v>0.159332106267597</v>
      </c>
      <c r="J775" s="15">
        <v>7.1114144652696998E-2</v>
      </c>
      <c r="K775" s="15"/>
      <c r="L775" s="15">
        <v>9.8575731146323495E-2</v>
      </c>
      <c r="M775" s="15">
        <v>0.13734228051125499</v>
      </c>
    </row>
    <row r="776" spans="2:13" ht="15.75" customHeight="1" x14ac:dyDescent="0.2">
      <c r="B776" s="21" t="s">
        <v>405</v>
      </c>
      <c r="C776" s="15">
        <v>0.452302628337728</v>
      </c>
      <c r="D776" s="15">
        <v>0.53092101929067204</v>
      </c>
      <c r="E776" s="15">
        <v>0.43822501788432</v>
      </c>
      <c r="F776" s="15">
        <v>0.467403755172969</v>
      </c>
      <c r="G776" s="15">
        <v>0.39819711345784597</v>
      </c>
      <c r="H776" s="15"/>
      <c r="I776" s="15">
        <v>0.46509982151427198</v>
      </c>
      <c r="J776" s="15">
        <v>0.43822501788432</v>
      </c>
      <c r="K776" s="15"/>
      <c r="L776" s="15">
        <v>0.48074296025885399</v>
      </c>
      <c r="M776" s="15">
        <v>0.42193776267757999</v>
      </c>
    </row>
    <row r="777" spans="2:13" ht="15.75" customHeight="1" x14ac:dyDescent="0.2">
      <c r="B777" s="21" t="s">
        <v>406</v>
      </c>
      <c r="C777" s="15">
        <v>0.35096879262585501</v>
      </c>
      <c r="D777" s="15">
        <v>0.32730254822668098</v>
      </c>
      <c r="E777" s="15">
        <v>0.45276897450238002</v>
      </c>
      <c r="F777" s="15">
        <v>0.244567292528828</v>
      </c>
      <c r="G777" s="15">
        <v>0.205053940150454</v>
      </c>
      <c r="H777" s="15"/>
      <c r="I777" s="15">
        <v>0.25842776109264598</v>
      </c>
      <c r="J777" s="15">
        <v>0.45276897450238002</v>
      </c>
      <c r="K777" s="15"/>
      <c r="L777" s="15">
        <v>0.36365238489421098</v>
      </c>
      <c r="M777" s="15">
        <v>0.33742691215888898</v>
      </c>
    </row>
    <row r="778" spans="2:13" ht="15.75" customHeight="1" x14ac:dyDescent="0.2">
      <c r="C778" s="15"/>
      <c r="D778" s="15"/>
      <c r="E778" s="15"/>
      <c r="F778" s="15"/>
      <c r="G778" s="15"/>
      <c r="H778" s="15"/>
      <c r="I778" s="15"/>
      <c r="J778" s="15"/>
      <c r="K778" s="15"/>
      <c r="L778" s="15"/>
      <c r="M778" s="15"/>
    </row>
    <row r="779" spans="2:13" ht="15.75" customHeight="1" x14ac:dyDescent="0.2">
      <c r="B779" s="7" t="s">
        <v>407</v>
      </c>
      <c r="C779" s="15"/>
      <c r="D779" s="15"/>
      <c r="E779" s="15"/>
      <c r="F779" s="15"/>
      <c r="G779" s="15"/>
      <c r="H779" s="15"/>
      <c r="I779" s="15"/>
      <c r="J779" s="15"/>
      <c r="K779" s="15"/>
      <c r="L779" s="15"/>
      <c r="M779" s="15"/>
    </row>
    <row r="780" spans="2:13" ht="15.75" customHeight="1" x14ac:dyDescent="0.2">
      <c r="B780" s="14" t="s">
        <v>15</v>
      </c>
      <c r="C780" s="15"/>
      <c r="D780" s="15"/>
      <c r="E780" s="15"/>
      <c r="F780" s="15"/>
      <c r="G780" s="15"/>
      <c r="H780" s="15"/>
      <c r="I780" s="15"/>
      <c r="J780" s="15"/>
      <c r="K780" s="15"/>
      <c r="L780" s="15"/>
      <c r="M780" s="15"/>
    </row>
    <row r="781" spans="2:13" ht="15.75" customHeight="1" x14ac:dyDescent="0.2">
      <c r="B781" s="21" t="s">
        <v>402</v>
      </c>
      <c r="C781" s="15">
        <v>2.0970250159334899E-2</v>
      </c>
      <c r="D781" s="15">
        <v>3.9967196950651401E-2</v>
      </c>
      <c r="E781" s="15">
        <v>0</v>
      </c>
      <c r="F781" s="15">
        <v>4.80048253830338E-2</v>
      </c>
      <c r="G781" s="15">
        <v>3.1949167706874199E-2</v>
      </c>
      <c r="H781" s="15"/>
      <c r="I781" s="15">
        <v>4.0033168765984402E-2</v>
      </c>
      <c r="J781" s="15">
        <v>0</v>
      </c>
      <c r="K781" s="15"/>
      <c r="L781" s="15">
        <v>1.6320062224006601E-2</v>
      </c>
      <c r="M781" s="15">
        <v>2.59351124662268E-2</v>
      </c>
    </row>
    <row r="782" spans="2:13" ht="15.75" customHeight="1" x14ac:dyDescent="0.2">
      <c r="B782" s="21" t="s">
        <v>403</v>
      </c>
      <c r="C782" s="15">
        <v>4.76798935772281E-2</v>
      </c>
      <c r="D782" s="15">
        <v>6.1842038581344398E-2</v>
      </c>
      <c r="E782" s="15">
        <v>5.8072091359598101E-2</v>
      </c>
      <c r="F782" s="15">
        <v>2.17308298846874E-2</v>
      </c>
      <c r="G782" s="15">
        <v>3.1949167706874199E-2</v>
      </c>
      <c r="H782" s="15"/>
      <c r="I782" s="15">
        <v>3.8232909446648498E-2</v>
      </c>
      <c r="J782" s="15">
        <v>5.8072091359598101E-2</v>
      </c>
      <c r="K782" s="15"/>
      <c r="L782" s="15">
        <v>4.0824412970990799E-2</v>
      </c>
      <c r="M782" s="15">
        <v>5.4999278886143199E-2</v>
      </c>
    </row>
    <row r="783" spans="2:13" ht="15.75" customHeight="1" x14ac:dyDescent="0.2">
      <c r="B783" s="21" t="s">
        <v>404</v>
      </c>
      <c r="C783" s="15">
        <v>0.28083156691376998</v>
      </c>
      <c r="D783" s="15">
        <v>0.21118344368546099</v>
      </c>
      <c r="E783" s="15">
        <v>0.177651558428609</v>
      </c>
      <c r="F783" s="15">
        <v>0.31430294779654999</v>
      </c>
      <c r="G783" s="15">
        <v>0.59657158665369603</v>
      </c>
      <c r="H783" s="15"/>
      <c r="I783" s="15">
        <v>0.37462692408123999</v>
      </c>
      <c r="J783" s="15">
        <v>0.177651558428609</v>
      </c>
      <c r="K783" s="15"/>
      <c r="L783" s="15">
        <v>0.291711906038709</v>
      </c>
      <c r="M783" s="15">
        <v>0.26921496423902302</v>
      </c>
    </row>
    <row r="784" spans="2:13" ht="15.75" customHeight="1" x14ac:dyDescent="0.2">
      <c r="B784" s="21" t="s">
        <v>405</v>
      </c>
      <c r="C784" s="15">
        <v>0.42307693487271397</v>
      </c>
      <c r="D784" s="15">
        <v>0.52335604666920299</v>
      </c>
      <c r="E784" s="15">
        <v>0.39909885800502398</v>
      </c>
      <c r="F784" s="15">
        <v>0.541682576054349</v>
      </c>
      <c r="G784" s="15">
        <v>0.26895227556420198</v>
      </c>
      <c r="H784" s="15"/>
      <c r="I784" s="15">
        <v>0.44487410582679099</v>
      </c>
      <c r="J784" s="15">
        <v>0.39909885800502398</v>
      </c>
      <c r="K784" s="15"/>
      <c r="L784" s="15">
        <v>0.39939875041592698</v>
      </c>
      <c r="M784" s="15">
        <v>0.44835740248823203</v>
      </c>
    </row>
    <row r="785" spans="2:13" ht="15.75" customHeight="1" x14ac:dyDescent="0.2">
      <c r="B785" s="21" t="s">
        <v>406</v>
      </c>
      <c r="C785" s="15">
        <v>0.22744135447695199</v>
      </c>
      <c r="D785" s="15">
        <v>0.16365127411333999</v>
      </c>
      <c r="E785" s="15">
        <v>0.36517749220676898</v>
      </c>
      <c r="F785" s="15">
        <v>7.4278820881380297E-2</v>
      </c>
      <c r="G785" s="15">
        <v>7.0577802368352704E-2</v>
      </c>
      <c r="H785" s="15"/>
      <c r="I785" s="15">
        <v>0.102232891879336</v>
      </c>
      <c r="J785" s="15">
        <v>0.36517749220676898</v>
      </c>
      <c r="K785" s="15"/>
      <c r="L785" s="15">
        <v>0.25174486835036602</v>
      </c>
      <c r="M785" s="15">
        <v>0.20149324192037599</v>
      </c>
    </row>
    <row r="786" spans="2:13" ht="15.75" customHeight="1" x14ac:dyDescent="0.2">
      <c r="C786" s="15"/>
      <c r="D786" s="15"/>
      <c r="E786" s="15"/>
      <c r="F786" s="15"/>
      <c r="G786" s="15"/>
      <c r="H786" s="15"/>
      <c r="I786" s="15"/>
      <c r="J786" s="15"/>
      <c r="K786" s="15"/>
      <c r="L786" s="15"/>
      <c r="M786" s="15"/>
    </row>
    <row r="787" spans="2:13" ht="15.75" customHeight="1" x14ac:dyDescent="0.2">
      <c r="B787" s="7" t="s">
        <v>408</v>
      </c>
      <c r="C787" s="15"/>
      <c r="D787" s="15"/>
      <c r="E787" s="15"/>
      <c r="F787" s="15"/>
      <c r="G787" s="15"/>
      <c r="H787" s="15"/>
      <c r="I787" s="15"/>
      <c r="J787" s="15"/>
      <c r="K787" s="15"/>
      <c r="L787" s="15"/>
      <c r="M787" s="15"/>
    </row>
    <row r="788" spans="2:13" ht="15.75" customHeight="1" x14ac:dyDescent="0.2">
      <c r="B788" s="14" t="s">
        <v>15</v>
      </c>
      <c r="C788" s="15"/>
      <c r="D788" s="15"/>
      <c r="E788" s="15"/>
      <c r="F788" s="15"/>
      <c r="G788" s="15"/>
      <c r="H788" s="15"/>
      <c r="I788" s="15"/>
      <c r="J788" s="15"/>
      <c r="K788" s="15"/>
      <c r="L788" s="15"/>
      <c r="M788" s="15"/>
    </row>
    <row r="789" spans="2:13" ht="15.75" customHeight="1" x14ac:dyDescent="0.2">
      <c r="B789" s="21" t="s">
        <v>402</v>
      </c>
      <c r="C789" s="15">
        <v>1.6644080426157601E-2</v>
      </c>
      <c r="D789" s="15">
        <v>0</v>
      </c>
      <c r="E789" s="15">
        <v>7.1381751058963803E-3</v>
      </c>
      <c r="F789" s="15">
        <v>7.4278820881380297E-2</v>
      </c>
      <c r="G789" s="15">
        <v>0</v>
      </c>
      <c r="H789" s="15"/>
      <c r="I789" s="15">
        <v>2.5285384083758002E-2</v>
      </c>
      <c r="J789" s="15">
        <v>7.1381751058963803E-3</v>
      </c>
      <c r="K789" s="15"/>
      <c r="L789" s="15">
        <v>2.4728977297908301E-2</v>
      </c>
      <c r="M789" s="15">
        <v>8.0120852698523093E-3</v>
      </c>
    </row>
    <row r="790" spans="2:13" ht="15.75" customHeight="1" x14ac:dyDescent="0.2">
      <c r="B790" s="21" t="s">
        <v>403</v>
      </c>
      <c r="C790" s="15">
        <v>3.5565133744958399E-2</v>
      </c>
      <c r="D790" s="15">
        <v>3.9967196950651401E-2</v>
      </c>
      <c r="E790" s="15">
        <v>1.8945931480301399E-2</v>
      </c>
      <c r="F790" s="15">
        <v>4.80048253830338E-2</v>
      </c>
      <c r="G790" s="15">
        <v>6.3898335413748494E-2</v>
      </c>
      <c r="H790" s="15"/>
      <c r="I790" s="15">
        <v>5.0672750376683402E-2</v>
      </c>
      <c r="J790" s="15">
        <v>1.8945931480301399E-2</v>
      </c>
      <c r="K790" s="15"/>
      <c r="L790" s="15">
        <v>2.2902715388183802E-2</v>
      </c>
      <c r="M790" s="15">
        <v>4.9084407479259198E-2</v>
      </c>
    </row>
    <row r="791" spans="2:13" ht="15.75" customHeight="1" x14ac:dyDescent="0.2">
      <c r="B791" s="21" t="s">
        <v>404</v>
      </c>
      <c r="C791" s="15">
        <v>0.208439788992273</v>
      </c>
      <c r="D791" s="15">
        <v>0.19983598475325701</v>
      </c>
      <c r="E791" s="15">
        <v>0.10997269812572701</v>
      </c>
      <c r="F791" s="15">
        <v>0.244567292528828</v>
      </c>
      <c r="G791" s="15">
        <v>0.44873651496238698</v>
      </c>
      <c r="H791" s="15"/>
      <c r="I791" s="15">
        <v>0.29795088801876601</v>
      </c>
      <c r="J791" s="15">
        <v>0.10997269812572701</v>
      </c>
      <c r="K791" s="15"/>
      <c r="L791" s="15">
        <v>0.17567020684927401</v>
      </c>
      <c r="M791" s="15">
        <v>0.24342686165622901</v>
      </c>
    </row>
    <row r="792" spans="2:13" ht="15.75" customHeight="1" x14ac:dyDescent="0.2">
      <c r="B792" s="21" t="s">
        <v>405</v>
      </c>
      <c r="C792" s="15">
        <v>0.42158639734783199</v>
      </c>
      <c r="D792" s="15">
        <v>0.46907898070932802</v>
      </c>
      <c r="E792" s="15">
        <v>0.42668486791618199</v>
      </c>
      <c r="F792" s="15">
        <v>0.467403755172969</v>
      </c>
      <c r="G792" s="15">
        <v>0.31426037718028499</v>
      </c>
      <c r="H792" s="15"/>
      <c r="I792" s="15">
        <v>0.416951653902982</v>
      </c>
      <c r="J792" s="15">
        <v>0.42668486791618199</v>
      </c>
      <c r="K792" s="15"/>
      <c r="L792" s="15">
        <v>0.46001316126355202</v>
      </c>
      <c r="M792" s="15">
        <v>0.38055932609947102</v>
      </c>
    </row>
    <row r="793" spans="2:13" ht="15.75" customHeight="1" x14ac:dyDescent="0.2">
      <c r="B793" s="21" t="s">
        <v>406</v>
      </c>
      <c r="C793" s="15">
        <v>0.317764599488777</v>
      </c>
      <c r="D793" s="15">
        <v>0.29111783758676402</v>
      </c>
      <c r="E793" s="15">
        <v>0.43725832737189302</v>
      </c>
      <c r="F793" s="15">
        <v>0.16574530603378901</v>
      </c>
      <c r="G793" s="15">
        <v>0.17310477244358</v>
      </c>
      <c r="H793" s="15"/>
      <c r="I793" s="15">
        <v>0.20913932361781101</v>
      </c>
      <c r="J793" s="15">
        <v>0.43725832737189302</v>
      </c>
      <c r="K793" s="15"/>
      <c r="L793" s="15">
        <v>0.31668493920108298</v>
      </c>
      <c r="M793" s="15">
        <v>0.31891731949518898</v>
      </c>
    </row>
    <row r="794" spans="2:13" ht="15.75" customHeight="1" x14ac:dyDescent="0.2">
      <c r="C794" s="15"/>
      <c r="D794" s="15"/>
      <c r="E794" s="15"/>
      <c r="F794" s="15"/>
      <c r="G794" s="15"/>
      <c r="H794" s="15"/>
      <c r="I794" s="15"/>
      <c r="J794" s="15"/>
      <c r="K794" s="15"/>
      <c r="L794" s="15"/>
      <c r="M794" s="15"/>
    </row>
    <row r="795" spans="2:13" ht="15.75" customHeight="1" x14ac:dyDescent="0.2">
      <c r="B795" s="7" t="s">
        <v>409</v>
      </c>
      <c r="C795" s="15"/>
      <c r="D795" s="15"/>
      <c r="E795" s="15"/>
      <c r="F795" s="15"/>
      <c r="G795" s="15"/>
      <c r="H795" s="15"/>
      <c r="I795" s="15"/>
      <c r="J795" s="15"/>
      <c r="K795" s="15"/>
      <c r="L795" s="15"/>
      <c r="M795" s="15"/>
    </row>
    <row r="796" spans="2:13" ht="15.75" customHeight="1" x14ac:dyDescent="0.2">
      <c r="B796" s="14" t="s">
        <v>15</v>
      </c>
      <c r="C796" s="15"/>
      <c r="D796" s="15"/>
      <c r="E796" s="15"/>
      <c r="F796" s="15"/>
      <c r="G796" s="15"/>
      <c r="H796" s="15"/>
      <c r="I796" s="15"/>
      <c r="J796" s="15"/>
      <c r="K796" s="15"/>
      <c r="L796" s="15"/>
      <c r="M796" s="15"/>
    </row>
    <row r="797" spans="2:13" ht="15.75" customHeight="1" x14ac:dyDescent="0.2">
      <c r="B797" s="21" t="s">
        <v>410</v>
      </c>
      <c r="C797" s="15">
        <v>2.03435727769526E-2</v>
      </c>
      <c r="D797" s="15">
        <v>0</v>
      </c>
      <c r="E797" s="15">
        <v>1.3042053293098901E-2</v>
      </c>
      <c r="F797" s="15">
        <v>4.80048253830338E-2</v>
      </c>
      <c r="G797" s="15">
        <v>3.1949167706874199E-2</v>
      </c>
      <c r="H797" s="15"/>
      <c r="I797" s="15">
        <v>2.6980988666987199E-2</v>
      </c>
      <c r="J797" s="15">
        <v>1.3042053293098901E-2</v>
      </c>
      <c r="K797" s="15"/>
      <c r="L797" s="15">
        <v>1.5655815231042799E-2</v>
      </c>
      <c r="M797" s="15">
        <v>2.5348546998901499E-2</v>
      </c>
    </row>
    <row r="798" spans="2:13" ht="15.75" customHeight="1" x14ac:dyDescent="0.2">
      <c r="B798" s="21" t="s">
        <v>411</v>
      </c>
      <c r="C798" s="15">
        <v>3.6994660440199001E-2</v>
      </c>
      <c r="D798" s="15">
        <v>0</v>
      </c>
      <c r="E798" s="15">
        <v>1.42763502117928E-2</v>
      </c>
      <c r="F798" s="15">
        <v>0</v>
      </c>
      <c r="G798" s="15">
        <v>0.17310477244358</v>
      </c>
      <c r="H798" s="15"/>
      <c r="I798" s="15">
        <v>5.7646645775335202E-2</v>
      </c>
      <c r="J798" s="15">
        <v>1.42763502117928E-2</v>
      </c>
      <c r="K798" s="15"/>
      <c r="L798" s="15">
        <v>3.9264815996291898E-2</v>
      </c>
      <c r="M798" s="15">
        <v>3.4570885335197699E-2</v>
      </c>
    </row>
    <row r="799" spans="2:13" ht="15.75" customHeight="1" x14ac:dyDescent="0.2">
      <c r="B799" s="21" t="s">
        <v>412</v>
      </c>
      <c r="C799" s="15">
        <v>0.182258766239875</v>
      </c>
      <c r="D799" s="15">
        <v>0.26546050964533602</v>
      </c>
      <c r="E799" s="15">
        <v>0.142228289305394</v>
      </c>
      <c r="F799" s="15">
        <v>0.218293297030482</v>
      </c>
      <c r="G799" s="15">
        <v>0.17310477244358</v>
      </c>
      <c r="H799" s="15"/>
      <c r="I799" s="15">
        <v>0.218648304647346</v>
      </c>
      <c r="J799" s="15">
        <v>0.142228289305394</v>
      </c>
      <c r="K799" s="15"/>
      <c r="L799" s="15">
        <v>0.195267052901165</v>
      </c>
      <c r="M799" s="15">
        <v>0.16837021957894899</v>
      </c>
    </row>
    <row r="800" spans="2:13" ht="15.75" customHeight="1" x14ac:dyDescent="0.2">
      <c r="B800" s="21" t="s">
        <v>413</v>
      </c>
      <c r="C800" s="15">
        <v>0.29544039603050998</v>
      </c>
      <c r="D800" s="15">
        <v>0.28355286496529403</v>
      </c>
      <c r="E800" s="15">
        <v>0.29379574114780499</v>
      </c>
      <c r="F800" s="15">
        <v>0.39312493429158901</v>
      </c>
      <c r="G800" s="15">
        <v>0.211733407105058</v>
      </c>
      <c r="H800" s="15"/>
      <c r="I800" s="15">
        <v>0.29693546270481402</v>
      </c>
      <c r="J800" s="15">
        <v>0.29379574114780499</v>
      </c>
      <c r="K800" s="15"/>
      <c r="L800" s="15">
        <v>0.30634384338287901</v>
      </c>
      <c r="M800" s="15">
        <v>0.28379912141369501</v>
      </c>
    </row>
    <row r="801" spans="2:13" ht="15.75" customHeight="1" x14ac:dyDescent="0.2">
      <c r="B801" s="21" t="s">
        <v>414</v>
      </c>
      <c r="C801" s="15">
        <v>0.28267536762844298</v>
      </c>
      <c r="D801" s="15">
        <v>0.30164522028525298</v>
      </c>
      <c r="E801" s="15">
        <v>0.33882577921430501</v>
      </c>
      <c r="F801" s="15">
        <v>0.16574530603378901</v>
      </c>
      <c r="G801" s="15">
        <v>0.230323640902724</v>
      </c>
      <c r="H801" s="15"/>
      <c r="I801" s="15">
        <v>0.23163206973461001</v>
      </c>
      <c r="J801" s="15">
        <v>0.33882577921430501</v>
      </c>
      <c r="K801" s="15"/>
      <c r="L801" s="15">
        <v>0.236480158739414</v>
      </c>
      <c r="M801" s="15">
        <v>0.33199656809643002</v>
      </c>
    </row>
    <row r="802" spans="2:13" ht="15.75" customHeight="1" x14ac:dyDescent="0.2">
      <c r="B802" s="21" t="s">
        <v>415</v>
      </c>
      <c r="C802" s="15">
        <v>0.175548818024297</v>
      </c>
      <c r="D802" s="15">
        <v>0.149341405104117</v>
      </c>
      <c r="E802" s="15">
        <v>0.19783178682760399</v>
      </c>
      <c r="F802" s="15">
        <v>0.17483163726110701</v>
      </c>
      <c r="G802" s="15">
        <v>0.14115560473670499</v>
      </c>
      <c r="H802" s="15"/>
      <c r="I802" s="15">
        <v>0.155292577999289</v>
      </c>
      <c r="J802" s="15">
        <v>0.19783178682760399</v>
      </c>
      <c r="K802" s="15"/>
      <c r="L802" s="15">
        <v>0.19393855891523801</v>
      </c>
      <c r="M802" s="15">
        <v>0.15591465857682699</v>
      </c>
    </row>
    <row r="803" spans="2:13" ht="15.75" customHeight="1" x14ac:dyDescent="0.2">
      <c r="B803" s="21" t="s">
        <v>52</v>
      </c>
      <c r="C803" s="15">
        <v>6.73841885972203E-3</v>
      </c>
      <c r="D803" s="15">
        <v>0</v>
      </c>
      <c r="E803" s="15">
        <v>0</v>
      </c>
      <c r="F803" s="15">
        <v>0</v>
      </c>
      <c r="G803" s="15">
        <v>3.8628634661478499E-2</v>
      </c>
      <c r="H803" s="15"/>
      <c r="I803" s="15">
        <v>1.2863950471619E-2</v>
      </c>
      <c r="J803" s="15">
        <v>0</v>
      </c>
      <c r="K803" s="15"/>
      <c r="L803" s="15">
        <v>1.30497548339687E-2</v>
      </c>
      <c r="M803" s="15">
        <v>0</v>
      </c>
    </row>
    <row r="804" spans="2:13" ht="15.75" customHeight="1" x14ac:dyDescent="0.2">
      <c r="C804" s="15"/>
      <c r="D804" s="15"/>
      <c r="E804" s="15"/>
      <c r="F804" s="15"/>
      <c r="G804" s="15"/>
      <c r="H804" s="15"/>
      <c r="I804" s="15"/>
      <c r="J804" s="15"/>
      <c r="K804" s="15"/>
      <c r="L804" s="15"/>
      <c r="M804" s="15"/>
    </row>
    <row r="805" spans="2:13" ht="15.75" customHeight="1" x14ac:dyDescent="0.2">
      <c r="B805" s="7" t="s">
        <v>416</v>
      </c>
      <c r="C805" s="15"/>
      <c r="D805" s="15"/>
      <c r="E805" s="15"/>
      <c r="F805" s="15"/>
      <c r="G805" s="15"/>
      <c r="H805" s="15"/>
      <c r="I805" s="15"/>
      <c r="J805" s="15"/>
      <c r="K805" s="15"/>
      <c r="L805" s="15"/>
      <c r="M805" s="15"/>
    </row>
    <row r="806" spans="2:13" ht="15.75" customHeight="1" x14ac:dyDescent="0.2">
      <c r="B806" s="14" t="s">
        <v>15</v>
      </c>
      <c r="C806" s="15"/>
      <c r="D806" s="15"/>
      <c r="E806" s="15"/>
      <c r="F806" s="15"/>
      <c r="G806" s="15"/>
      <c r="H806" s="15"/>
      <c r="I806" s="15"/>
      <c r="J806" s="15"/>
      <c r="K806" s="15"/>
      <c r="L806" s="15"/>
      <c r="M806" s="15"/>
    </row>
    <row r="807" spans="2:13" ht="15.75" customHeight="1" x14ac:dyDescent="0.2">
      <c r="B807" s="21" t="s">
        <v>410</v>
      </c>
      <c r="C807" s="15">
        <v>3.0830833334181601E-2</v>
      </c>
      <c r="D807" s="15">
        <v>0</v>
      </c>
      <c r="E807" s="15">
        <v>3.0753687854706498E-2</v>
      </c>
      <c r="F807" s="15">
        <v>2.17308298846874E-2</v>
      </c>
      <c r="G807" s="15">
        <v>7.0577802368352704E-2</v>
      </c>
      <c r="H807" s="15"/>
      <c r="I807" s="15">
        <v>3.0900962111136202E-2</v>
      </c>
      <c r="J807" s="15">
        <v>3.0753687854706498E-2</v>
      </c>
      <c r="K807" s="15"/>
      <c r="L807" s="15">
        <v>1.96324079981459E-2</v>
      </c>
      <c r="M807" s="15">
        <v>4.2787046850851301E-2</v>
      </c>
    </row>
    <row r="808" spans="2:13" ht="15.75" customHeight="1" x14ac:dyDescent="0.2">
      <c r="B808" s="21" t="s">
        <v>411</v>
      </c>
      <c r="C808" s="15">
        <v>8.2117967902058095E-2</v>
      </c>
      <c r="D808" s="15">
        <v>4.3749683261386098E-2</v>
      </c>
      <c r="E808" s="15">
        <v>6.1774982115679701E-2</v>
      </c>
      <c r="F808" s="15">
        <v>2.17308298846874E-2</v>
      </c>
      <c r="G808" s="15">
        <v>0.237003107857328</v>
      </c>
      <c r="H808" s="15"/>
      <c r="I808" s="15">
        <v>0.10061067444181999</v>
      </c>
      <c r="J808" s="15">
        <v>6.1774982115679701E-2</v>
      </c>
      <c r="K808" s="15"/>
      <c r="L808" s="15">
        <v>8.6671882131459904E-2</v>
      </c>
      <c r="M808" s="15">
        <v>7.7255894063148298E-2</v>
      </c>
    </row>
    <row r="809" spans="2:13" ht="15.75" customHeight="1" x14ac:dyDescent="0.2">
      <c r="B809" s="21" t="s">
        <v>412</v>
      </c>
      <c r="C809" s="15">
        <v>0.28271431311350698</v>
      </c>
      <c r="D809" s="15">
        <v>0.35295987616810798</v>
      </c>
      <c r="E809" s="15">
        <v>0.244096121812797</v>
      </c>
      <c r="F809" s="15">
        <v>0.31884611341020902</v>
      </c>
      <c r="G809" s="15">
        <v>0.28231120947341098</v>
      </c>
      <c r="H809" s="15"/>
      <c r="I809" s="15">
        <v>0.31782001914504698</v>
      </c>
      <c r="J809" s="15">
        <v>0.244096121812797</v>
      </c>
      <c r="K809" s="15"/>
      <c r="L809" s="15">
        <v>0.31706956838332701</v>
      </c>
      <c r="M809" s="15">
        <v>0.2460342661337</v>
      </c>
    </row>
    <row r="810" spans="2:13" ht="15.75" customHeight="1" x14ac:dyDescent="0.2">
      <c r="B810" s="21" t="s">
        <v>413</v>
      </c>
      <c r="C810" s="15">
        <v>0.29711539353877803</v>
      </c>
      <c r="D810" s="15">
        <v>0.35970477255586197</v>
      </c>
      <c r="E810" s="15">
        <v>0.274849809667504</v>
      </c>
      <c r="F810" s="15">
        <v>0.39312493429158901</v>
      </c>
      <c r="G810" s="15">
        <v>0.19837447319585</v>
      </c>
      <c r="H810" s="15"/>
      <c r="I810" s="15">
        <v>0.31735582986369798</v>
      </c>
      <c r="J810" s="15">
        <v>0.274849809667504</v>
      </c>
      <c r="K810" s="15"/>
      <c r="L810" s="15">
        <v>0.28090858070790597</v>
      </c>
      <c r="M810" s="15">
        <v>0.314418907989786</v>
      </c>
    </row>
    <row r="811" spans="2:13" ht="15.75" customHeight="1" x14ac:dyDescent="0.2">
      <c r="B811" s="21" t="s">
        <v>414</v>
      </c>
      <c r="C811" s="15">
        <v>0.19604915071363899</v>
      </c>
      <c r="D811" s="15">
        <v>0.181743629433298</v>
      </c>
      <c r="E811" s="15">
        <v>0.23695794670690101</v>
      </c>
      <c r="F811" s="15">
        <v>0.19201930153213501</v>
      </c>
      <c r="G811" s="15">
        <v>0.102526970075227</v>
      </c>
      <c r="H811" s="15"/>
      <c r="I811" s="15">
        <v>0.15886118002229199</v>
      </c>
      <c r="J811" s="15">
        <v>0.23695794670690101</v>
      </c>
      <c r="K811" s="15"/>
      <c r="L811" s="15">
        <v>0.184316701349794</v>
      </c>
      <c r="M811" s="15">
        <v>0.20857552522240799</v>
      </c>
    </row>
    <row r="812" spans="2:13" ht="15.75" customHeight="1" x14ac:dyDescent="0.2">
      <c r="B812" s="21" t="s">
        <v>415</v>
      </c>
      <c r="C812" s="15">
        <v>0.101622624986222</v>
      </c>
      <c r="D812" s="15">
        <v>6.1842038581344398E-2</v>
      </c>
      <c r="E812" s="15">
        <v>0.14566357365520899</v>
      </c>
      <c r="F812" s="15">
        <v>5.2547990996692898E-2</v>
      </c>
      <c r="G812" s="15">
        <v>7.0577802368352704E-2</v>
      </c>
      <c r="H812" s="15"/>
      <c r="I812" s="15">
        <v>6.1587383944389201E-2</v>
      </c>
      <c r="J812" s="15">
        <v>0.14566357365520899</v>
      </c>
      <c r="K812" s="15"/>
      <c r="L812" s="15">
        <v>9.8351104595399405E-2</v>
      </c>
      <c r="M812" s="15">
        <v>0.105115526456124</v>
      </c>
    </row>
    <row r="813" spans="2:13" ht="15.75" customHeight="1" x14ac:dyDescent="0.2">
      <c r="B813" s="21" t="s">
        <v>52</v>
      </c>
      <c r="C813" s="15">
        <v>9.5497164116121191E-3</v>
      </c>
      <c r="D813" s="15">
        <v>0</v>
      </c>
      <c r="E813" s="15">
        <v>5.9038781872025204E-3</v>
      </c>
      <c r="F813" s="15">
        <v>0</v>
      </c>
      <c r="G813" s="15">
        <v>3.8628634661478499E-2</v>
      </c>
      <c r="H813" s="15"/>
      <c r="I813" s="15">
        <v>1.2863950471619E-2</v>
      </c>
      <c r="J813" s="15">
        <v>5.9038781872025204E-3</v>
      </c>
      <c r="K813" s="15"/>
      <c r="L813" s="15">
        <v>1.30497548339687E-2</v>
      </c>
      <c r="M813" s="15">
        <v>5.8128332839832899E-3</v>
      </c>
    </row>
    <row r="814" spans="2:13" ht="15.75" customHeight="1" x14ac:dyDescent="0.2">
      <c r="C814" s="15"/>
      <c r="D814" s="15"/>
      <c r="E814" s="15"/>
      <c r="F814" s="15"/>
      <c r="G814" s="15"/>
      <c r="H814" s="15"/>
      <c r="I814" s="15"/>
      <c r="J814" s="15"/>
      <c r="K814" s="15"/>
      <c r="L814" s="15"/>
      <c r="M814" s="15"/>
    </row>
    <row r="815" spans="2:13" ht="15.75" customHeight="1" x14ac:dyDescent="0.2">
      <c r="B815" s="7" t="s">
        <v>417</v>
      </c>
      <c r="C815" s="15"/>
      <c r="D815" s="15"/>
      <c r="E815" s="15"/>
      <c r="F815" s="15"/>
      <c r="G815" s="15"/>
      <c r="H815" s="15"/>
      <c r="I815" s="15"/>
      <c r="J815" s="15"/>
      <c r="K815" s="15"/>
      <c r="L815" s="15"/>
      <c r="M815" s="15"/>
    </row>
    <row r="816" spans="2:13" ht="15.75" customHeight="1" x14ac:dyDescent="0.2">
      <c r="B816" s="14" t="s">
        <v>15</v>
      </c>
      <c r="C816" s="15"/>
      <c r="D816" s="15"/>
      <c r="E816" s="15"/>
      <c r="F816" s="15"/>
      <c r="G816" s="15"/>
      <c r="H816" s="15"/>
      <c r="I816" s="15"/>
      <c r="J816" s="15"/>
      <c r="K816" s="15"/>
      <c r="L816" s="15"/>
      <c r="M816" s="15"/>
    </row>
    <row r="817" spans="2:13" ht="15.75" customHeight="1" x14ac:dyDescent="0.2">
      <c r="B817" s="21" t="s">
        <v>410</v>
      </c>
      <c r="C817" s="15">
        <v>6.6862333369459301E-3</v>
      </c>
      <c r="D817" s="15">
        <v>0</v>
      </c>
      <c r="E817" s="15">
        <v>5.9038781872025204E-3</v>
      </c>
      <c r="F817" s="15">
        <v>2.17308298846874E-2</v>
      </c>
      <c r="G817" s="15">
        <v>0</v>
      </c>
      <c r="H817" s="15"/>
      <c r="I817" s="15">
        <v>7.3974300288181596E-3</v>
      </c>
      <c r="J817" s="15">
        <v>5.9038781872025204E-3</v>
      </c>
      <c r="K817" s="15"/>
      <c r="L817" s="15">
        <v>0</v>
      </c>
      <c r="M817" s="15">
        <v>1.3824918553835599E-2</v>
      </c>
    </row>
    <row r="818" spans="2:13" ht="15.75" customHeight="1" x14ac:dyDescent="0.2">
      <c r="B818" s="21" t="s">
        <v>411</v>
      </c>
      <c r="C818" s="15">
        <v>8.1956234135637906E-2</v>
      </c>
      <c r="D818" s="15">
        <v>9.8026749221261006E-2</v>
      </c>
      <c r="E818" s="15">
        <v>2.6084106586197801E-2</v>
      </c>
      <c r="F818" s="15">
        <v>2.62739954983464E-2</v>
      </c>
      <c r="G818" s="15">
        <v>0.27563174251880701</v>
      </c>
      <c r="H818" s="15"/>
      <c r="I818" s="15">
        <v>0.13274655908468</v>
      </c>
      <c r="J818" s="15">
        <v>2.6084106586197801E-2</v>
      </c>
      <c r="K818" s="15"/>
      <c r="L818" s="15">
        <v>7.5881533211408198E-2</v>
      </c>
      <c r="M818" s="15">
        <v>8.8442005047221703E-2</v>
      </c>
    </row>
    <row r="819" spans="2:13" ht="15.75" customHeight="1" x14ac:dyDescent="0.2">
      <c r="B819" s="21" t="s">
        <v>412</v>
      </c>
      <c r="C819" s="15">
        <v>0.207886842097942</v>
      </c>
      <c r="D819" s="15">
        <v>0.24736815432537801</v>
      </c>
      <c r="E819" s="15">
        <v>0.148132167492597</v>
      </c>
      <c r="F819" s="15">
        <v>0.28802895229820302</v>
      </c>
      <c r="G819" s="15">
        <v>0.25036204176653698</v>
      </c>
      <c r="H819" s="15"/>
      <c r="I819" s="15">
        <v>0.26220658028482702</v>
      </c>
      <c r="J819" s="15">
        <v>0.148132167492597</v>
      </c>
      <c r="K819" s="15"/>
      <c r="L819" s="15">
        <v>0.23043972463596801</v>
      </c>
      <c r="M819" s="15">
        <v>0.183807824651329</v>
      </c>
    </row>
    <row r="820" spans="2:13" ht="15.75" customHeight="1" x14ac:dyDescent="0.2">
      <c r="B820" s="21" t="s">
        <v>413</v>
      </c>
      <c r="C820" s="15">
        <v>0.250585246238482</v>
      </c>
      <c r="D820" s="15">
        <v>0.32352006191594601</v>
      </c>
      <c r="E820" s="15">
        <v>0.265510647130487</v>
      </c>
      <c r="F820" s="15">
        <v>0.32338927902386799</v>
      </c>
      <c r="G820" s="15">
        <v>6.3898335413748494E-2</v>
      </c>
      <c r="H820" s="15"/>
      <c r="I820" s="15">
        <v>0.23701737269314899</v>
      </c>
      <c r="J820" s="15">
        <v>0.265510647130487</v>
      </c>
      <c r="K820" s="15"/>
      <c r="L820" s="15">
        <v>0.27195097013542602</v>
      </c>
      <c r="M820" s="15">
        <v>0.22777372147633301</v>
      </c>
    </row>
    <row r="821" spans="2:13" ht="15.75" customHeight="1" x14ac:dyDescent="0.2">
      <c r="B821" s="21" t="s">
        <v>414</v>
      </c>
      <c r="C821" s="15">
        <v>0.29838712109703402</v>
      </c>
      <c r="D821" s="15">
        <v>0.25115064063611198</v>
      </c>
      <c r="E821" s="15">
        <v>0.36587657631293002</v>
      </c>
      <c r="F821" s="15">
        <v>0.292572117911862</v>
      </c>
      <c r="G821" s="15">
        <v>0.16642530548897499</v>
      </c>
      <c r="H821" s="15"/>
      <c r="I821" s="15">
        <v>0.23703611279659101</v>
      </c>
      <c r="J821" s="15">
        <v>0.36587657631293002</v>
      </c>
      <c r="K821" s="15"/>
      <c r="L821" s="15">
        <v>0.26685440083566297</v>
      </c>
      <c r="M821" s="15">
        <v>0.33205363445879899</v>
      </c>
    </row>
    <row r="822" spans="2:13" ht="15.75" customHeight="1" x14ac:dyDescent="0.2">
      <c r="B822" s="21" t="s">
        <v>415</v>
      </c>
      <c r="C822" s="15">
        <v>0.14102148537451201</v>
      </c>
      <c r="D822" s="15">
        <v>7.9934393901302705E-2</v>
      </c>
      <c r="E822" s="15">
        <v>0.188492624290587</v>
      </c>
      <c r="F822" s="15">
        <v>4.80048253830338E-2</v>
      </c>
      <c r="G822" s="15">
        <v>0.16642530548897499</v>
      </c>
      <c r="H822" s="15"/>
      <c r="I822" s="15">
        <v>9.7868044168697793E-2</v>
      </c>
      <c r="J822" s="15">
        <v>0.188492624290587</v>
      </c>
      <c r="K822" s="15"/>
      <c r="L822" s="15">
        <v>0.12877386151359699</v>
      </c>
      <c r="M822" s="15">
        <v>0.15409789581248201</v>
      </c>
    </row>
    <row r="823" spans="2:13" ht="15.75" customHeight="1" x14ac:dyDescent="0.2">
      <c r="B823" s="21" t="s">
        <v>52</v>
      </c>
      <c r="C823" s="15">
        <v>1.34768377194441E-2</v>
      </c>
      <c r="D823" s="15">
        <v>0</v>
      </c>
      <c r="E823" s="15">
        <v>0</v>
      </c>
      <c r="F823" s="15">
        <v>0</v>
      </c>
      <c r="G823" s="15">
        <v>7.7257269322956998E-2</v>
      </c>
      <c r="H823" s="15"/>
      <c r="I823" s="15">
        <v>2.5727900943238E-2</v>
      </c>
      <c r="J823" s="15">
        <v>0</v>
      </c>
      <c r="K823" s="15"/>
      <c r="L823" s="15">
        <v>2.60995096679375E-2</v>
      </c>
      <c r="M823" s="15">
        <v>0</v>
      </c>
    </row>
    <row r="824" spans="2:13" ht="15.75" customHeight="1" x14ac:dyDescent="0.2">
      <c r="C824" s="15"/>
      <c r="D824" s="15"/>
      <c r="E824" s="15"/>
      <c r="F824" s="15"/>
      <c r="G824" s="15"/>
      <c r="H824" s="15"/>
      <c r="I824" s="15"/>
      <c r="J824" s="15"/>
      <c r="K824" s="15"/>
      <c r="L824" s="15"/>
      <c r="M824" s="15"/>
    </row>
    <row r="825" spans="2:13" ht="15.75" customHeight="1" x14ac:dyDescent="0.2">
      <c r="B825" s="7" t="s">
        <v>418</v>
      </c>
      <c r="C825" s="15"/>
      <c r="D825" s="15"/>
      <c r="E825" s="15"/>
      <c r="F825" s="15"/>
      <c r="G825" s="15"/>
      <c r="H825" s="15"/>
      <c r="I825" s="15"/>
      <c r="J825" s="15"/>
      <c r="K825" s="15"/>
      <c r="L825" s="15"/>
      <c r="M825" s="15"/>
    </row>
    <row r="826" spans="2:13" ht="15.75" customHeight="1" x14ac:dyDescent="0.2">
      <c r="B826" s="14" t="s">
        <v>15</v>
      </c>
      <c r="C826" s="15"/>
      <c r="D826" s="15"/>
      <c r="E826" s="15"/>
      <c r="F826" s="15"/>
      <c r="G826" s="15"/>
      <c r="H826" s="15"/>
      <c r="I826" s="15"/>
      <c r="J826" s="15"/>
      <c r="K826" s="15"/>
      <c r="L826" s="15"/>
      <c r="M826" s="15"/>
    </row>
    <row r="827" spans="2:13" ht="15.75" customHeight="1" x14ac:dyDescent="0.2">
      <c r="B827" s="21" t="s">
        <v>419</v>
      </c>
      <c r="C827" s="15">
        <v>3.6271537010449197E-2</v>
      </c>
      <c r="D827" s="15">
        <v>1.80923553199583E-2</v>
      </c>
      <c r="E827" s="15">
        <v>4.6264334985193098E-2</v>
      </c>
      <c r="F827" s="15">
        <v>0</v>
      </c>
      <c r="G827" s="15">
        <v>6.3898335413748494E-2</v>
      </c>
      <c r="H827" s="15"/>
      <c r="I827" s="15">
        <v>2.7187625612261401E-2</v>
      </c>
      <c r="J827" s="15">
        <v>4.6264334985193098E-2</v>
      </c>
      <c r="K827" s="15"/>
      <c r="L827" s="15">
        <v>2.6330612656708802E-2</v>
      </c>
      <c r="M827" s="15">
        <v>4.6885155493390201E-2</v>
      </c>
    </row>
    <row r="828" spans="2:13" ht="15.75" customHeight="1" x14ac:dyDescent="0.2">
      <c r="B828" s="21" t="s">
        <v>420</v>
      </c>
      <c r="C828" s="15">
        <v>0.122338480809337</v>
      </c>
      <c r="D828" s="15">
        <v>0.14555891879338201</v>
      </c>
      <c r="E828" s="15">
        <v>0.137291101630619</v>
      </c>
      <c r="F828" s="15">
        <v>0.14855764176276101</v>
      </c>
      <c r="G828" s="15">
        <v>3.1949167706874199E-2</v>
      </c>
      <c r="H828" s="15"/>
      <c r="I828" s="15">
        <v>0.108745863100612</v>
      </c>
      <c r="J828" s="15">
        <v>0.137291101630619</v>
      </c>
      <c r="K828" s="15"/>
      <c r="L828" s="15">
        <v>0.11202306803823001</v>
      </c>
      <c r="M828" s="15">
        <v>0.13335192903112</v>
      </c>
    </row>
    <row r="829" spans="2:13" ht="15.75" customHeight="1" x14ac:dyDescent="0.2">
      <c r="B829" s="21" t="s">
        <v>421</v>
      </c>
      <c r="C829" s="15">
        <v>0.286261273448501</v>
      </c>
      <c r="D829" s="15">
        <v>0.33486752084815002</v>
      </c>
      <c r="E829" s="15">
        <v>0.25123429691869398</v>
      </c>
      <c r="F829" s="15">
        <v>0.31884611341020902</v>
      </c>
      <c r="G829" s="15">
        <v>0.30090144327107698</v>
      </c>
      <c r="H829" s="15"/>
      <c r="I829" s="15">
        <v>0.31810240064304302</v>
      </c>
      <c r="J829" s="15">
        <v>0.25123429691869398</v>
      </c>
      <c r="K829" s="15"/>
      <c r="L829" s="15">
        <v>0.297552711879566</v>
      </c>
      <c r="M829" s="15">
        <v>0.27420575271758901</v>
      </c>
    </row>
    <row r="830" spans="2:13" ht="15.75" customHeight="1" x14ac:dyDescent="0.2">
      <c r="B830" s="21" t="s">
        <v>422</v>
      </c>
      <c r="C830" s="15">
        <v>0.38402963391008699</v>
      </c>
      <c r="D830" s="15">
        <v>0.337829930925169</v>
      </c>
      <c r="E830" s="15">
        <v>0.40650463951718702</v>
      </c>
      <c r="F830" s="15">
        <v>0.43658659406096401</v>
      </c>
      <c r="G830" s="15">
        <v>0.31426037718028499</v>
      </c>
      <c r="H830" s="15"/>
      <c r="I830" s="15">
        <v>0.36359882362805701</v>
      </c>
      <c r="J830" s="15">
        <v>0.40650463951718702</v>
      </c>
      <c r="K830" s="15"/>
      <c r="L830" s="15">
        <v>0.38522012985861998</v>
      </c>
      <c r="M830" s="15">
        <v>0.38275857808533997</v>
      </c>
    </row>
    <row r="831" spans="2:13" ht="15.75" customHeight="1" x14ac:dyDescent="0.2">
      <c r="B831" s="21" t="s">
        <v>423</v>
      </c>
      <c r="C831" s="15">
        <v>0.17109907482162401</v>
      </c>
      <c r="D831" s="15">
        <v>0.16365127411333999</v>
      </c>
      <c r="E831" s="15">
        <v>0.158705626948308</v>
      </c>
      <c r="F831" s="15">
        <v>9.6009650766067697E-2</v>
      </c>
      <c r="G831" s="15">
        <v>0.28899067642801501</v>
      </c>
      <c r="H831" s="15"/>
      <c r="I831" s="15">
        <v>0.182365287016028</v>
      </c>
      <c r="J831" s="15">
        <v>0.158705626948308</v>
      </c>
      <c r="K831" s="15"/>
      <c r="L831" s="15">
        <v>0.17887347756687499</v>
      </c>
      <c r="M831" s="15">
        <v>0.162798584672561</v>
      </c>
    </row>
    <row r="832" spans="2:13" ht="15.75" customHeight="1" x14ac:dyDescent="0.2">
      <c r="C832" s="15"/>
      <c r="D832" s="15"/>
      <c r="E832" s="15"/>
      <c r="F832" s="15"/>
      <c r="G832" s="15"/>
      <c r="H832" s="15"/>
      <c r="I832" s="15"/>
      <c r="J832" s="15"/>
      <c r="K832" s="15"/>
      <c r="L832" s="15"/>
      <c r="M832" s="15"/>
    </row>
    <row r="833" spans="2:13" ht="15.75" customHeight="1" x14ac:dyDescent="0.2">
      <c r="B833" s="7" t="s">
        <v>424</v>
      </c>
      <c r="C833" s="15"/>
      <c r="D833" s="15"/>
      <c r="E833" s="15"/>
      <c r="F833" s="15"/>
      <c r="G833" s="15"/>
      <c r="H833" s="15"/>
      <c r="I833" s="15"/>
      <c r="J833" s="15"/>
      <c r="K833" s="15"/>
      <c r="L833" s="15"/>
      <c r="M833" s="15"/>
    </row>
    <row r="834" spans="2:13" ht="15.75" customHeight="1" x14ac:dyDescent="0.2">
      <c r="B834" s="14" t="s">
        <v>15</v>
      </c>
      <c r="C834" s="15"/>
      <c r="D834" s="15"/>
      <c r="E834" s="15"/>
      <c r="F834" s="15"/>
      <c r="G834" s="15"/>
      <c r="H834" s="15"/>
      <c r="I834" s="15"/>
      <c r="J834" s="15"/>
      <c r="K834" s="15"/>
      <c r="L834" s="15"/>
      <c r="M834" s="15"/>
    </row>
    <row r="835" spans="2:13" ht="15.75" customHeight="1" x14ac:dyDescent="0.2">
      <c r="B835" s="21" t="s">
        <v>419</v>
      </c>
      <c r="C835" s="15">
        <v>4.9272536491602001E-2</v>
      </c>
      <c r="D835" s="15">
        <v>0</v>
      </c>
      <c r="E835" s="15">
        <v>1.3042053293098901E-2</v>
      </c>
      <c r="F835" s="15">
        <v>5.2547990996692898E-2</v>
      </c>
      <c r="G835" s="15">
        <v>0.193143173307393</v>
      </c>
      <c r="H835" s="15"/>
      <c r="I835" s="15">
        <v>8.2207706413034903E-2</v>
      </c>
      <c r="J835" s="15">
        <v>1.3042053293098901E-2</v>
      </c>
      <c r="K835" s="15"/>
      <c r="L835" s="15">
        <v>8.9977751467751999E-2</v>
      </c>
      <c r="M835" s="15">
        <v>5.8128332839832899E-3</v>
      </c>
    </row>
    <row r="836" spans="2:13" ht="15.75" customHeight="1" x14ac:dyDescent="0.2">
      <c r="B836" s="21" t="s">
        <v>420</v>
      </c>
      <c r="C836" s="15">
        <v>7.8638680936786096E-2</v>
      </c>
      <c r="D836" s="15">
        <v>5.8059552270609702E-2</v>
      </c>
      <c r="E836" s="15">
        <v>5.0933916253701701E-2</v>
      </c>
      <c r="F836" s="15">
        <v>0.117740480650755</v>
      </c>
      <c r="G836" s="15">
        <v>0.13447613778210099</v>
      </c>
      <c r="H836" s="15"/>
      <c r="I836" s="15">
        <v>0.103823581934971</v>
      </c>
      <c r="J836" s="15">
        <v>5.0933916253701701E-2</v>
      </c>
      <c r="K836" s="15"/>
      <c r="L836" s="15">
        <v>5.8190938617372498E-2</v>
      </c>
      <c r="M836" s="15">
        <v>0.100470105067288</v>
      </c>
    </row>
    <row r="837" spans="2:13" ht="15.75" customHeight="1" x14ac:dyDescent="0.2">
      <c r="B837" s="21" t="s">
        <v>421</v>
      </c>
      <c r="C837" s="15">
        <v>0.24798010710460999</v>
      </c>
      <c r="D837" s="15">
        <v>0.22549331269468501</v>
      </c>
      <c r="E837" s="15">
        <v>0.193162205559096</v>
      </c>
      <c r="F837" s="15">
        <v>0.30165844913918</v>
      </c>
      <c r="G837" s="15">
        <v>0.36479977868482499</v>
      </c>
      <c r="H837" s="15"/>
      <c r="I837" s="15">
        <v>0.297812092293604</v>
      </c>
      <c r="J837" s="15">
        <v>0.193162205559096</v>
      </c>
      <c r="K837" s="15"/>
      <c r="L837" s="15">
        <v>0.24406076050401801</v>
      </c>
      <c r="M837" s="15">
        <v>0.2521646726481</v>
      </c>
    </row>
    <row r="838" spans="2:13" ht="15.75" customHeight="1" x14ac:dyDescent="0.2">
      <c r="B838" s="21" t="s">
        <v>422</v>
      </c>
      <c r="C838" s="15">
        <v>0.420144068524682</v>
      </c>
      <c r="D838" s="15">
        <v>0.55657834723209998</v>
      </c>
      <c r="E838" s="15">
        <v>0.475150190332496</v>
      </c>
      <c r="F838" s="15">
        <v>0.38403860306427101</v>
      </c>
      <c r="G838" s="15">
        <v>0.17310477244358</v>
      </c>
      <c r="H838" s="15"/>
      <c r="I838" s="15">
        <v>0.37014098248982102</v>
      </c>
      <c r="J838" s="15">
        <v>0.475150190332496</v>
      </c>
      <c r="K838" s="15"/>
      <c r="L838" s="15">
        <v>0.43319125712089301</v>
      </c>
      <c r="M838" s="15">
        <v>0.40621398746707499</v>
      </c>
    </row>
    <row r="839" spans="2:13" ht="15.75" customHeight="1" x14ac:dyDescent="0.2">
      <c r="B839" s="21" t="s">
        <v>423</v>
      </c>
      <c r="C839" s="15">
        <v>0.20396460694231899</v>
      </c>
      <c r="D839" s="15">
        <v>0.15986878780260499</v>
      </c>
      <c r="E839" s="15">
        <v>0.26771163456160801</v>
      </c>
      <c r="F839" s="15">
        <v>0.14401447614910201</v>
      </c>
      <c r="G839" s="15">
        <v>0.13447613778210099</v>
      </c>
      <c r="H839" s="15"/>
      <c r="I839" s="15">
        <v>0.146015636868569</v>
      </c>
      <c r="J839" s="15">
        <v>0.26771163456160801</v>
      </c>
      <c r="K839" s="15"/>
      <c r="L839" s="15">
        <v>0.17457929228996499</v>
      </c>
      <c r="M839" s="15">
        <v>0.23533840153355401</v>
      </c>
    </row>
    <row r="840" spans="2:13" ht="15.75" customHeight="1" x14ac:dyDescent="0.2">
      <c r="C840" s="15"/>
      <c r="D840" s="15"/>
      <c r="E840" s="15"/>
      <c r="F840" s="15"/>
      <c r="G840" s="15"/>
      <c r="H840" s="15"/>
      <c r="I840" s="15"/>
      <c r="J840" s="15"/>
      <c r="K840" s="15"/>
      <c r="L840" s="15"/>
      <c r="M840" s="15"/>
    </row>
    <row r="841" spans="2:13" ht="15.75" customHeight="1" x14ac:dyDescent="0.2"/>
    <row r="842" spans="2:13" ht="15.75" customHeight="1" x14ac:dyDescent="0.2"/>
    <row r="843" spans="2:13" ht="15.75" customHeight="1" x14ac:dyDescent="0.2"/>
    <row r="844" spans="2:13" ht="15.75" customHeight="1" x14ac:dyDescent="0.2"/>
    <row r="845" spans="2:13" ht="15.75" customHeight="1" x14ac:dyDescent="0.2"/>
    <row r="846" spans="2:13" ht="15.75" customHeight="1" x14ac:dyDescent="0.2"/>
    <row r="847" spans="2:13" ht="15.75" customHeight="1" x14ac:dyDescent="0.2"/>
    <row r="848" spans="2:13"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31</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48" x14ac:dyDescent="0.2">
      <c r="B9" s="17" t="s">
        <v>32</v>
      </c>
      <c r="C9" s="15">
        <v>0.56373366514807799</v>
      </c>
      <c r="D9" s="15">
        <v>0.53092101929067204</v>
      </c>
      <c r="E9" s="15">
        <v>0.59032768253926504</v>
      </c>
      <c r="F9" s="15">
        <v>0.65487989109144595</v>
      </c>
      <c r="G9" s="15">
        <v>0.43014628116472098</v>
      </c>
      <c r="H9" s="15"/>
      <c r="I9" s="15">
        <v>0.53955848435147102</v>
      </c>
      <c r="J9" s="15">
        <v>0.59032768253926504</v>
      </c>
      <c r="K9" s="15"/>
      <c r="L9" s="15">
        <v>0.62645020341463997</v>
      </c>
      <c r="M9" s="15">
        <v>0.496773150607841</v>
      </c>
    </row>
    <row r="10" spans="2:13" ht="32" x14ac:dyDescent="0.2">
      <c r="B10" s="17" t="s">
        <v>33</v>
      </c>
      <c r="C10" s="15">
        <v>0.54021687674767205</v>
      </c>
      <c r="D10" s="15">
        <v>0.57088821624132302</v>
      </c>
      <c r="E10" s="15">
        <v>0.60557072326348504</v>
      </c>
      <c r="F10" s="15">
        <v>0.53259624482703105</v>
      </c>
      <c r="G10" s="15">
        <v>0.33953007793255502</v>
      </c>
      <c r="H10" s="15"/>
      <c r="I10" s="15">
        <v>0.48080723464534503</v>
      </c>
      <c r="J10" s="15">
        <v>0.60557072326348504</v>
      </c>
      <c r="K10" s="15"/>
      <c r="L10" s="15">
        <v>0.54111329170695499</v>
      </c>
      <c r="M10" s="15">
        <v>0.53925980212949298</v>
      </c>
    </row>
    <row r="11" spans="2:13" ht="32" x14ac:dyDescent="0.2">
      <c r="B11" s="17" t="s">
        <v>34</v>
      </c>
      <c r="C11" s="15">
        <v>0.50473626336752597</v>
      </c>
      <c r="D11" s="15">
        <v>0.56332324361985397</v>
      </c>
      <c r="E11" s="15">
        <v>0.52361551274881002</v>
      </c>
      <c r="F11" s="15">
        <v>0.51540858055600303</v>
      </c>
      <c r="G11" s="15">
        <v>0.38483817954863803</v>
      </c>
      <c r="H11" s="15"/>
      <c r="I11" s="15">
        <v>0.48757416031317602</v>
      </c>
      <c r="J11" s="15">
        <v>0.52361551274881002</v>
      </c>
      <c r="K11" s="15"/>
      <c r="L11" s="15">
        <v>0.50254828464988099</v>
      </c>
      <c r="M11" s="15">
        <v>0.50707230079539001</v>
      </c>
    </row>
    <row r="12" spans="2:13" ht="32" x14ac:dyDescent="0.2">
      <c r="B12" s="17" t="s">
        <v>35</v>
      </c>
      <c r="C12" s="15">
        <v>0.48260791811373099</v>
      </c>
      <c r="D12" s="15">
        <v>0.54901337461063004</v>
      </c>
      <c r="E12" s="15">
        <v>0.46430912447051798</v>
      </c>
      <c r="F12" s="15">
        <v>0.56341340593903699</v>
      </c>
      <c r="G12" s="15">
        <v>0.38483817954863803</v>
      </c>
      <c r="H12" s="15"/>
      <c r="I12" s="15">
        <v>0.49924236029587099</v>
      </c>
      <c r="J12" s="15">
        <v>0.46430912447051798</v>
      </c>
      <c r="K12" s="15"/>
      <c r="L12" s="15">
        <v>0.485955081053002</v>
      </c>
      <c r="M12" s="15">
        <v>0.47903425542669198</v>
      </c>
    </row>
    <row r="13" spans="2:13" ht="96" x14ac:dyDescent="0.2">
      <c r="B13" s="17" t="s">
        <v>36</v>
      </c>
      <c r="C13" s="15">
        <v>0.48139411536641502</v>
      </c>
      <c r="D13" s="15">
        <v>0.48338884971855101</v>
      </c>
      <c r="E13" s="15">
        <v>0.52484980966750405</v>
      </c>
      <c r="F13" s="15">
        <v>0.470961922603021</v>
      </c>
      <c r="G13" s="15">
        <v>0.37147924563942902</v>
      </c>
      <c r="H13" s="15"/>
      <c r="I13" s="15">
        <v>0.44189089737126402</v>
      </c>
      <c r="J13" s="15">
        <v>0.52484980966750405</v>
      </c>
      <c r="K13" s="15"/>
      <c r="L13" s="15">
        <v>0.42317181749751098</v>
      </c>
      <c r="M13" s="15">
        <v>0.54355626797833001</v>
      </c>
    </row>
    <row r="14" spans="2:13" ht="32" x14ac:dyDescent="0.2">
      <c r="B14" s="17" t="s">
        <v>37</v>
      </c>
      <c r="C14" s="15">
        <v>0.45495319772975601</v>
      </c>
      <c r="D14" s="15">
        <v>0.48717133602928597</v>
      </c>
      <c r="E14" s="15">
        <v>0.44439650247779</v>
      </c>
      <c r="F14" s="15">
        <v>0.458317423945651</v>
      </c>
      <c r="G14" s="15">
        <v>0.44873651496238598</v>
      </c>
      <c r="H14" s="15"/>
      <c r="I14" s="15">
        <v>0.46454971760025798</v>
      </c>
      <c r="J14" s="15">
        <v>0.44439650247779</v>
      </c>
      <c r="K14" s="15"/>
      <c r="L14" s="15">
        <v>0.45491659196378897</v>
      </c>
      <c r="M14" s="15">
        <v>0.45499228057763202</v>
      </c>
    </row>
    <row r="15" spans="2:13" ht="32" x14ac:dyDescent="0.2">
      <c r="B15" s="17" t="s">
        <v>38</v>
      </c>
      <c r="C15" s="15">
        <v>0.43569170874115298</v>
      </c>
      <c r="D15" s="15">
        <v>0.47286146702006199</v>
      </c>
      <c r="E15" s="15">
        <v>0.50617148459346895</v>
      </c>
      <c r="F15" s="15">
        <v>0.39312493429158901</v>
      </c>
      <c r="G15" s="15">
        <v>0.25036204176653698</v>
      </c>
      <c r="H15" s="15"/>
      <c r="I15" s="15">
        <v>0.37162236191509701</v>
      </c>
      <c r="J15" s="15">
        <v>0.50617148459346895</v>
      </c>
      <c r="K15" s="15"/>
      <c r="L15" s="15">
        <v>0.49519230943620202</v>
      </c>
      <c r="M15" s="15">
        <v>0.37216475160809498</v>
      </c>
    </row>
    <row r="16" spans="2:13" ht="80" x14ac:dyDescent="0.2">
      <c r="B16" s="17" t="s">
        <v>39</v>
      </c>
      <c r="C16" s="15">
        <v>0.40701634271331999</v>
      </c>
      <c r="D16" s="15">
        <v>0.31299267921745699</v>
      </c>
      <c r="E16" s="15">
        <v>0.44316220555909602</v>
      </c>
      <c r="F16" s="15">
        <v>0.39766809990524798</v>
      </c>
      <c r="G16" s="15">
        <v>0.410107880300908</v>
      </c>
      <c r="H16" s="15"/>
      <c r="I16" s="15">
        <v>0.37415809657125498</v>
      </c>
      <c r="J16" s="15">
        <v>0.44316220555909602</v>
      </c>
      <c r="K16" s="15"/>
      <c r="L16" s="15">
        <v>0.42261664556108602</v>
      </c>
      <c r="M16" s="15">
        <v>0.39036038027435399</v>
      </c>
    </row>
    <row r="17" spans="2:13" ht="48" x14ac:dyDescent="0.2">
      <c r="B17" s="17" t="s">
        <v>40</v>
      </c>
      <c r="C17" s="15">
        <v>0.37179213812280698</v>
      </c>
      <c r="D17" s="15">
        <v>0.34917738985737401</v>
      </c>
      <c r="E17" s="15">
        <v>0.36614418271919602</v>
      </c>
      <c r="F17" s="15">
        <v>0.458317423945651</v>
      </c>
      <c r="G17" s="15">
        <v>0.32093984413488902</v>
      </c>
      <c r="H17" s="15"/>
      <c r="I17" s="15">
        <v>0.37692638846960702</v>
      </c>
      <c r="J17" s="15">
        <v>0.36614418271919602</v>
      </c>
      <c r="K17" s="15"/>
      <c r="L17" s="15">
        <v>0.39367997250730302</v>
      </c>
      <c r="M17" s="15">
        <v>0.34842317208823398</v>
      </c>
    </row>
    <row r="18" spans="2:13" ht="64" x14ac:dyDescent="0.2">
      <c r="B18" s="17" t="s">
        <v>41</v>
      </c>
      <c r="C18" s="15">
        <v>0.35952871001079401</v>
      </c>
      <c r="D18" s="15">
        <v>0.42532929744794201</v>
      </c>
      <c r="E18" s="15">
        <v>0.44096121812797501</v>
      </c>
      <c r="F18" s="15">
        <v>0.292572117911862</v>
      </c>
      <c r="G18" s="15">
        <v>0.14115560473670499</v>
      </c>
      <c r="H18" s="15"/>
      <c r="I18" s="15">
        <v>0.285502827516393</v>
      </c>
      <c r="J18" s="15">
        <v>0.44096121812797501</v>
      </c>
      <c r="K18" s="15"/>
      <c r="L18" s="15">
        <v>0.387219347275359</v>
      </c>
      <c r="M18" s="15">
        <v>0.32996427022456898</v>
      </c>
    </row>
    <row r="19" spans="2:13" ht="48" x14ac:dyDescent="0.2">
      <c r="B19" s="17" t="s">
        <v>42</v>
      </c>
      <c r="C19" s="15">
        <v>0.34248023624391899</v>
      </c>
      <c r="D19" s="15">
        <v>0.43667675638014603</v>
      </c>
      <c r="E19" s="15">
        <v>0.35310212942609698</v>
      </c>
      <c r="F19" s="15">
        <v>0.34512010890855499</v>
      </c>
      <c r="G19" s="15">
        <v>0.218412874059663</v>
      </c>
      <c r="H19" s="15"/>
      <c r="I19" s="15">
        <v>0.33282444846638398</v>
      </c>
      <c r="J19" s="15">
        <v>0.35310212942609698</v>
      </c>
      <c r="K19" s="15"/>
      <c r="L19" s="15">
        <v>0.39396200307085499</v>
      </c>
      <c r="M19" s="15">
        <v>0.28751474083471001</v>
      </c>
    </row>
    <row r="20" spans="2:13" ht="64" x14ac:dyDescent="0.2">
      <c r="B20" s="17" t="s">
        <v>43</v>
      </c>
      <c r="C20" s="15">
        <v>0.33819417470345098</v>
      </c>
      <c r="D20" s="15">
        <v>0.48717133602928597</v>
      </c>
      <c r="E20" s="15">
        <v>0.35680502018217902</v>
      </c>
      <c r="F20" s="15">
        <v>0.244567292528828</v>
      </c>
      <c r="G20" s="15">
        <v>0.237003107857328</v>
      </c>
      <c r="H20" s="15"/>
      <c r="I20" s="15">
        <v>0.32127606309933399</v>
      </c>
      <c r="J20" s="15">
        <v>0.35680502018217902</v>
      </c>
      <c r="K20" s="15"/>
      <c r="L20" s="15">
        <v>0.35314406653771202</v>
      </c>
      <c r="M20" s="15">
        <v>0.32223263605334002</v>
      </c>
    </row>
    <row r="21" spans="2:13" ht="15.75" customHeight="1" x14ac:dyDescent="0.2">
      <c r="B21" s="17" t="s">
        <v>44</v>
      </c>
      <c r="C21" s="15">
        <v>0.27606586361372798</v>
      </c>
      <c r="D21" s="15">
        <v>0.30164522028525298</v>
      </c>
      <c r="E21" s="15">
        <v>0.32208083516512398</v>
      </c>
      <c r="F21" s="15">
        <v>0.222836462644141</v>
      </c>
      <c r="G21" s="15">
        <v>0.179784239398184</v>
      </c>
      <c r="H21" s="15"/>
      <c r="I21" s="15">
        <v>0.234236145288644</v>
      </c>
      <c r="J21" s="15">
        <v>0.32208083516512398</v>
      </c>
      <c r="K21" s="15"/>
      <c r="L21" s="15">
        <v>0.26346854195123998</v>
      </c>
      <c r="M21" s="15">
        <v>0.28951563561428101</v>
      </c>
    </row>
    <row r="22" spans="2:13" ht="15.75" customHeight="1" x14ac:dyDescent="0.2">
      <c r="B22" s="17" t="s">
        <v>45</v>
      </c>
      <c r="C22" s="15">
        <v>0.22683856322498</v>
      </c>
      <c r="D22" s="15">
        <v>0.24736815432537801</v>
      </c>
      <c r="E22" s="15">
        <v>0.286925172448176</v>
      </c>
      <c r="F22" s="15">
        <v>0.17483163726110701</v>
      </c>
      <c r="G22" s="15">
        <v>9.5847503120622707E-2</v>
      </c>
      <c r="H22" s="15"/>
      <c r="I22" s="15">
        <v>0.172217081255608</v>
      </c>
      <c r="J22" s="15">
        <v>0.286925172448176</v>
      </c>
      <c r="K22" s="15"/>
      <c r="L22" s="15">
        <v>0.24815938120335401</v>
      </c>
      <c r="M22" s="15">
        <v>0.20407498312776901</v>
      </c>
    </row>
    <row r="23" spans="2:13" ht="15.75" customHeight="1" x14ac:dyDescent="0.2">
      <c r="B23" s="17" t="s">
        <v>46</v>
      </c>
      <c r="C23" s="15">
        <v>0.141995817226716</v>
      </c>
      <c r="D23" s="15">
        <v>0.30164522028525298</v>
      </c>
      <c r="E23" s="15">
        <v>0.16584380205420399</v>
      </c>
      <c r="F23" s="15">
        <v>2.62739954983464E-2</v>
      </c>
      <c r="G23" s="15">
        <v>3.8628634661478499E-2</v>
      </c>
      <c r="H23" s="15"/>
      <c r="I23" s="15">
        <v>0.120316905900204</v>
      </c>
      <c r="J23" s="15">
        <v>0.16584380205420399</v>
      </c>
      <c r="K23" s="15"/>
      <c r="L23" s="15">
        <v>0.14592464979973399</v>
      </c>
      <c r="M23" s="15">
        <v>0.137801123802893</v>
      </c>
    </row>
    <row r="24" spans="2:13" ht="15.75" customHeight="1" x14ac:dyDescent="0.2">
      <c r="B24" s="17" t="s">
        <v>47</v>
      </c>
      <c r="C24" s="18">
        <v>4.6850509581633001E-3</v>
      </c>
      <c r="D24" s="18">
        <v>0</v>
      </c>
      <c r="E24" s="18">
        <v>0</v>
      </c>
      <c r="F24" s="18">
        <v>2.62739954983464E-2</v>
      </c>
      <c r="G24" s="18">
        <v>0</v>
      </c>
      <c r="H24" s="18"/>
      <c r="I24" s="18">
        <v>8.9439770274699192E-3</v>
      </c>
      <c r="J24" s="18">
        <v>0</v>
      </c>
      <c r="K24" s="18"/>
      <c r="L24" s="18">
        <v>9.0731620668655696E-3</v>
      </c>
      <c r="M24" s="18">
        <v>0</v>
      </c>
    </row>
    <row r="25" spans="2:13" ht="15.75" customHeight="1" x14ac:dyDescent="0.2">
      <c r="B25" s="19"/>
    </row>
    <row r="26" spans="2:13" ht="15.75" customHeight="1" x14ac:dyDescent="0.2">
      <c r="B26" s="21" t="s">
        <v>425</v>
      </c>
    </row>
    <row r="27" spans="2:13" ht="15.75" customHeight="1" x14ac:dyDescent="0.2">
      <c r="B27" s="21" t="s">
        <v>426</v>
      </c>
    </row>
    <row r="28" spans="2:13" ht="15.75" customHeight="1" x14ac:dyDescent="0.2"/>
    <row r="29" spans="2:13" ht="15.75" customHeight="1" x14ac:dyDescent="0.2">
      <c r="B29" s="6" t="str">
        <f>HYPERLINK("#'Contents'!A1", "Return to Contents")</f>
        <v>Return to Contents</v>
      </c>
    </row>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48</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48" x14ac:dyDescent="0.2">
      <c r="B9" s="17" t="s">
        <v>49</v>
      </c>
      <c r="C9" s="15">
        <v>0.75408755865174104</v>
      </c>
      <c r="D9" s="15">
        <v>0.73075700404392896</v>
      </c>
      <c r="E9" s="15">
        <v>0.85557072326348504</v>
      </c>
      <c r="F9" s="15">
        <v>0.68569705220345101</v>
      </c>
      <c r="G9" s="15">
        <v>0.56985371883527902</v>
      </c>
      <c r="H9" s="15"/>
      <c r="I9" s="15">
        <v>0.66183471034331498</v>
      </c>
      <c r="J9" s="15">
        <v>0.85557072326348504</v>
      </c>
      <c r="K9" s="15"/>
      <c r="L9" s="15">
        <v>0.73383890813065</v>
      </c>
      <c r="M9" s="15">
        <v>0.77570641860658995</v>
      </c>
    </row>
    <row r="10" spans="2:13" ht="48" x14ac:dyDescent="0.2">
      <c r="B10" s="17" t="s">
        <v>50</v>
      </c>
      <c r="C10" s="15">
        <v>0.22529452518653401</v>
      </c>
      <c r="D10" s="15">
        <v>0.24736815432537801</v>
      </c>
      <c r="E10" s="15">
        <v>0.137291101630619</v>
      </c>
      <c r="F10" s="15">
        <v>0.31430294779654999</v>
      </c>
      <c r="G10" s="15">
        <v>0.35288901184176402</v>
      </c>
      <c r="H10" s="15"/>
      <c r="I10" s="15">
        <v>0.30529367100531402</v>
      </c>
      <c r="J10" s="15">
        <v>0.137291101630619</v>
      </c>
      <c r="K10" s="15"/>
      <c r="L10" s="15">
        <v>0.226232028880094</v>
      </c>
      <c r="M10" s="15">
        <v>0.22429358139340999</v>
      </c>
    </row>
    <row r="11" spans="2:13" ht="48" x14ac:dyDescent="0.2">
      <c r="B11" s="17" t="s">
        <v>51</v>
      </c>
      <c r="C11" s="15">
        <v>2.06179161617247E-2</v>
      </c>
      <c r="D11" s="15">
        <v>2.1874841630693101E-2</v>
      </c>
      <c r="E11" s="15">
        <v>7.1381751058963803E-3</v>
      </c>
      <c r="F11" s="15">
        <v>0</v>
      </c>
      <c r="G11" s="15">
        <v>7.7257269322956998E-2</v>
      </c>
      <c r="H11" s="15"/>
      <c r="I11" s="15">
        <v>3.2871618651372003E-2</v>
      </c>
      <c r="J11" s="15">
        <v>7.1381751058963803E-3</v>
      </c>
      <c r="K11" s="15"/>
      <c r="L11" s="15">
        <v>3.9929062989255699E-2</v>
      </c>
      <c r="M11" s="15">
        <v>0</v>
      </c>
    </row>
    <row r="12" spans="2:13" ht="16" x14ac:dyDescent="0.2">
      <c r="B12" s="17" t="s">
        <v>52</v>
      </c>
      <c r="C12" s="18">
        <v>0</v>
      </c>
      <c r="D12" s="18">
        <v>0</v>
      </c>
      <c r="E12" s="18">
        <v>0</v>
      </c>
      <c r="F12" s="18">
        <v>0</v>
      </c>
      <c r="G12" s="18">
        <v>0</v>
      </c>
      <c r="H12" s="18"/>
      <c r="I12" s="18">
        <v>0</v>
      </c>
      <c r="J12" s="18">
        <v>0</v>
      </c>
      <c r="K12" s="18"/>
      <c r="L12" s="18">
        <v>0</v>
      </c>
      <c r="M12" s="18">
        <v>0</v>
      </c>
    </row>
    <row r="13" spans="2:13" x14ac:dyDescent="0.2">
      <c r="B13" s="19"/>
    </row>
    <row r="14" spans="2:13" x14ac:dyDescent="0.2">
      <c r="B14" s="21" t="s">
        <v>425</v>
      </c>
    </row>
    <row r="15" spans="2:13" x14ac:dyDescent="0.2">
      <c r="B15" s="21" t="s">
        <v>426</v>
      </c>
    </row>
    <row r="17" spans="2:2" x14ac:dyDescent="0.2">
      <c r="B17"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53</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54</v>
      </c>
      <c r="C9" s="15">
        <v>0.36504792799916702</v>
      </c>
      <c r="D9" s="15">
        <v>0.40345445581724798</v>
      </c>
      <c r="E9" s="15">
        <v>0.361206995044421</v>
      </c>
      <c r="F9" s="15">
        <v>0.41939892978993498</v>
      </c>
      <c r="G9" s="15">
        <v>0.28231120947341098</v>
      </c>
      <c r="H9" s="15"/>
      <c r="I9" s="15">
        <v>0.36853951211159303</v>
      </c>
      <c r="J9" s="15">
        <v>0.361206995044421</v>
      </c>
      <c r="K9" s="15"/>
      <c r="L9" s="15">
        <v>0.36337276708349098</v>
      </c>
      <c r="M9" s="15">
        <v>0.36683644566853602</v>
      </c>
    </row>
    <row r="10" spans="2:13" ht="32" x14ac:dyDescent="0.2">
      <c r="B10" s="17" t="s">
        <v>55</v>
      </c>
      <c r="C10" s="15">
        <v>0.33548752976701901</v>
      </c>
      <c r="D10" s="15">
        <v>0.34539490354663899</v>
      </c>
      <c r="E10" s="15">
        <v>0.361206995044421</v>
      </c>
      <c r="F10" s="15">
        <v>0.34057694329489602</v>
      </c>
      <c r="G10" s="15">
        <v>0.25036204176653698</v>
      </c>
      <c r="H10" s="15"/>
      <c r="I10" s="15">
        <v>0.31210735692862401</v>
      </c>
      <c r="J10" s="15">
        <v>0.361206995044421</v>
      </c>
      <c r="K10" s="15"/>
      <c r="L10" s="15">
        <v>0.32890638072575301</v>
      </c>
      <c r="M10" s="15">
        <v>0.34251401972085299</v>
      </c>
    </row>
    <row r="11" spans="2:13" ht="32" x14ac:dyDescent="0.2">
      <c r="B11" s="17" t="s">
        <v>56</v>
      </c>
      <c r="C11" s="15">
        <v>0.32115222805216298</v>
      </c>
      <c r="D11" s="15">
        <v>0.27302548226680601</v>
      </c>
      <c r="E11" s="15">
        <v>0.29969961933500799</v>
      </c>
      <c r="F11" s="15">
        <v>0.36230777317958301</v>
      </c>
      <c r="G11" s="15">
        <v>0.38483817954863803</v>
      </c>
      <c r="H11" s="15"/>
      <c r="I11" s="15">
        <v>0.34065363269770599</v>
      </c>
      <c r="J11" s="15">
        <v>0.29969961933500799</v>
      </c>
      <c r="K11" s="15"/>
      <c r="L11" s="15">
        <v>0.32879082923136799</v>
      </c>
      <c r="M11" s="15">
        <v>0.31299672904880299</v>
      </c>
    </row>
    <row r="12" spans="2:13" ht="16" x14ac:dyDescent="0.2">
      <c r="B12" s="17" t="s">
        <v>57</v>
      </c>
      <c r="C12" s="15">
        <v>0.293705306730423</v>
      </c>
      <c r="D12" s="15">
        <v>0.29786273397451801</v>
      </c>
      <c r="E12" s="15">
        <v>0.33292190102710201</v>
      </c>
      <c r="F12" s="15">
        <v>0.209206965803164</v>
      </c>
      <c r="G12" s="15">
        <v>0.26895227556420198</v>
      </c>
      <c r="H12" s="15"/>
      <c r="I12" s="15">
        <v>0.25805562494659501</v>
      </c>
      <c r="J12" s="15">
        <v>0.33292190102710201</v>
      </c>
      <c r="K12" s="15"/>
      <c r="L12" s="15">
        <v>0.242283013416242</v>
      </c>
      <c r="M12" s="15">
        <v>0.34860730410346003</v>
      </c>
    </row>
    <row r="13" spans="2:13" ht="32" x14ac:dyDescent="0.2">
      <c r="B13" s="17" t="s">
        <v>58</v>
      </c>
      <c r="C13" s="15">
        <v>0.22297472801724899</v>
      </c>
      <c r="D13" s="15">
        <v>0.32730254822667998</v>
      </c>
      <c r="E13" s="15">
        <v>0.127951939093601</v>
      </c>
      <c r="F13" s="15">
        <v>0.218293297030482</v>
      </c>
      <c r="G13" s="15">
        <v>0.38483817954863803</v>
      </c>
      <c r="H13" s="15"/>
      <c r="I13" s="15">
        <v>0.30935479870143101</v>
      </c>
      <c r="J13" s="15">
        <v>0.127951939093601</v>
      </c>
      <c r="K13" s="15"/>
      <c r="L13" s="15">
        <v>0.235744811388999</v>
      </c>
      <c r="M13" s="15">
        <v>0.20934050366545601</v>
      </c>
    </row>
    <row r="14" spans="2:13" ht="32" x14ac:dyDescent="0.2">
      <c r="B14" s="17" t="s">
        <v>59</v>
      </c>
      <c r="C14" s="15">
        <v>0.19079139847541801</v>
      </c>
      <c r="D14" s="15">
        <v>0.236020695393173</v>
      </c>
      <c r="E14" s="15">
        <v>0.21210813703939699</v>
      </c>
      <c r="F14" s="15">
        <v>0.17028847164744801</v>
      </c>
      <c r="G14" s="15">
        <v>0.109206437029831</v>
      </c>
      <c r="H14" s="15"/>
      <c r="I14" s="15">
        <v>0.17141350602698399</v>
      </c>
      <c r="J14" s="15">
        <v>0.21210813703939699</v>
      </c>
      <c r="K14" s="15"/>
      <c r="L14" s="15">
        <v>0.190783803019585</v>
      </c>
      <c r="M14" s="15">
        <v>0.19079950790946501</v>
      </c>
    </row>
    <row r="15" spans="2:13" ht="48" x14ac:dyDescent="0.2">
      <c r="B15" s="17" t="s">
        <v>60</v>
      </c>
      <c r="C15" s="15">
        <v>0.18099370452504401</v>
      </c>
      <c r="D15" s="15">
        <v>0.203618471063992</v>
      </c>
      <c r="E15" s="15">
        <v>0.17668486791618199</v>
      </c>
      <c r="F15" s="15">
        <v>0.222836462644141</v>
      </c>
      <c r="G15" s="15">
        <v>0.12779667082749699</v>
      </c>
      <c r="H15" s="15"/>
      <c r="I15" s="15">
        <v>0.184910634506327</v>
      </c>
      <c r="J15" s="15">
        <v>0.17668486791618199</v>
      </c>
      <c r="K15" s="15"/>
      <c r="L15" s="15">
        <v>0.19007751764252001</v>
      </c>
      <c r="M15" s="15">
        <v>0.17129519728683801</v>
      </c>
    </row>
    <row r="16" spans="2:13" ht="48" x14ac:dyDescent="0.2">
      <c r="B16" s="17" t="s">
        <v>61</v>
      </c>
      <c r="C16" s="15">
        <v>0.15681749158772501</v>
      </c>
      <c r="D16" s="15">
        <v>0.101809235531996</v>
      </c>
      <c r="E16" s="15">
        <v>0.18258874610338499</v>
      </c>
      <c r="F16" s="15">
        <v>0.13136997749173199</v>
      </c>
      <c r="G16" s="15">
        <v>0.16642530548897499</v>
      </c>
      <c r="H16" s="15"/>
      <c r="I16" s="15">
        <v>0.13339023995789301</v>
      </c>
      <c r="J16" s="15">
        <v>0.18258874610338499</v>
      </c>
      <c r="K16" s="15"/>
      <c r="L16" s="15">
        <v>0.17231340993819999</v>
      </c>
      <c r="M16" s="15">
        <v>0.14027297725864701</v>
      </c>
    </row>
    <row r="17" spans="2:13" ht="32" x14ac:dyDescent="0.2">
      <c r="B17" s="17" t="s">
        <v>62</v>
      </c>
      <c r="C17" s="15">
        <v>0.143158922884807</v>
      </c>
      <c r="D17" s="15">
        <v>0.149341405104117</v>
      </c>
      <c r="E17" s="15">
        <v>0.14566357365520899</v>
      </c>
      <c r="F17" s="15">
        <v>0.17028847164744801</v>
      </c>
      <c r="G17" s="15">
        <v>0.102526970075227</v>
      </c>
      <c r="H17" s="15"/>
      <c r="I17" s="15">
        <v>0.14088208052901899</v>
      </c>
      <c r="J17" s="15">
        <v>0.14566357365520899</v>
      </c>
      <c r="K17" s="15"/>
      <c r="L17" s="15">
        <v>0.145485029357695</v>
      </c>
      <c r="M17" s="15">
        <v>0.14067541071074699</v>
      </c>
    </row>
    <row r="18" spans="2:13" ht="32" x14ac:dyDescent="0.2">
      <c r="B18" s="17" t="s">
        <v>63</v>
      </c>
      <c r="C18" s="15">
        <v>0.121131393897805</v>
      </c>
      <c r="D18" s="15">
        <v>0.101809235531996</v>
      </c>
      <c r="E18" s="15">
        <v>8.7591482295610701E-2</v>
      </c>
      <c r="F18" s="15">
        <v>0.178389804691158</v>
      </c>
      <c r="G18" s="15">
        <v>0.17310477244358</v>
      </c>
      <c r="H18" s="15"/>
      <c r="I18" s="15">
        <v>0.15162071091066101</v>
      </c>
      <c r="J18" s="15">
        <v>8.7591482295610701E-2</v>
      </c>
      <c r="K18" s="15"/>
      <c r="L18" s="15">
        <v>8.3243984862934897E-2</v>
      </c>
      <c r="M18" s="15">
        <v>0.16158261256661399</v>
      </c>
    </row>
    <row r="19" spans="2:13" ht="16" x14ac:dyDescent="0.2">
      <c r="B19" s="17" t="s">
        <v>64</v>
      </c>
      <c r="C19" s="15">
        <v>0.103314488507273</v>
      </c>
      <c r="D19" s="15">
        <v>0.15986878780260499</v>
      </c>
      <c r="E19" s="15">
        <v>8.4156197945795902E-2</v>
      </c>
      <c r="F19" s="15">
        <v>6.9735655267721297E-2</v>
      </c>
      <c r="G19" s="15">
        <v>0.13447613778210099</v>
      </c>
      <c r="H19" s="15"/>
      <c r="I19" s="15">
        <v>0.120730252784811</v>
      </c>
      <c r="J19" s="15">
        <v>8.4156197945795902E-2</v>
      </c>
      <c r="K19" s="15"/>
      <c r="L19" s="15">
        <v>9.06064365144615E-2</v>
      </c>
      <c r="M19" s="15">
        <v>0.11688248386802</v>
      </c>
    </row>
    <row r="20" spans="2:13" ht="16" x14ac:dyDescent="0.2">
      <c r="B20" s="17" t="s">
        <v>65</v>
      </c>
      <c r="C20" s="15">
        <v>8.3845433089583098E-3</v>
      </c>
      <c r="D20" s="15">
        <v>0</v>
      </c>
      <c r="E20" s="15">
        <v>5.9038781872025204E-3</v>
      </c>
      <c r="F20" s="15">
        <v>0</v>
      </c>
      <c r="G20" s="15">
        <v>3.1949167706874199E-2</v>
      </c>
      <c r="H20" s="15"/>
      <c r="I20" s="15">
        <v>1.0639581610699099E-2</v>
      </c>
      <c r="J20" s="15">
        <v>5.9038781872025204E-3</v>
      </c>
      <c r="K20" s="15"/>
      <c r="L20" s="15">
        <v>0</v>
      </c>
      <c r="M20" s="15">
        <v>1.73364617290492E-2</v>
      </c>
    </row>
    <row r="21" spans="2:13" ht="15.75" customHeight="1" x14ac:dyDescent="0.2">
      <c r="B21" s="17" t="s">
        <v>66</v>
      </c>
      <c r="C21" s="18">
        <v>8.5828895045262199E-2</v>
      </c>
      <c r="D21" s="18">
        <v>2.1874841630693101E-2</v>
      </c>
      <c r="E21" s="18">
        <v>0.13042053293098901</v>
      </c>
      <c r="F21" s="18">
        <v>7.4278820881380297E-2</v>
      </c>
      <c r="G21" s="18">
        <v>3.8628634661478499E-2</v>
      </c>
      <c r="H21" s="18"/>
      <c r="I21" s="18">
        <v>4.5293052263510998E-2</v>
      </c>
      <c r="J21" s="18">
        <v>0.13042053293098901</v>
      </c>
      <c r="K21" s="18"/>
      <c r="L21" s="18">
        <v>0.104269510766613</v>
      </c>
      <c r="M21" s="18">
        <v>6.6140418109685198E-2</v>
      </c>
    </row>
    <row r="22" spans="2:13" ht="15.75" customHeight="1" x14ac:dyDescent="0.2">
      <c r="B22" s="19"/>
    </row>
    <row r="23" spans="2:13" ht="15.75" customHeight="1" x14ac:dyDescent="0.2">
      <c r="B23" s="21" t="s">
        <v>425</v>
      </c>
    </row>
    <row r="24" spans="2:13" ht="15.75" customHeight="1" x14ac:dyDescent="0.2">
      <c r="B24" s="21" t="s">
        <v>426</v>
      </c>
    </row>
    <row r="25" spans="2:13" ht="15.75" customHeight="1" x14ac:dyDescent="0.2"/>
    <row r="26" spans="2:13" ht="15.75" customHeight="1" x14ac:dyDescent="0.2">
      <c r="B26" s="6" t="str">
        <f>HYPERLINK("#'Contents'!A1", "Return to Contents")</f>
        <v>Return to Contents</v>
      </c>
    </row>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67</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68</v>
      </c>
      <c r="C9" s="15">
        <v>0.36301699768610401</v>
      </c>
      <c r="D9" s="15">
        <v>0.38536210049729003</v>
      </c>
      <c r="E9" s="15">
        <v>0.330453307189714</v>
      </c>
      <c r="F9" s="15">
        <v>0.37593727002055999</v>
      </c>
      <c r="G9" s="15">
        <v>0.41678734725551198</v>
      </c>
      <c r="H9" s="15"/>
      <c r="I9" s="15">
        <v>0.39261888496681002</v>
      </c>
      <c r="J9" s="15">
        <v>0.330453307189714</v>
      </c>
      <c r="K9" s="15"/>
      <c r="L9" s="15">
        <v>0.36983986875328201</v>
      </c>
      <c r="M9" s="15">
        <v>0.355732428576788</v>
      </c>
    </row>
    <row r="10" spans="2:13" ht="32" x14ac:dyDescent="0.2">
      <c r="B10" s="17" t="s">
        <v>69</v>
      </c>
      <c r="C10" s="15">
        <v>0.32025881452291799</v>
      </c>
      <c r="D10" s="15">
        <v>0.24358566801464299</v>
      </c>
      <c r="E10" s="15">
        <v>0.327285629246166</v>
      </c>
      <c r="F10" s="15">
        <v>0.34966327452221402</v>
      </c>
      <c r="G10" s="15">
        <v>0.34620954488715899</v>
      </c>
      <c r="H10" s="15"/>
      <c r="I10" s="15">
        <v>0.31387111785189598</v>
      </c>
      <c r="J10" s="15">
        <v>0.327285629246166</v>
      </c>
      <c r="K10" s="15"/>
      <c r="L10" s="15">
        <v>0.36480792337312401</v>
      </c>
      <c r="M10" s="15">
        <v>0.27269510432194599</v>
      </c>
    </row>
    <row r="11" spans="2:13" ht="32" x14ac:dyDescent="0.2">
      <c r="B11" s="17" t="s">
        <v>70</v>
      </c>
      <c r="C11" s="15">
        <v>0.32006640679746601</v>
      </c>
      <c r="D11" s="15">
        <v>0.31973757560521099</v>
      </c>
      <c r="E11" s="15">
        <v>0.30436920060351702</v>
      </c>
      <c r="F11" s="15">
        <v>0.40576943294895801</v>
      </c>
      <c r="G11" s="15">
        <v>0.27563174251880701</v>
      </c>
      <c r="H11" s="15"/>
      <c r="I11" s="15">
        <v>0.33433588673945303</v>
      </c>
      <c r="J11" s="15">
        <v>0.30436920060351702</v>
      </c>
      <c r="K11" s="15"/>
      <c r="L11" s="15">
        <v>0.28161486608497099</v>
      </c>
      <c r="M11" s="15">
        <v>0.36111993146795102</v>
      </c>
    </row>
    <row r="12" spans="2:13" ht="16" x14ac:dyDescent="0.2">
      <c r="B12" s="17" t="s">
        <v>71</v>
      </c>
      <c r="C12" s="15">
        <v>0.29742470151537098</v>
      </c>
      <c r="D12" s="15">
        <v>0.305427706595987</v>
      </c>
      <c r="E12" s="15">
        <v>0.31987984773400302</v>
      </c>
      <c r="F12" s="15">
        <v>0.244567292528828</v>
      </c>
      <c r="G12" s="15">
        <v>0.28231120947341098</v>
      </c>
      <c r="H12" s="15"/>
      <c r="I12" s="15">
        <v>0.27701194432775</v>
      </c>
      <c r="J12" s="15">
        <v>0.31987984773400302</v>
      </c>
      <c r="K12" s="15"/>
      <c r="L12" s="15">
        <v>0.30351315643488103</v>
      </c>
      <c r="M12" s="15">
        <v>0.29092424588702298</v>
      </c>
    </row>
    <row r="13" spans="2:13" ht="16" x14ac:dyDescent="0.2">
      <c r="B13" s="17" t="s">
        <v>72</v>
      </c>
      <c r="C13" s="15">
        <v>0.275471298269166</v>
      </c>
      <c r="D13" s="15">
        <v>0.21874841630693101</v>
      </c>
      <c r="E13" s="15">
        <v>0.240660837462983</v>
      </c>
      <c r="F13" s="15">
        <v>0.34057694329489602</v>
      </c>
      <c r="G13" s="15">
        <v>0.359568478796368</v>
      </c>
      <c r="H13" s="15"/>
      <c r="I13" s="15">
        <v>0.307115602746519</v>
      </c>
      <c r="J13" s="15">
        <v>0.240660837462983</v>
      </c>
      <c r="K13" s="15"/>
      <c r="L13" s="15">
        <v>0.34184058406533602</v>
      </c>
      <c r="M13" s="15">
        <v>0.20461085779506</v>
      </c>
    </row>
    <row r="14" spans="2:13" ht="16" x14ac:dyDescent="0.2">
      <c r="B14" s="17" t="s">
        <v>73</v>
      </c>
      <c r="C14" s="15">
        <v>0.24355107759518299</v>
      </c>
      <c r="D14" s="15">
        <v>0.261678023334601</v>
      </c>
      <c r="E14" s="15">
        <v>0.27018022839899503</v>
      </c>
      <c r="F14" s="15">
        <v>0.261754956799857</v>
      </c>
      <c r="G14" s="15">
        <v>0.13447613778210099</v>
      </c>
      <c r="H14" s="15"/>
      <c r="I14" s="15">
        <v>0.21934395891609201</v>
      </c>
      <c r="J14" s="15">
        <v>0.27018022839899503</v>
      </c>
      <c r="K14" s="15"/>
      <c r="L14" s="15">
        <v>0.227631623223473</v>
      </c>
      <c r="M14" s="15">
        <v>0.26054778827776198</v>
      </c>
    </row>
    <row r="15" spans="2:13" ht="16" x14ac:dyDescent="0.2">
      <c r="B15" s="17" t="s">
        <v>74</v>
      </c>
      <c r="C15" s="15">
        <v>0.18822790560363301</v>
      </c>
      <c r="D15" s="15">
        <v>0.19983598475325701</v>
      </c>
      <c r="E15" s="15">
        <v>0.23105406851969901</v>
      </c>
      <c r="F15" s="15">
        <v>0.15310080737642001</v>
      </c>
      <c r="G15" s="15">
        <v>9.5847503120622707E-2</v>
      </c>
      <c r="H15" s="15"/>
      <c r="I15" s="15">
        <v>0.149296960493251</v>
      </c>
      <c r="J15" s="15">
        <v>0.23105406851969901</v>
      </c>
      <c r="K15" s="15"/>
      <c r="L15" s="15">
        <v>0.18034010858269101</v>
      </c>
      <c r="M15" s="15">
        <v>0.196649463325242</v>
      </c>
    </row>
    <row r="16" spans="2:13" ht="32" x14ac:dyDescent="0.2">
      <c r="B16" s="17" t="s">
        <v>75</v>
      </c>
      <c r="C16" s="15">
        <v>0.18534018347978401</v>
      </c>
      <c r="D16" s="15">
        <v>0.16743376042407501</v>
      </c>
      <c r="E16" s="15">
        <v>0.271414525317689</v>
      </c>
      <c r="F16" s="15">
        <v>9.1466485152408697E-2</v>
      </c>
      <c r="G16" s="15">
        <v>6.3898335413748494E-2</v>
      </c>
      <c r="H16" s="15"/>
      <c r="I16" s="15">
        <v>0.10709466136585299</v>
      </c>
      <c r="J16" s="15">
        <v>0.271414525317689</v>
      </c>
      <c r="K16" s="15"/>
      <c r="L16" s="15">
        <v>0.17762497312907799</v>
      </c>
      <c r="M16" s="15">
        <v>0.19357747573392101</v>
      </c>
    </row>
    <row r="17" spans="2:13" ht="16" x14ac:dyDescent="0.2">
      <c r="B17" s="17" t="s">
        <v>76</v>
      </c>
      <c r="C17" s="15">
        <v>0.16880535277119299</v>
      </c>
      <c r="D17" s="15">
        <v>0.14177643248264701</v>
      </c>
      <c r="E17" s="15">
        <v>0.142228289305394</v>
      </c>
      <c r="F17" s="15">
        <v>0.16120214042013001</v>
      </c>
      <c r="G17" s="15">
        <v>0.27563174251880701</v>
      </c>
      <c r="H17" s="15"/>
      <c r="I17" s="15">
        <v>0.19296512167250901</v>
      </c>
      <c r="J17" s="15">
        <v>0.142228289305394</v>
      </c>
      <c r="K17" s="15"/>
      <c r="L17" s="15">
        <v>0.15210972090597299</v>
      </c>
      <c r="M17" s="15">
        <v>0.186630764236316</v>
      </c>
    </row>
    <row r="18" spans="2:13" ht="16" x14ac:dyDescent="0.2">
      <c r="B18" s="17" t="s">
        <v>77</v>
      </c>
      <c r="C18" s="15">
        <v>0.14118314318839001</v>
      </c>
      <c r="D18" s="15">
        <v>0.17417865681182901</v>
      </c>
      <c r="E18" s="15">
        <v>0.158705626948308</v>
      </c>
      <c r="F18" s="15">
        <v>0.100552816379727</v>
      </c>
      <c r="G18" s="15">
        <v>0.102526970075227</v>
      </c>
      <c r="H18" s="15"/>
      <c r="I18" s="15">
        <v>0.125254402273826</v>
      </c>
      <c r="J18" s="15">
        <v>0.158705626948308</v>
      </c>
      <c r="K18" s="15"/>
      <c r="L18" s="15">
        <v>0.12125381998358301</v>
      </c>
      <c r="M18" s="15">
        <v>0.162461067211568</v>
      </c>
    </row>
    <row r="19" spans="2:13" ht="16" x14ac:dyDescent="0.2">
      <c r="B19" s="17" t="s">
        <v>78</v>
      </c>
      <c r="C19" s="15">
        <v>0.13207658193616401</v>
      </c>
      <c r="D19" s="15">
        <v>0.16743376042407501</v>
      </c>
      <c r="E19" s="15">
        <v>0.123282357825093</v>
      </c>
      <c r="F19" s="15">
        <v>0.14401447614910201</v>
      </c>
      <c r="G19" s="15">
        <v>0.109206437029831</v>
      </c>
      <c r="H19" s="15"/>
      <c r="I19" s="15">
        <v>0.14007093475333199</v>
      </c>
      <c r="J19" s="15">
        <v>0.123282357825093</v>
      </c>
      <c r="K19" s="15"/>
      <c r="L19" s="15">
        <v>0.15604427528897499</v>
      </c>
      <c r="M19" s="15">
        <v>0.10648701459707299</v>
      </c>
    </row>
    <row r="20" spans="2:13" ht="32" x14ac:dyDescent="0.2">
      <c r="B20" s="17" t="s">
        <v>79</v>
      </c>
      <c r="C20" s="15">
        <v>0.12704198568991801</v>
      </c>
      <c r="D20" s="15">
        <v>0.116119104541219</v>
      </c>
      <c r="E20" s="15">
        <v>0.15156745184241099</v>
      </c>
      <c r="F20" s="15">
        <v>9.6009650766067697E-2</v>
      </c>
      <c r="G20" s="15">
        <v>0.102526970075227</v>
      </c>
      <c r="H20" s="15"/>
      <c r="I20" s="15">
        <v>0.104747212785314</v>
      </c>
      <c r="J20" s="15">
        <v>0.15156745184241099</v>
      </c>
      <c r="K20" s="15"/>
      <c r="L20" s="15">
        <v>9.8351104595399405E-2</v>
      </c>
      <c r="M20" s="15">
        <v>0.157674354978803</v>
      </c>
    </row>
    <row r="21" spans="2:13" ht="15.75" customHeight="1" x14ac:dyDescent="0.2">
      <c r="B21" s="17" t="s">
        <v>80</v>
      </c>
      <c r="C21" s="18">
        <v>2.81129755189009E-3</v>
      </c>
      <c r="D21" s="18">
        <v>0</v>
      </c>
      <c r="E21" s="18">
        <v>5.9038781872025204E-3</v>
      </c>
      <c r="F21" s="18">
        <v>0</v>
      </c>
      <c r="G21" s="18">
        <v>0</v>
      </c>
      <c r="H21" s="18"/>
      <c r="I21" s="18">
        <v>0</v>
      </c>
      <c r="J21" s="18">
        <v>5.9038781872025204E-3</v>
      </c>
      <c r="K21" s="18"/>
      <c r="L21" s="18">
        <v>0</v>
      </c>
      <c r="M21" s="18">
        <v>5.8128332839832899E-3</v>
      </c>
    </row>
    <row r="22" spans="2:13" ht="15.75" customHeight="1" x14ac:dyDescent="0.2">
      <c r="B22" s="19"/>
    </row>
    <row r="23" spans="2:13" ht="15.75" customHeight="1" x14ac:dyDescent="0.2">
      <c r="B23" s="21" t="s">
        <v>425</v>
      </c>
    </row>
    <row r="24" spans="2:13" ht="15.75" customHeight="1" x14ac:dyDescent="0.2">
      <c r="B24" s="21" t="s">
        <v>426</v>
      </c>
    </row>
    <row r="25" spans="2:13" ht="15.75" customHeight="1" x14ac:dyDescent="0.2"/>
    <row r="26" spans="2:13" ht="15.75" customHeight="1" x14ac:dyDescent="0.2">
      <c r="B26" s="6" t="str">
        <f>HYPERLINK("#'Contents'!A1", "Return to Contents")</f>
        <v>Return to Contents</v>
      </c>
    </row>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N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14" width="20.6640625" customWidth="1"/>
    <col min="15" max="26" width="11.5" customWidth="1"/>
  </cols>
  <sheetData>
    <row r="2" spans="2:14" ht="39.75" customHeight="1" x14ac:dyDescent="0.2">
      <c r="D2" s="23" t="s">
        <v>427</v>
      </c>
      <c r="E2" s="24"/>
      <c r="F2" s="24"/>
      <c r="G2" s="24"/>
      <c r="H2" s="24"/>
      <c r="I2" s="24"/>
      <c r="J2" s="24"/>
      <c r="K2" s="24"/>
      <c r="L2" s="24"/>
      <c r="M2" s="24"/>
      <c r="N2" s="24"/>
    </row>
    <row r="6" spans="2:14" ht="49.5" customHeight="1" x14ac:dyDescent="0.2">
      <c r="B6" s="20" t="s">
        <v>20</v>
      </c>
      <c r="C6" s="20" t="s">
        <v>428</v>
      </c>
      <c r="D6" s="20" t="s">
        <v>429</v>
      </c>
      <c r="E6" s="20" t="s">
        <v>430</v>
      </c>
      <c r="F6" s="20" t="s">
        <v>431</v>
      </c>
      <c r="G6" s="20" t="s">
        <v>432</v>
      </c>
      <c r="H6" s="20" t="s">
        <v>433</v>
      </c>
      <c r="I6" s="20" t="s">
        <v>434</v>
      </c>
      <c r="J6" s="20" t="s">
        <v>435</v>
      </c>
      <c r="K6" s="20" t="s">
        <v>436</v>
      </c>
      <c r="L6" s="20" t="s">
        <v>437</v>
      </c>
      <c r="M6" s="20" t="s">
        <v>438</v>
      </c>
    </row>
    <row r="7" spans="2:14" ht="16" x14ac:dyDescent="0.2">
      <c r="B7" s="17" t="s">
        <v>82</v>
      </c>
      <c r="C7" s="15">
        <v>2.1071785028822902E-2</v>
      </c>
      <c r="D7" s="15">
        <v>5.0626712165929601E-2</v>
      </c>
      <c r="E7" s="15">
        <v>2.81129755189009E-3</v>
      </c>
      <c r="F7" s="15">
        <v>5.3362322336953802E-2</v>
      </c>
      <c r="G7" s="15">
        <v>7.78003289970526E-3</v>
      </c>
      <c r="H7" s="15">
        <v>2.42857421632716E-2</v>
      </c>
      <c r="I7" s="15">
        <v>7.0405752339642594E-2</v>
      </c>
      <c r="J7" s="15">
        <v>2.4236392816559701E-2</v>
      </c>
      <c r="K7" s="15">
        <v>4.9142533621340002E-2</v>
      </c>
      <c r="L7" s="15">
        <v>4.6971525411835101E-2</v>
      </c>
      <c r="M7" s="15">
        <v>4.8158834951799297E-2</v>
      </c>
    </row>
    <row r="8" spans="2:14" ht="16" x14ac:dyDescent="0.2">
      <c r="B8" s="17" t="s">
        <v>83</v>
      </c>
      <c r="C8" s="15">
        <v>0.11988483162043601</v>
      </c>
      <c r="D8" s="15">
        <v>0.16819148170238099</v>
      </c>
      <c r="E8" s="15">
        <v>0.235853779548718</v>
      </c>
      <c r="F8" s="15">
        <v>0.15199066986140899</v>
      </c>
      <c r="G8" s="15">
        <v>7.0681129458189496E-2</v>
      </c>
      <c r="H8" s="15">
        <v>0.122062328709641</v>
      </c>
      <c r="I8" s="15">
        <v>0.19721064057683799</v>
      </c>
      <c r="J8" s="15">
        <v>0.18889066188866199</v>
      </c>
      <c r="K8" s="15">
        <v>0.208690305081599</v>
      </c>
      <c r="L8" s="15">
        <v>0.194981756357053</v>
      </c>
      <c r="M8" s="15">
        <v>0.173074379046501</v>
      </c>
    </row>
    <row r="9" spans="2:14" ht="16" x14ac:dyDescent="0.2">
      <c r="B9" s="17" t="s">
        <v>84</v>
      </c>
      <c r="C9" s="15">
        <v>0.36451712436709</v>
      </c>
      <c r="D9" s="15">
        <v>0.32405478918484998</v>
      </c>
      <c r="E9" s="15">
        <v>0.42386431911268502</v>
      </c>
      <c r="F9" s="15">
        <v>0.31992341034815303</v>
      </c>
      <c r="G9" s="15">
        <v>0.25172375949932302</v>
      </c>
      <c r="H9" s="15">
        <v>0.27561176383604002</v>
      </c>
      <c r="I9" s="15">
        <v>0.36276636101559501</v>
      </c>
      <c r="J9" s="15">
        <v>0.38827190669913098</v>
      </c>
      <c r="K9" s="15">
        <v>0.33261895787023199</v>
      </c>
      <c r="L9" s="15">
        <v>0.28918614027087602</v>
      </c>
      <c r="M9" s="15">
        <v>0.39530445614412602</v>
      </c>
    </row>
    <row r="10" spans="2:14" ht="16" x14ac:dyDescent="0.2">
      <c r="B10" s="17" t="s">
        <v>85</v>
      </c>
      <c r="C10" s="15">
        <v>0.47689244888909998</v>
      </c>
      <c r="D10" s="15">
        <v>0.45038859808711601</v>
      </c>
      <c r="E10" s="15">
        <v>0.32510958982320198</v>
      </c>
      <c r="F10" s="15">
        <v>0.45375041122398502</v>
      </c>
      <c r="G10" s="15">
        <v>0.66026536173116901</v>
      </c>
      <c r="H10" s="15">
        <v>0.56193711561003801</v>
      </c>
      <c r="I10" s="15">
        <v>0.36287882720820103</v>
      </c>
      <c r="J10" s="15">
        <v>0.39186261973592401</v>
      </c>
      <c r="K10" s="15">
        <v>0.39326006815549303</v>
      </c>
      <c r="L10" s="15">
        <v>0.44438975020663701</v>
      </c>
      <c r="M10" s="15">
        <v>0.37672391099785102</v>
      </c>
    </row>
    <row r="11" spans="2:14" ht="16" x14ac:dyDescent="0.2">
      <c r="B11" s="17" t="s">
        <v>52</v>
      </c>
      <c r="C11" s="15">
        <v>1.76338100945506E-2</v>
      </c>
      <c r="D11" s="15">
        <v>6.73841885972203E-3</v>
      </c>
      <c r="E11" s="15">
        <v>1.23610139635022E-2</v>
      </c>
      <c r="F11" s="15">
        <v>2.0973186229497499E-2</v>
      </c>
      <c r="G11" s="15">
        <v>9.5497164116121191E-3</v>
      </c>
      <c r="H11" s="15">
        <v>1.6103049681007699E-2</v>
      </c>
      <c r="I11" s="15">
        <v>6.73841885972203E-3</v>
      </c>
      <c r="J11" s="15">
        <v>6.73841885972203E-3</v>
      </c>
      <c r="K11" s="15">
        <v>1.62881352713342E-2</v>
      </c>
      <c r="L11" s="15">
        <v>2.4470827753598001E-2</v>
      </c>
      <c r="M11" s="15">
        <v>6.73841885972203E-3</v>
      </c>
    </row>
    <row r="12" spans="2:14" x14ac:dyDescent="0.2">
      <c r="B12" s="19"/>
      <c r="C12" s="19"/>
      <c r="D12" s="19"/>
      <c r="E12" s="19"/>
      <c r="F12" s="19"/>
      <c r="G12" s="19"/>
      <c r="H12" s="19"/>
      <c r="I12" s="19"/>
      <c r="J12" s="19"/>
      <c r="K12" s="19"/>
      <c r="L12" s="19"/>
      <c r="M12" s="19"/>
    </row>
    <row r="13" spans="2:14" x14ac:dyDescent="0.2">
      <c r="B13" s="21" t="s">
        <v>425</v>
      </c>
    </row>
    <row r="14" spans="2:14" x14ac:dyDescent="0.2">
      <c r="B14"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2:N2"/>
  </mergeCells>
  <pageMargins left="0.7" right="0.7" top="0.75" bottom="0.75" header="0" footer="0"/>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81</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2.1071785028822902E-2</v>
      </c>
      <c r="D9" s="15">
        <v>3.9967196950651401E-2</v>
      </c>
      <c r="E9" s="15">
        <v>5.9038781872025204E-3</v>
      </c>
      <c r="F9" s="15">
        <v>2.62739954983464E-2</v>
      </c>
      <c r="G9" s="15">
        <v>3.8628634661478499E-2</v>
      </c>
      <c r="H9" s="15"/>
      <c r="I9" s="15">
        <v>3.4860107598086103E-2</v>
      </c>
      <c r="J9" s="15">
        <v>5.9038781872025204E-3</v>
      </c>
      <c r="K9" s="15"/>
      <c r="L9" s="15">
        <v>2.9369817057975301E-2</v>
      </c>
      <c r="M9" s="15">
        <v>1.22122320352919E-2</v>
      </c>
    </row>
    <row r="10" spans="2:13" ht="16" x14ac:dyDescent="0.2">
      <c r="B10" s="17" t="s">
        <v>83</v>
      </c>
      <c r="C10" s="15">
        <v>0.11988483162043601</v>
      </c>
      <c r="D10" s="15">
        <v>0.16743376042407501</v>
      </c>
      <c r="E10" s="15">
        <v>7.3315132083817999E-2</v>
      </c>
      <c r="F10" s="15">
        <v>0.15310080737642001</v>
      </c>
      <c r="G10" s="15">
        <v>0.16642530548897499</v>
      </c>
      <c r="H10" s="15"/>
      <c r="I10" s="15">
        <v>0.16221882311111399</v>
      </c>
      <c r="J10" s="15">
        <v>7.3315132083817999E-2</v>
      </c>
      <c r="K10" s="15"/>
      <c r="L10" s="15">
        <v>0.115062272439497</v>
      </c>
      <c r="M10" s="15">
        <v>0.12503372939256599</v>
      </c>
    </row>
    <row r="11" spans="2:13" ht="16" x14ac:dyDescent="0.2">
      <c r="B11" s="17" t="s">
        <v>84</v>
      </c>
      <c r="C11" s="15">
        <v>0.36451712436709</v>
      </c>
      <c r="D11" s="15">
        <v>0.35592228624512801</v>
      </c>
      <c r="E11" s="15">
        <v>0.36147460145068799</v>
      </c>
      <c r="F11" s="15">
        <v>0.43658659406096401</v>
      </c>
      <c r="G11" s="15">
        <v>0.30758091022568101</v>
      </c>
      <c r="H11" s="15"/>
      <c r="I11" s="15">
        <v>0.36728291715799999</v>
      </c>
      <c r="J11" s="15">
        <v>0.36147460145068799</v>
      </c>
      <c r="K11" s="15"/>
      <c r="L11" s="15">
        <v>0.35242241553212</v>
      </c>
      <c r="M11" s="15">
        <v>0.37743027214578101</v>
      </c>
    </row>
    <row r="12" spans="2:13" ht="16" x14ac:dyDescent="0.2">
      <c r="B12" s="17" t="s">
        <v>85</v>
      </c>
      <c r="C12" s="15">
        <v>0.47689244888909998</v>
      </c>
      <c r="D12" s="15">
        <v>0.43667675638014603</v>
      </c>
      <c r="E12" s="15">
        <v>0.546264334985193</v>
      </c>
      <c r="F12" s="15">
        <v>0.35776460756592399</v>
      </c>
      <c r="G12" s="15">
        <v>0.44873651496238698</v>
      </c>
      <c r="H12" s="15"/>
      <c r="I12" s="15">
        <v>0.413830224633712</v>
      </c>
      <c r="J12" s="15">
        <v>0.546264334985193</v>
      </c>
      <c r="K12" s="15"/>
      <c r="L12" s="15">
        <v>0.47443992490539699</v>
      </c>
      <c r="M12" s="15">
        <v>0.47951093314237803</v>
      </c>
    </row>
    <row r="13" spans="2:13" ht="16" x14ac:dyDescent="0.2">
      <c r="B13" s="17" t="s">
        <v>52</v>
      </c>
      <c r="C13" s="18">
        <v>1.76338100945506E-2</v>
      </c>
      <c r="D13" s="18">
        <v>0</v>
      </c>
      <c r="E13" s="18">
        <v>1.3042053293098901E-2</v>
      </c>
      <c r="F13" s="18">
        <v>2.62739954983464E-2</v>
      </c>
      <c r="G13" s="18">
        <v>3.8628634661478499E-2</v>
      </c>
      <c r="H13" s="18"/>
      <c r="I13" s="18">
        <v>2.18079274990889E-2</v>
      </c>
      <c r="J13" s="18">
        <v>1.3042053293098901E-2</v>
      </c>
      <c r="K13" s="18"/>
      <c r="L13" s="18">
        <v>2.8705570065011499E-2</v>
      </c>
      <c r="M13" s="18">
        <v>5.8128332839832899E-3</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86</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5.0626712165929601E-2</v>
      </c>
      <c r="D9" s="15">
        <v>0.119901590851954</v>
      </c>
      <c r="E9" s="15">
        <v>1.7711634561607601E-2</v>
      </c>
      <c r="F9" s="15">
        <v>5.2547990996692898E-2</v>
      </c>
      <c r="G9" s="15">
        <v>7.0577802368352704E-2</v>
      </c>
      <c r="H9" s="15"/>
      <c r="I9" s="15">
        <v>8.0548026434249603E-2</v>
      </c>
      <c r="J9" s="15">
        <v>1.7711634561607601E-2</v>
      </c>
      <c r="K9" s="15"/>
      <c r="L9" s="15">
        <v>5.2936779439122901E-2</v>
      </c>
      <c r="M9" s="15">
        <v>4.8160324550941498E-2</v>
      </c>
    </row>
    <row r="10" spans="2:13" ht="16" x14ac:dyDescent="0.2">
      <c r="B10" s="17" t="s">
        <v>83</v>
      </c>
      <c r="C10" s="15">
        <v>0.16819148170238099</v>
      </c>
      <c r="D10" s="15">
        <v>6.1842038581344398E-2</v>
      </c>
      <c r="E10" s="15">
        <v>0.14689787057390299</v>
      </c>
      <c r="F10" s="15">
        <v>0.26629812241351603</v>
      </c>
      <c r="G10" s="15">
        <v>0.230323640902724</v>
      </c>
      <c r="H10" s="15"/>
      <c r="I10" s="15">
        <v>0.18754835025185501</v>
      </c>
      <c r="J10" s="15">
        <v>0.14689787057390299</v>
      </c>
      <c r="K10" s="15"/>
      <c r="L10" s="15">
        <v>0.14122640602703901</v>
      </c>
      <c r="M10" s="15">
        <v>0.196981261746732</v>
      </c>
    </row>
    <row r="11" spans="2:13" ht="16" x14ac:dyDescent="0.2">
      <c r="B11" s="17" t="s">
        <v>84</v>
      </c>
      <c r="C11" s="15">
        <v>0.32405478918484998</v>
      </c>
      <c r="D11" s="15">
        <v>0.331085034537415</v>
      </c>
      <c r="E11" s="15">
        <v>0.30216821317239601</v>
      </c>
      <c r="F11" s="15">
        <v>0.30975978218289002</v>
      </c>
      <c r="G11" s="15">
        <v>0.391517646503242</v>
      </c>
      <c r="H11" s="15"/>
      <c r="I11" s="15">
        <v>0.343950689993546</v>
      </c>
      <c r="J11" s="15">
        <v>0.30216821317239601</v>
      </c>
      <c r="K11" s="15"/>
      <c r="L11" s="15">
        <v>0.34410646641710102</v>
      </c>
      <c r="M11" s="15">
        <v>0.30264623153838699</v>
      </c>
    </row>
    <row r="12" spans="2:13" ht="16" x14ac:dyDescent="0.2">
      <c r="B12" s="17" t="s">
        <v>85</v>
      </c>
      <c r="C12" s="15">
        <v>0.45038859808711601</v>
      </c>
      <c r="D12" s="15">
        <v>0.48717133602928597</v>
      </c>
      <c r="E12" s="15">
        <v>0.53322228169209396</v>
      </c>
      <c r="F12" s="15">
        <v>0.37139410440690102</v>
      </c>
      <c r="G12" s="15">
        <v>0.26895227556420198</v>
      </c>
      <c r="H12" s="15"/>
      <c r="I12" s="15">
        <v>0.37508898284873099</v>
      </c>
      <c r="J12" s="15">
        <v>0.53322228169209396</v>
      </c>
      <c r="K12" s="15"/>
      <c r="L12" s="15">
        <v>0.44868059328276899</v>
      </c>
      <c r="M12" s="15">
        <v>0.45221218216394099</v>
      </c>
    </row>
    <row r="13" spans="2:13" ht="16" x14ac:dyDescent="0.2">
      <c r="B13" s="17" t="s">
        <v>52</v>
      </c>
      <c r="C13" s="18">
        <v>6.73841885972203E-3</v>
      </c>
      <c r="D13" s="18">
        <v>0</v>
      </c>
      <c r="E13" s="18">
        <v>0</v>
      </c>
      <c r="F13" s="18">
        <v>0</v>
      </c>
      <c r="G13" s="18">
        <v>3.8628634661478499E-2</v>
      </c>
      <c r="H13" s="18"/>
      <c r="I13" s="18">
        <v>1.2863950471619E-2</v>
      </c>
      <c r="J13" s="18">
        <v>0</v>
      </c>
      <c r="K13" s="18"/>
      <c r="L13" s="18">
        <v>1.30497548339687E-2</v>
      </c>
      <c r="M13" s="18">
        <v>0</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87</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2.81129755189009E-3</v>
      </c>
      <c r="D9" s="15">
        <v>0</v>
      </c>
      <c r="E9" s="15">
        <v>5.9038781872025204E-3</v>
      </c>
      <c r="F9" s="15">
        <v>0</v>
      </c>
      <c r="G9" s="15">
        <v>0</v>
      </c>
      <c r="H9" s="15"/>
      <c r="I9" s="15">
        <v>0</v>
      </c>
      <c r="J9" s="15">
        <v>5.9038781872025204E-3</v>
      </c>
      <c r="K9" s="15"/>
      <c r="L9" s="15">
        <v>0</v>
      </c>
      <c r="M9" s="15">
        <v>5.8128332839832899E-3</v>
      </c>
    </row>
    <row r="10" spans="2:13" ht="16" x14ac:dyDescent="0.2">
      <c r="B10" s="17" t="s">
        <v>83</v>
      </c>
      <c r="C10" s="15">
        <v>0.235853779548718</v>
      </c>
      <c r="D10" s="15">
        <v>0.26924299595607099</v>
      </c>
      <c r="E10" s="15">
        <v>0.203735665014807</v>
      </c>
      <c r="F10" s="15">
        <v>0.25721179118619802</v>
      </c>
      <c r="G10" s="15">
        <v>0.26895227556420198</v>
      </c>
      <c r="H10" s="15"/>
      <c r="I10" s="15">
        <v>0.265050617855698</v>
      </c>
      <c r="J10" s="15">
        <v>0.203735665014807</v>
      </c>
      <c r="K10" s="15"/>
      <c r="L10" s="15">
        <v>0.20660609731979501</v>
      </c>
      <c r="M10" s="15">
        <v>0.26708062824426199</v>
      </c>
    </row>
    <row r="11" spans="2:13" ht="16" x14ac:dyDescent="0.2">
      <c r="B11" s="17" t="s">
        <v>84</v>
      </c>
      <c r="C11" s="15">
        <v>0.42386431911268502</v>
      </c>
      <c r="D11" s="15">
        <v>0.39588948319577899</v>
      </c>
      <c r="E11" s="15">
        <v>0.38509011419949801</v>
      </c>
      <c r="F11" s="15">
        <v>0.467403755172969</v>
      </c>
      <c r="G11" s="15">
        <v>0.51263485037613499</v>
      </c>
      <c r="H11" s="15"/>
      <c r="I11" s="15">
        <v>0.459111848669153</v>
      </c>
      <c r="J11" s="15">
        <v>0.38509011419949801</v>
      </c>
      <c r="K11" s="15"/>
      <c r="L11" s="15">
        <v>0.40391514949092899</v>
      </c>
      <c r="M11" s="15">
        <v>0.44516343254343399</v>
      </c>
    </row>
    <row r="12" spans="2:13" ht="16" x14ac:dyDescent="0.2">
      <c r="B12" s="17" t="s">
        <v>85</v>
      </c>
      <c r="C12" s="15">
        <v>0.32510958982320198</v>
      </c>
      <c r="D12" s="15">
        <v>0.33486752084815002</v>
      </c>
      <c r="E12" s="15">
        <v>0.39346258622408797</v>
      </c>
      <c r="F12" s="15">
        <v>0.27538445364083403</v>
      </c>
      <c r="G12" s="15">
        <v>0.179784239398184</v>
      </c>
      <c r="H12" s="15"/>
      <c r="I12" s="15">
        <v>0.26297358300353002</v>
      </c>
      <c r="J12" s="15">
        <v>0.39346258622408797</v>
      </c>
      <c r="K12" s="15"/>
      <c r="L12" s="15">
        <v>0.37642899835530702</v>
      </c>
      <c r="M12" s="15">
        <v>0.27031743936035502</v>
      </c>
    </row>
    <row r="13" spans="2:13" ht="16" x14ac:dyDescent="0.2">
      <c r="B13" s="17" t="s">
        <v>52</v>
      </c>
      <c r="C13" s="18">
        <v>1.23610139635022E-2</v>
      </c>
      <c r="D13" s="18">
        <v>0</v>
      </c>
      <c r="E13" s="18">
        <v>1.1807756374404999E-2</v>
      </c>
      <c r="F13" s="18">
        <v>0</v>
      </c>
      <c r="G13" s="18">
        <v>3.8628634661478499E-2</v>
      </c>
      <c r="H13" s="18"/>
      <c r="I13" s="18">
        <v>1.2863950471619E-2</v>
      </c>
      <c r="J13" s="18">
        <v>1.1807756374404999E-2</v>
      </c>
      <c r="K13" s="18"/>
      <c r="L13" s="18">
        <v>1.30497548339687E-2</v>
      </c>
      <c r="M13" s="18">
        <v>1.1625666567966601E-2</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88</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5.3362322336953802E-2</v>
      </c>
      <c r="D9" s="15">
        <v>6.1842038581344398E-2</v>
      </c>
      <c r="E9" s="15">
        <v>1.8945931480301399E-2</v>
      </c>
      <c r="F9" s="15">
        <v>0.12682681187807299</v>
      </c>
      <c r="G9" s="15">
        <v>6.3898335413748494E-2</v>
      </c>
      <c r="H9" s="15"/>
      <c r="I9" s="15">
        <v>8.4648399167227203E-2</v>
      </c>
      <c r="J9" s="15">
        <v>1.8945931480301399E-2</v>
      </c>
      <c r="K9" s="15"/>
      <c r="L9" s="15">
        <v>5.7369101745921497E-2</v>
      </c>
      <c r="M9" s="15">
        <v>4.9084407479259198E-2</v>
      </c>
    </row>
    <row r="10" spans="2:13" ht="16" x14ac:dyDescent="0.2">
      <c r="B10" s="17" t="s">
        <v>83</v>
      </c>
      <c r="C10" s="15">
        <v>0.15199066986140899</v>
      </c>
      <c r="D10" s="15">
        <v>0.119901590851954</v>
      </c>
      <c r="E10" s="15">
        <v>0.18478973353450601</v>
      </c>
      <c r="F10" s="15">
        <v>0.17483163726110701</v>
      </c>
      <c r="G10" s="15">
        <v>7.0577802368352704E-2</v>
      </c>
      <c r="H10" s="15"/>
      <c r="I10" s="15">
        <v>0.122174817574296</v>
      </c>
      <c r="J10" s="15">
        <v>0.18478973353450601</v>
      </c>
      <c r="K10" s="15"/>
      <c r="L10" s="15">
        <v>0.15256545044566899</v>
      </c>
      <c r="M10" s="15">
        <v>0.15137699435039501</v>
      </c>
    </row>
    <row r="11" spans="2:13" ht="16" x14ac:dyDescent="0.2">
      <c r="B11" s="17" t="s">
        <v>84</v>
      </c>
      <c r="C11" s="15">
        <v>0.31992341034815303</v>
      </c>
      <c r="D11" s="15">
        <v>0.37105223148806699</v>
      </c>
      <c r="E11" s="15">
        <v>0.29503003806649902</v>
      </c>
      <c r="F11" s="15">
        <v>0.230937795687851</v>
      </c>
      <c r="G11" s="15">
        <v>0.428698114098574</v>
      </c>
      <c r="H11" s="15"/>
      <c r="I11" s="15">
        <v>0.34255262678785198</v>
      </c>
      <c r="J11" s="15">
        <v>0.29503003806649902</v>
      </c>
      <c r="K11" s="15"/>
      <c r="L11" s="15">
        <v>0.26535220787359298</v>
      </c>
      <c r="M11" s="15">
        <v>0.37818740096009101</v>
      </c>
    </row>
    <row r="12" spans="2:13" ht="16" x14ac:dyDescent="0.2">
      <c r="B12" s="17" t="s">
        <v>85</v>
      </c>
      <c r="C12" s="15">
        <v>0.45375041122398502</v>
      </c>
      <c r="D12" s="15">
        <v>0.44720413907863499</v>
      </c>
      <c r="E12" s="15">
        <v>0.49533041873149097</v>
      </c>
      <c r="F12" s="15">
        <v>0.44112975967462298</v>
      </c>
      <c r="G12" s="15">
        <v>0.359568478796368</v>
      </c>
      <c r="H12" s="15"/>
      <c r="I12" s="15">
        <v>0.41595227849991701</v>
      </c>
      <c r="J12" s="15">
        <v>0.49533041873149097</v>
      </c>
      <c r="K12" s="15"/>
      <c r="L12" s="15">
        <v>0.48954056820001401</v>
      </c>
      <c r="M12" s="15">
        <v>0.41553836392627203</v>
      </c>
    </row>
    <row r="13" spans="2:13" ht="16" x14ac:dyDescent="0.2">
      <c r="B13" s="17" t="s">
        <v>52</v>
      </c>
      <c r="C13" s="18">
        <v>2.0973186229497499E-2</v>
      </c>
      <c r="D13" s="18">
        <v>0</v>
      </c>
      <c r="E13" s="18">
        <v>5.9038781872025204E-3</v>
      </c>
      <c r="F13" s="18">
        <v>2.62739954983464E-2</v>
      </c>
      <c r="G13" s="18">
        <v>7.7257269322956998E-2</v>
      </c>
      <c r="H13" s="18"/>
      <c r="I13" s="18">
        <v>3.46718779707079E-2</v>
      </c>
      <c r="J13" s="18">
        <v>5.9038781872025204E-3</v>
      </c>
      <c r="K13" s="18"/>
      <c r="L13" s="18">
        <v>3.5172671734802999E-2</v>
      </c>
      <c r="M13" s="18">
        <v>5.8128332839832899E-3</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89</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7.78003289970526E-3</v>
      </c>
      <c r="D9" s="15">
        <v>1.80923553199583E-2</v>
      </c>
      <c r="E9" s="15">
        <v>0</v>
      </c>
      <c r="F9" s="15">
        <v>2.62739954983464E-2</v>
      </c>
      <c r="G9" s="15">
        <v>0</v>
      </c>
      <c r="H9" s="15"/>
      <c r="I9" s="15">
        <v>1.4852439418333099E-2</v>
      </c>
      <c r="J9" s="15">
        <v>0</v>
      </c>
      <c r="K9" s="15"/>
      <c r="L9" s="15">
        <v>9.0731620668655696E-3</v>
      </c>
      <c r="M9" s="15">
        <v>6.3993987513085802E-3</v>
      </c>
    </row>
    <row r="10" spans="2:13" ht="16" x14ac:dyDescent="0.2">
      <c r="B10" s="17" t="s">
        <v>83</v>
      </c>
      <c r="C10" s="15">
        <v>7.0681129458189496E-2</v>
      </c>
      <c r="D10" s="15">
        <v>0.123684077162689</v>
      </c>
      <c r="E10" s="15">
        <v>4.8465322416314002E-2</v>
      </c>
      <c r="F10" s="15">
        <v>4.80048253830338E-2</v>
      </c>
      <c r="G10" s="15">
        <v>0.102526970075227</v>
      </c>
      <c r="H10" s="15"/>
      <c r="I10" s="15">
        <v>9.0876316363567702E-2</v>
      </c>
      <c r="J10" s="15">
        <v>4.8465322416314002E-2</v>
      </c>
      <c r="K10" s="15"/>
      <c r="L10" s="15">
        <v>5.7693170693575498E-2</v>
      </c>
      <c r="M10" s="15">
        <v>8.4547972650484193E-2</v>
      </c>
    </row>
    <row r="11" spans="2:13" ht="16" x14ac:dyDescent="0.2">
      <c r="B11" s="17" t="s">
        <v>84</v>
      </c>
      <c r="C11" s="15">
        <v>0.25172375949932302</v>
      </c>
      <c r="D11" s="15">
        <v>0.18552611574403299</v>
      </c>
      <c r="E11" s="15">
        <v>0.16240851770438899</v>
      </c>
      <c r="F11" s="15">
        <v>0.43658659406096401</v>
      </c>
      <c r="G11" s="15">
        <v>0.37147924563942902</v>
      </c>
      <c r="H11" s="15"/>
      <c r="I11" s="15">
        <v>0.33291540822708798</v>
      </c>
      <c r="J11" s="15">
        <v>0.16240851770438899</v>
      </c>
      <c r="K11" s="15"/>
      <c r="L11" s="15">
        <v>0.25235412408353403</v>
      </c>
      <c r="M11" s="15">
        <v>0.25105073866505401</v>
      </c>
    </row>
    <row r="12" spans="2:13" ht="16" x14ac:dyDescent="0.2">
      <c r="B12" s="17" t="s">
        <v>85</v>
      </c>
      <c r="C12" s="15">
        <v>0.66026536173116901</v>
      </c>
      <c r="D12" s="15">
        <v>0.67269745177331897</v>
      </c>
      <c r="E12" s="15">
        <v>0.78322228169209396</v>
      </c>
      <c r="F12" s="15">
        <v>0.489134585057657</v>
      </c>
      <c r="G12" s="15">
        <v>0.48736514962386501</v>
      </c>
      <c r="H12" s="15"/>
      <c r="I12" s="15">
        <v>0.54849188551939299</v>
      </c>
      <c r="J12" s="15">
        <v>0.78322228169209396</v>
      </c>
      <c r="K12" s="15"/>
      <c r="L12" s="15">
        <v>0.66782978832205597</v>
      </c>
      <c r="M12" s="15">
        <v>0.65218905664917004</v>
      </c>
    </row>
    <row r="13" spans="2:13" ht="16" x14ac:dyDescent="0.2">
      <c r="B13" s="17" t="s">
        <v>52</v>
      </c>
      <c r="C13" s="18">
        <v>9.5497164116121191E-3</v>
      </c>
      <c r="D13" s="18">
        <v>0</v>
      </c>
      <c r="E13" s="18">
        <v>5.9038781872025204E-3</v>
      </c>
      <c r="F13" s="18">
        <v>0</v>
      </c>
      <c r="G13" s="18">
        <v>3.8628634661478499E-2</v>
      </c>
      <c r="H13" s="18"/>
      <c r="I13" s="18">
        <v>1.2863950471619E-2</v>
      </c>
      <c r="J13" s="18">
        <v>5.9038781872025204E-3</v>
      </c>
      <c r="K13" s="18"/>
      <c r="L13" s="18">
        <v>1.30497548339687E-2</v>
      </c>
      <c r="M13" s="18">
        <v>5.8128332839832899E-3</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90</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2.42857421632716E-2</v>
      </c>
      <c r="D9" s="15">
        <v>6.1842038581344398E-2</v>
      </c>
      <c r="E9" s="15">
        <v>1.8945931480301399E-2</v>
      </c>
      <c r="F9" s="15">
        <v>2.62739954983464E-2</v>
      </c>
      <c r="G9" s="15">
        <v>0</v>
      </c>
      <c r="H9" s="15"/>
      <c r="I9" s="15">
        <v>2.91398748346012E-2</v>
      </c>
      <c r="J9" s="15">
        <v>1.8945931480301399E-2</v>
      </c>
      <c r="K9" s="15"/>
      <c r="L9" s="15">
        <v>3.01496155453248E-2</v>
      </c>
      <c r="M9" s="15">
        <v>1.8025065319275099E-2</v>
      </c>
    </row>
    <row r="10" spans="2:13" ht="16" x14ac:dyDescent="0.2">
      <c r="B10" s="17" t="s">
        <v>83</v>
      </c>
      <c r="C10" s="15">
        <v>0.122062328709641</v>
      </c>
      <c r="D10" s="15">
        <v>0.123684077162689</v>
      </c>
      <c r="E10" s="15">
        <v>8.7591482295610701E-2</v>
      </c>
      <c r="F10" s="15">
        <v>0.13136997749173199</v>
      </c>
      <c r="G10" s="15">
        <v>0.205053940150454</v>
      </c>
      <c r="H10" s="15"/>
      <c r="I10" s="15">
        <v>0.15339790813764601</v>
      </c>
      <c r="J10" s="15">
        <v>8.7591482295610701E-2</v>
      </c>
      <c r="K10" s="15"/>
      <c r="L10" s="15">
        <v>0.126783533287538</v>
      </c>
      <c r="M10" s="15">
        <v>0.117021644122714</v>
      </c>
    </row>
    <row r="11" spans="2:13" ht="16" x14ac:dyDescent="0.2">
      <c r="B11" s="17" t="s">
        <v>84</v>
      </c>
      <c r="C11" s="15">
        <v>0.27561176383604002</v>
      </c>
      <c r="D11" s="15">
        <v>0.28355286496529403</v>
      </c>
      <c r="E11" s="15">
        <v>0.26427635021179302</v>
      </c>
      <c r="F11" s="15">
        <v>0.33603377768123699</v>
      </c>
      <c r="G11" s="15">
        <v>0.237003107857328</v>
      </c>
      <c r="H11" s="15"/>
      <c r="I11" s="15">
        <v>0.28591617440100098</v>
      </c>
      <c r="J11" s="15">
        <v>0.26427635021179302</v>
      </c>
      <c r="K11" s="15"/>
      <c r="L11" s="15">
        <v>0.26607460234831398</v>
      </c>
      <c r="M11" s="15">
        <v>0.28579429715376298</v>
      </c>
    </row>
    <row r="12" spans="2:13" ht="16" x14ac:dyDescent="0.2">
      <c r="B12" s="17" t="s">
        <v>85</v>
      </c>
      <c r="C12" s="15">
        <v>0.56193711561003801</v>
      </c>
      <c r="D12" s="15">
        <v>0.50904617765997895</v>
      </c>
      <c r="E12" s="15">
        <v>0.61737847963789005</v>
      </c>
      <c r="F12" s="15">
        <v>0.50632224932868497</v>
      </c>
      <c r="G12" s="15">
        <v>0.51931431733073896</v>
      </c>
      <c r="H12" s="15"/>
      <c r="I12" s="15">
        <v>0.51153837444699901</v>
      </c>
      <c r="J12" s="15">
        <v>0.61737847963789005</v>
      </c>
      <c r="K12" s="15"/>
      <c r="L12" s="15">
        <v>0.55669559382771405</v>
      </c>
      <c r="M12" s="15">
        <v>0.56753332683628299</v>
      </c>
    </row>
    <row r="13" spans="2:13" ht="16" x14ac:dyDescent="0.2">
      <c r="B13" s="17" t="s">
        <v>52</v>
      </c>
      <c r="C13" s="18">
        <v>1.6103049681007699E-2</v>
      </c>
      <c r="D13" s="18">
        <v>2.1874841630693101E-2</v>
      </c>
      <c r="E13" s="18">
        <v>1.1807756374404999E-2</v>
      </c>
      <c r="F13" s="18">
        <v>0</v>
      </c>
      <c r="G13" s="18">
        <v>3.8628634661478499E-2</v>
      </c>
      <c r="H13" s="18"/>
      <c r="I13" s="18">
        <v>2.0007668179753E-2</v>
      </c>
      <c r="J13" s="18">
        <v>1.1807756374404999E-2</v>
      </c>
      <c r="K13" s="18"/>
      <c r="L13" s="18">
        <v>2.0296654991109799E-2</v>
      </c>
      <c r="M13" s="18">
        <v>1.1625666567966601E-2</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91</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7.0405752339642594E-2</v>
      </c>
      <c r="D9" s="15">
        <v>8.3716880212037506E-2</v>
      </c>
      <c r="E9" s="15">
        <v>2.48498096675039E-2</v>
      </c>
      <c r="F9" s="15">
        <v>7.8821986495039298E-2</v>
      </c>
      <c r="G9" s="15">
        <v>0.17310477244358</v>
      </c>
      <c r="H9" s="15"/>
      <c r="I9" s="15">
        <v>0.11181819237300999</v>
      </c>
      <c r="J9" s="15">
        <v>2.48498096675039E-2</v>
      </c>
      <c r="K9" s="15"/>
      <c r="L9" s="15">
        <v>8.1642349504134404E-2</v>
      </c>
      <c r="M9" s="15">
        <v>5.8408783938456103E-2</v>
      </c>
    </row>
    <row r="10" spans="2:13" ht="16" x14ac:dyDescent="0.2">
      <c r="B10" s="17" t="s">
        <v>83</v>
      </c>
      <c r="C10" s="15">
        <v>0.19721064057683799</v>
      </c>
      <c r="D10" s="15">
        <v>0.17121624673481001</v>
      </c>
      <c r="E10" s="15">
        <v>0.17668486791618199</v>
      </c>
      <c r="F10" s="15">
        <v>0.244567292528828</v>
      </c>
      <c r="G10" s="15">
        <v>0.230323640902724</v>
      </c>
      <c r="H10" s="15"/>
      <c r="I10" s="15">
        <v>0.215869508763707</v>
      </c>
      <c r="J10" s="15">
        <v>0.17668486791618199</v>
      </c>
      <c r="K10" s="15"/>
      <c r="L10" s="15">
        <v>0.21037417263363001</v>
      </c>
      <c r="M10" s="15">
        <v>0.183156343192896</v>
      </c>
    </row>
    <row r="11" spans="2:13" ht="16" x14ac:dyDescent="0.2">
      <c r="B11" s="17" t="s">
        <v>84</v>
      </c>
      <c r="C11" s="15">
        <v>0.36276636101559501</v>
      </c>
      <c r="D11" s="15">
        <v>0.42911178375867598</v>
      </c>
      <c r="E11" s="15">
        <v>0.35873840120703299</v>
      </c>
      <c r="F11" s="15">
        <v>0.38858176867792998</v>
      </c>
      <c r="G11" s="15">
        <v>0.28231120947341098</v>
      </c>
      <c r="H11" s="15"/>
      <c r="I11" s="15">
        <v>0.366427961110876</v>
      </c>
      <c r="J11" s="15">
        <v>0.35873840120703299</v>
      </c>
      <c r="K11" s="15"/>
      <c r="L11" s="15">
        <v>0.34655493693568701</v>
      </c>
      <c r="M11" s="15">
        <v>0.38007479875504702</v>
      </c>
    </row>
    <row r="12" spans="2:13" ht="16" x14ac:dyDescent="0.2">
      <c r="B12" s="17" t="s">
        <v>85</v>
      </c>
      <c r="C12" s="15">
        <v>0.36287882720820103</v>
      </c>
      <c r="D12" s="15">
        <v>0.31595508929447602</v>
      </c>
      <c r="E12" s="15">
        <v>0.43972692120928097</v>
      </c>
      <c r="F12" s="15">
        <v>0.28802895229820302</v>
      </c>
      <c r="G12" s="15">
        <v>0.27563174251880701</v>
      </c>
      <c r="H12" s="15"/>
      <c r="I12" s="15">
        <v>0.293020387280788</v>
      </c>
      <c r="J12" s="15">
        <v>0.43972692120928097</v>
      </c>
      <c r="K12" s="15"/>
      <c r="L12" s="15">
        <v>0.34837878609258</v>
      </c>
      <c r="M12" s="15">
        <v>0.37836007411360201</v>
      </c>
    </row>
    <row r="13" spans="2:13" ht="16" x14ac:dyDescent="0.2">
      <c r="B13" s="17" t="s">
        <v>52</v>
      </c>
      <c r="C13" s="18">
        <v>6.73841885972203E-3</v>
      </c>
      <c r="D13" s="18">
        <v>0</v>
      </c>
      <c r="E13" s="18">
        <v>0</v>
      </c>
      <c r="F13" s="18">
        <v>0</v>
      </c>
      <c r="G13" s="18">
        <v>3.8628634661478499E-2</v>
      </c>
      <c r="H13" s="18"/>
      <c r="I13" s="18">
        <v>1.2863950471619E-2</v>
      </c>
      <c r="J13" s="18">
        <v>0</v>
      </c>
      <c r="K13" s="18"/>
      <c r="L13" s="18">
        <v>1.30497548339687E-2</v>
      </c>
      <c r="M13" s="18">
        <v>0</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92</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2.4236392816559701E-2</v>
      </c>
      <c r="D9" s="15">
        <v>6.1842038581344398E-2</v>
      </c>
      <c r="E9" s="15">
        <v>7.1381751058963803E-3</v>
      </c>
      <c r="F9" s="15">
        <v>2.62739954983464E-2</v>
      </c>
      <c r="G9" s="15">
        <v>3.1949167706874199E-2</v>
      </c>
      <c r="H9" s="15"/>
      <c r="I9" s="15">
        <v>3.9779456445300197E-2</v>
      </c>
      <c r="J9" s="15">
        <v>7.1381751058963803E-3</v>
      </c>
      <c r="K9" s="15"/>
      <c r="L9" s="15">
        <v>3.01496155453248E-2</v>
      </c>
      <c r="M9" s="15">
        <v>1.7923027196374501E-2</v>
      </c>
    </row>
    <row r="10" spans="2:13" ht="16" x14ac:dyDescent="0.2">
      <c r="B10" s="17" t="s">
        <v>83</v>
      </c>
      <c r="C10" s="15">
        <v>0.18889066188866199</v>
      </c>
      <c r="D10" s="15">
        <v>0.18930860205476799</v>
      </c>
      <c r="E10" s="15">
        <v>0.13509011419949801</v>
      </c>
      <c r="F10" s="15">
        <v>0.122283646264414</v>
      </c>
      <c r="G10" s="15">
        <v>0.40342841334630403</v>
      </c>
      <c r="H10" s="15"/>
      <c r="I10" s="15">
        <v>0.237797825789859</v>
      </c>
      <c r="J10" s="15">
        <v>0.13509011419949801</v>
      </c>
      <c r="K10" s="15"/>
      <c r="L10" s="15">
        <v>0.17634093028008499</v>
      </c>
      <c r="M10" s="15">
        <v>0.202289623455714</v>
      </c>
    </row>
    <row r="11" spans="2:13" ht="16" x14ac:dyDescent="0.2">
      <c r="B11" s="17" t="s">
        <v>84</v>
      </c>
      <c r="C11" s="15">
        <v>0.38827190669913098</v>
      </c>
      <c r="D11" s="15">
        <v>0.439639166457165</v>
      </c>
      <c r="E11" s="15">
        <v>0.34719825123889497</v>
      </c>
      <c r="F11" s="15">
        <v>0.55887024032537802</v>
      </c>
      <c r="G11" s="15">
        <v>0.27563174251880701</v>
      </c>
      <c r="H11" s="15"/>
      <c r="I11" s="15">
        <v>0.425609742202612</v>
      </c>
      <c r="J11" s="15">
        <v>0.34719825123889497</v>
      </c>
      <c r="K11" s="15"/>
      <c r="L11" s="15">
        <v>0.38821729587578502</v>
      </c>
      <c r="M11" s="15">
        <v>0.38833021299172898</v>
      </c>
    </row>
    <row r="12" spans="2:13" ht="16" x14ac:dyDescent="0.2">
      <c r="B12" s="17" t="s">
        <v>85</v>
      </c>
      <c r="C12" s="15">
        <v>0.39186261973592401</v>
      </c>
      <c r="D12" s="15">
        <v>0.30921019290672203</v>
      </c>
      <c r="E12" s="15">
        <v>0.51057345945571098</v>
      </c>
      <c r="F12" s="15">
        <v>0.292572117911862</v>
      </c>
      <c r="G12" s="15">
        <v>0.25036204176653698</v>
      </c>
      <c r="H12" s="15"/>
      <c r="I12" s="15">
        <v>0.28394902509060999</v>
      </c>
      <c r="J12" s="15">
        <v>0.51057345945571098</v>
      </c>
      <c r="K12" s="15"/>
      <c r="L12" s="15">
        <v>0.39224240346483702</v>
      </c>
      <c r="M12" s="15">
        <v>0.39145713635618301</v>
      </c>
    </row>
    <row r="13" spans="2:13" ht="16" x14ac:dyDescent="0.2">
      <c r="B13" s="17" t="s">
        <v>52</v>
      </c>
      <c r="C13" s="18">
        <v>6.73841885972203E-3</v>
      </c>
      <c r="D13" s="18">
        <v>0</v>
      </c>
      <c r="E13" s="18">
        <v>0</v>
      </c>
      <c r="F13" s="18">
        <v>0</v>
      </c>
      <c r="G13" s="18">
        <v>3.8628634661478499E-2</v>
      </c>
      <c r="H13" s="18"/>
      <c r="I13" s="18">
        <v>1.2863950471619E-2</v>
      </c>
      <c r="J13" s="18">
        <v>0</v>
      </c>
      <c r="K13" s="18"/>
      <c r="L13" s="18">
        <v>1.30497548339687E-2</v>
      </c>
      <c r="M13" s="18">
        <v>0</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93</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4.9142533621340002E-2</v>
      </c>
      <c r="D9" s="15">
        <v>4.3749683261386098E-2</v>
      </c>
      <c r="E9" s="15">
        <v>4.6264334985193098E-2</v>
      </c>
      <c r="F9" s="15">
        <v>7.8821986495039298E-2</v>
      </c>
      <c r="G9" s="15">
        <v>3.1949167706874199E-2</v>
      </c>
      <c r="H9" s="15"/>
      <c r="I9" s="15">
        <v>5.1758948109376902E-2</v>
      </c>
      <c r="J9" s="15">
        <v>4.6264334985193098E-2</v>
      </c>
      <c r="K9" s="15"/>
      <c r="L9" s="15">
        <v>6.8043899171587499E-2</v>
      </c>
      <c r="M9" s="15">
        <v>2.89621282970157E-2</v>
      </c>
    </row>
    <row r="10" spans="2:13" ht="16" x14ac:dyDescent="0.2">
      <c r="B10" s="17" t="s">
        <v>83</v>
      </c>
      <c r="C10" s="15">
        <v>0.208690305081599</v>
      </c>
      <c r="D10" s="15">
        <v>0.25789553702386703</v>
      </c>
      <c r="E10" s="15">
        <v>0.14566357365520899</v>
      </c>
      <c r="F10" s="15">
        <v>0.270841288027175</v>
      </c>
      <c r="G10" s="15">
        <v>0.26895227556420198</v>
      </c>
      <c r="H10" s="15"/>
      <c r="I10" s="15">
        <v>0.265984492899841</v>
      </c>
      <c r="J10" s="15">
        <v>0.14566357365520899</v>
      </c>
      <c r="K10" s="15"/>
      <c r="L10" s="15">
        <v>0.18575427039226</v>
      </c>
      <c r="M10" s="15">
        <v>0.233178402268714</v>
      </c>
    </row>
    <row r="11" spans="2:13" ht="16" x14ac:dyDescent="0.2">
      <c r="B11" s="17" t="s">
        <v>84</v>
      </c>
      <c r="C11" s="15">
        <v>0.33261895787023199</v>
      </c>
      <c r="D11" s="15">
        <v>0.28733535127602899</v>
      </c>
      <c r="E11" s="15">
        <v>0.336357185376917</v>
      </c>
      <c r="F11" s="15">
        <v>0.38403860306427101</v>
      </c>
      <c r="G11" s="15">
        <v>0.31426037718028499</v>
      </c>
      <c r="H11" s="15"/>
      <c r="I11" s="15">
        <v>0.32922073771779797</v>
      </c>
      <c r="J11" s="15">
        <v>0.336357185376917</v>
      </c>
      <c r="K11" s="15"/>
      <c r="L11" s="15">
        <v>0.31507682740443499</v>
      </c>
      <c r="M11" s="15">
        <v>0.351348149796122</v>
      </c>
    </row>
    <row r="12" spans="2:13" ht="16" x14ac:dyDescent="0.2">
      <c r="B12" s="17" t="s">
        <v>85</v>
      </c>
      <c r="C12" s="15">
        <v>0.39326006815549303</v>
      </c>
      <c r="D12" s="15">
        <v>0.41101942843871803</v>
      </c>
      <c r="E12" s="15">
        <v>0.465811027795479</v>
      </c>
      <c r="F12" s="15">
        <v>0.26629812241351603</v>
      </c>
      <c r="G12" s="15">
        <v>0.30758091022568101</v>
      </c>
      <c r="H12" s="15"/>
      <c r="I12" s="15">
        <v>0.32730792032974598</v>
      </c>
      <c r="J12" s="15">
        <v>0.465811027795479</v>
      </c>
      <c r="K12" s="15"/>
      <c r="L12" s="15">
        <v>0.40502549336378002</v>
      </c>
      <c r="M12" s="15">
        <v>0.38069848635416498</v>
      </c>
    </row>
    <row r="13" spans="2:13" ht="16" x14ac:dyDescent="0.2">
      <c r="B13" s="17" t="s">
        <v>52</v>
      </c>
      <c r="C13" s="18">
        <v>1.62881352713342E-2</v>
      </c>
      <c r="D13" s="18">
        <v>0</v>
      </c>
      <c r="E13" s="18">
        <v>5.9038781872025204E-3</v>
      </c>
      <c r="F13" s="18">
        <v>0</v>
      </c>
      <c r="G13" s="18">
        <v>7.7257269322956998E-2</v>
      </c>
      <c r="H13" s="18"/>
      <c r="I13" s="18">
        <v>2.5727900943238E-2</v>
      </c>
      <c r="J13" s="18">
        <v>5.9038781872025204E-3</v>
      </c>
      <c r="K13" s="18"/>
      <c r="L13" s="18">
        <v>2.60995096679375E-2</v>
      </c>
      <c r="M13" s="18">
        <v>5.8128332839832899E-3</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94</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4.6971525411835101E-2</v>
      </c>
      <c r="D9" s="15">
        <v>3.9967196950651401E-2</v>
      </c>
      <c r="E9" s="15">
        <v>6.2741672628106801E-2</v>
      </c>
      <c r="F9" s="15">
        <v>2.62739954983464E-2</v>
      </c>
      <c r="G9" s="15">
        <v>3.1949167706874199E-2</v>
      </c>
      <c r="H9" s="15"/>
      <c r="I9" s="15">
        <v>3.2635738737166201E-2</v>
      </c>
      <c r="J9" s="15">
        <v>6.2741672628106801E-2</v>
      </c>
      <c r="K9" s="15"/>
      <c r="L9" s="15">
        <v>3.6068021716538202E-2</v>
      </c>
      <c r="M9" s="15">
        <v>5.8612860184257501E-2</v>
      </c>
    </row>
    <row r="10" spans="2:13" ht="16" x14ac:dyDescent="0.2">
      <c r="B10" s="17" t="s">
        <v>83</v>
      </c>
      <c r="C10" s="15">
        <v>0.194981756357053</v>
      </c>
      <c r="D10" s="15">
        <v>0.261678023334601</v>
      </c>
      <c r="E10" s="15">
        <v>0.14689787057390299</v>
      </c>
      <c r="F10" s="15">
        <v>0.218293297030482</v>
      </c>
      <c r="G10" s="15">
        <v>0.237003107857328</v>
      </c>
      <c r="H10" s="15"/>
      <c r="I10" s="15">
        <v>0.23869221255147299</v>
      </c>
      <c r="J10" s="15">
        <v>0.14689787057390299</v>
      </c>
      <c r="K10" s="15"/>
      <c r="L10" s="15">
        <v>0.18143749957984701</v>
      </c>
      <c r="M10" s="15">
        <v>0.209442541788356</v>
      </c>
    </row>
    <row r="11" spans="2:13" ht="16" x14ac:dyDescent="0.2">
      <c r="B11" s="17" t="s">
        <v>84</v>
      </c>
      <c r="C11" s="15">
        <v>0.28918614027087602</v>
      </c>
      <c r="D11" s="15">
        <v>0.254933126946847</v>
      </c>
      <c r="E11" s="15">
        <v>0.25837247202459002</v>
      </c>
      <c r="F11" s="15">
        <v>0.292572117911862</v>
      </c>
      <c r="G11" s="15">
        <v>0.40342841334630403</v>
      </c>
      <c r="H11" s="15"/>
      <c r="I11" s="15">
        <v>0.31719717711059497</v>
      </c>
      <c r="J11" s="15">
        <v>0.25837247202459002</v>
      </c>
      <c r="K11" s="15"/>
      <c r="L11" s="15">
        <v>0.293618157496565</v>
      </c>
      <c r="M11" s="15">
        <v>0.28445421210510402</v>
      </c>
    </row>
    <row r="12" spans="2:13" ht="16" x14ac:dyDescent="0.2">
      <c r="B12" s="17" t="s">
        <v>85</v>
      </c>
      <c r="C12" s="15">
        <v>0.44438975020663701</v>
      </c>
      <c r="D12" s="15">
        <v>0.40345445581724798</v>
      </c>
      <c r="E12" s="15">
        <v>0.51894593148030099</v>
      </c>
      <c r="F12" s="15">
        <v>0.43658659406096401</v>
      </c>
      <c r="G12" s="15">
        <v>0.28899067642801501</v>
      </c>
      <c r="H12" s="15"/>
      <c r="I12" s="15">
        <v>0.37661476400268001</v>
      </c>
      <c r="J12" s="15">
        <v>0.51894593148030099</v>
      </c>
      <c r="K12" s="15"/>
      <c r="L12" s="15">
        <v>0.45292385098489801</v>
      </c>
      <c r="M12" s="15">
        <v>0.43527815388699098</v>
      </c>
    </row>
    <row r="13" spans="2:13" ht="16" x14ac:dyDescent="0.2">
      <c r="B13" s="17" t="s">
        <v>52</v>
      </c>
      <c r="C13" s="18">
        <v>2.4470827753598001E-2</v>
      </c>
      <c r="D13" s="18">
        <v>3.9967196950651401E-2</v>
      </c>
      <c r="E13" s="18">
        <v>1.3042053293098901E-2</v>
      </c>
      <c r="F13" s="18">
        <v>2.62739954983464E-2</v>
      </c>
      <c r="G13" s="18">
        <v>3.8628634661478499E-2</v>
      </c>
      <c r="H13" s="18"/>
      <c r="I13" s="18">
        <v>3.4860107598086103E-2</v>
      </c>
      <c r="J13" s="18">
        <v>1.3042053293098901E-2</v>
      </c>
      <c r="K13" s="18"/>
      <c r="L13" s="18">
        <v>3.5952470222152498E-2</v>
      </c>
      <c r="M13" s="18">
        <v>1.22122320352919E-2</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95</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82</v>
      </c>
      <c r="C9" s="15">
        <v>4.8158834951799297E-2</v>
      </c>
      <c r="D9" s="15">
        <v>3.9967196950651401E-2</v>
      </c>
      <c r="E9" s="15">
        <v>3.1987984773400299E-2</v>
      </c>
      <c r="F9" s="15">
        <v>5.2547990996692898E-2</v>
      </c>
      <c r="G9" s="15">
        <v>9.5847503120622707E-2</v>
      </c>
      <c r="H9" s="15"/>
      <c r="I9" s="15">
        <v>6.2858878986034303E-2</v>
      </c>
      <c r="J9" s="15">
        <v>3.1987984773400299E-2</v>
      </c>
      <c r="K9" s="15"/>
      <c r="L9" s="15">
        <v>3.8558530619226497E-2</v>
      </c>
      <c r="M9" s="15">
        <v>5.8408783938456103E-2</v>
      </c>
    </row>
    <row r="10" spans="2:13" ht="16" x14ac:dyDescent="0.2">
      <c r="B10" s="17" t="s">
        <v>83</v>
      </c>
      <c r="C10" s="15">
        <v>0.173074379046501</v>
      </c>
      <c r="D10" s="15">
        <v>0.207400957374726</v>
      </c>
      <c r="E10" s="15">
        <v>0.14566357365520899</v>
      </c>
      <c r="F10" s="15">
        <v>0.244567292528828</v>
      </c>
      <c r="G10" s="15">
        <v>0.14115560473670499</v>
      </c>
      <c r="H10" s="15"/>
      <c r="I10" s="15">
        <v>0.197992057574256</v>
      </c>
      <c r="J10" s="15">
        <v>0.14566357365520899</v>
      </c>
      <c r="K10" s="15"/>
      <c r="L10" s="15">
        <v>0.18392800848253499</v>
      </c>
      <c r="M10" s="15">
        <v>0.161486293483216</v>
      </c>
    </row>
    <row r="11" spans="2:13" ht="16" x14ac:dyDescent="0.2">
      <c r="B11" s="17" t="s">
        <v>84</v>
      </c>
      <c r="C11" s="15">
        <v>0.39530445614412602</v>
      </c>
      <c r="D11" s="15">
        <v>0.37105223148806699</v>
      </c>
      <c r="E11" s="15">
        <v>0.35063353558871002</v>
      </c>
      <c r="F11" s="15">
        <v>0.467403755172969</v>
      </c>
      <c r="G11" s="15">
        <v>0.46732674876005198</v>
      </c>
      <c r="H11" s="15"/>
      <c r="I11" s="15">
        <v>0.43591237050670001</v>
      </c>
      <c r="J11" s="15">
        <v>0.35063353558871002</v>
      </c>
      <c r="K11" s="15"/>
      <c r="L11" s="15">
        <v>0.37322572763770601</v>
      </c>
      <c r="M11" s="15">
        <v>0.41887723394797399</v>
      </c>
    </row>
    <row r="12" spans="2:13" ht="16" x14ac:dyDescent="0.2">
      <c r="B12" s="17" t="s">
        <v>85</v>
      </c>
      <c r="C12" s="15">
        <v>0.37672391099785102</v>
      </c>
      <c r="D12" s="15">
        <v>0.38157961418655501</v>
      </c>
      <c r="E12" s="15">
        <v>0.47171490598268101</v>
      </c>
      <c r="F12" s="15">
        <v>0.23548096130151</v>
      </c>
      <c r="G12" s="15">
        <v>0.25704150872114101</v>
      </c>
      <c r="H12" s="15"/>
      <c r="I12" s="15">
        <v>0.290372742461391</v>
      </c>
      <c r="J12" s="15">
        <v>0.47171490598268101</v>
      </c>
      <c r="K12" s="15"/>
      <c r="L12" s="15">
        <v>0.39123797842656299</v>
      </c>
      <c r="M12" s="15">
        <v>0.36122768863035398</v>
      </c>
    </row>
    <row r="13" spans="2:13" ht="16" x14ac:dyDescent="0.2">
      <c r="B13" s="17" t="s">
        <v>52</v>
      </c>
      <c r="C13" s="18">
        <v>6.73841885972203E-3</v>
      </c>
      <c r="D13" s="18">
        <v>0</v>
      </c>
      <c r="E13" s="18">
        <v>0</v>
      </c>
      <c r="F13" s="18">
        <v>0</v>
      </c>
      <c r="G13" s="18">
        <v>3.8628634661478499E-2</v>
      </c>
      <c r="H13" s="18"/>
      <c r="I13" s="18">
        <v>1.2863950471619E-2</v>
      </c>
      <c r="J13" s="18">
        <v>0</v>
      </c>
      <c r="K13" s="18"/>
      <c r="L13" s="18">
        <v>1.30497548339687E-2</v>
      </c>
      <c r="M13" s="18">
        <v>0</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96</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97</v>
      </c>
      <c r="C9" s="15">
        <v>7.9359774294014404E-2</v>
      </c>
      <c r="D9" s="15">
        <v>0.101809235531996</v>
      </c>
      <c r="E9" s="15">
        <v>7.4549429002511797E-2</v>
      </c>
      <c r="F9" s="15">
        <v>4.80048253830338E-2</v>
      </c>
      <c r="G9" s="15">
        <v>0.102526970075227</v>
      </c>
      <c r="H9" s="15"/>
      <c r="I9" s="15">
        <v>8.3732598655433699E-2</v>
      </c>
      <c r="J9" s="15">
        <v>7.4549429002511797E-2</v>
      </c>
      <c r="K9" s="15"/>
      <c r="L9" s="15">
        <v>6.3611576864788896E-2</v>
      </c>
      <c r="M9" s="15">
        <v>9.6173639218450804E-2</v>
      </c>
    </row>
    <row r="10" spans="2:13" ht="32" x14ac:dyDescent="0.2">
      <c r="B10" s="17" t="s">
        <v>98</v>
      </c>
      <c r="C10" s="15">
        <v>8.6404013980698705E-2</v>
      </c>
      <c r="D10" s="15">
        <v>0.119901590851954</v>
      </c>
      <c r="E10" s="15">
        <v>3.7891862960602797E-2</v>
      </c>
      <c r="F10" s="15">
        <v>7.4278820881380297E-2</v>
      </c>
      <c r="G10" s="15">
        <v>0.19837447319585</v>
      </c>
      <c r="H10" s="15"/>
      <c r="I10" s="15">
        <v>0.13050378290586401</v>
      </c>
      <c r="J10" s="15">
        <v>3.7891862960602797E-2</v>
      </c>
      <c r="K10" s="15"/>
      <c r="L10" s="15">
        <v>6.6102085767477295E-2</v>
      </c>
      <c r="M10" s="15">
        <v>0.108079756885041</v>
      </c>
    </row>
    <row r="11" spans="2:13" ht="32" x14ac:dyDescent="0.2">
      <c r="B11" s="17" t="s">
        <v>99</v>
      </c>
      <c r="C11" s="15">
        <v>0.16834685496222199</v>
      </c>
      <c r="D11" s="15">
        <v>0.16743376042407501</v>
      </c>
      <c r="E11" s="15">
        <v>9.2528669970386196E-2</v>
      </c>
      <c r="F11" s="15">
        <v>0.23548096130151</v>
      </c>
      <c r="G11" s="15">
        <v>0.30758091022568101</v>
      </c>
      <c r="H11" s="15"/>
      <c r="I11" s="15">
        <v>0.237269060392371</v>
      </c>
      <c r="J11" s="15">
        <v>9.2528669970386196E-2</v>
      </c>
      <c r="K11" s="15"/>
      <c r="L11" s="15">
        <v>0.171584539025632</v>
      </c>
      <c r="M11" s="15">
        <v>0.16489007949602599</v>
      </c>
    </row>
    <row r="12" spans="2:13" ht="32" x14ac:dyDescent="0.2">
      <c r="B12" s="17" t="s">
        <v>100</v>
      </c>
      <c r="C12" s="15">
        <v>0.31843188786190701</v>
      </c>
      <c r="D12" s="15">
        <v>0.261678023334601</v>
      </c>
      <c r="E12" s="15">
        <v>0.32578372592120602</v>
      </c>
      <c r="F12" s="15">
        <v>0.38858176867792998</v>
      </c>
      <c r="G12" s="15">
        <v>0.28231120947341098</v>
      </c>
      <c r="H12" s="15"/>
      <c r="I12" s="15">
        <v>0.31174873008034598</v>
      </c>
      <c r="J12" s="15">
        <v>0.32578372592120602</v>
      </c>
      <c r="K12" s="15"/>
      <c r="L12" s="15">
        <v>0.31623884232119598</v>
      </c>
      <c r="M12" s="15">
        <v>0.32077333498056299</v>
      </c>
    </row>
    <row r="13" spans="2:13" ht="32" x14ac:dyDescent="0.2">
      <c r="B13" s="17" t="s">
        <v>101</v>
      </c>
      <c r="C13" s="18">
        <v>0.34745746890115597</v>
      </c>
      <c r="D13" s="18">
        <v>0.34917738985737401</v>
      </c>
      <c r="E13" s="18">
        <v>0.469246312145294</v>
      </c>
      <c r="F13" s="18">
        <v>0.25365362375614597</v>
      </c>
      <c r="G13" s="18">
        <v>0.109206437029831</v>
      </c>
      <c r="H13" s="18"/>
      <c r="I13" s="18">
        <v>0.23674582796598601</v>
      </c>
      <c r="J13" s="18">
        <v>0.469246312145294</v>
      </c>
      <c r="K13" s="18"/>
      <c r="L13" s="18">
        <v>0.38246295602090602</v>
      </c>
      <c r="M13" s="18">
        <v>0.31008318941992002</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N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14" width="20.6640625" customWidth="1"/>
    <col min="15" max="26" width="11.5" customWidth="1"/>
  </cols>
  <sheetData>
    <row r="2" spans="2:14" ht="39.75" customHeight="1" x14ac:dyDescent="0.2">
      <c r="D2" s="23" t="s">
        <v>439</v>
      </c>
      <c r="E2" s="24"/>
      <c r="F2" s="24"/>
      <c r="G2" s="24"/>
      <c r="H2" s="24"/>
      <c r="I2" s="24"/>
      <c r="J2" s="24"/>
      <c r="K2" s="24"/>
      <c r="L2" s="24"/>
      <c r="M2" s="24"/>
      <c r="N2" s="24"/>
    </row>
    <row r="6" spans="2:14" ht="49.5" customHeight="1" x14ac:dyDescent="0.2">
      <c r="B6" s="20" t="s">
        <v>20</v>
      </c>
      <c r="C6" s="20" t="s">
        <v>440</v>
      </c>
      <c r="D6" s="20" t="s">
        <v>441</v>
      </c>
      <c r="E6" s="20" t="s">
        <v>442</v>
      </c>
      <c r="F6" s="20" t="s">
        <v>443</v>
      </c>
      <c r="G6" s="20" t="s">
        <v>444</v>
      </c>
      <c r="H6" s="20" t="s">
        <v>445</v>
      </c>
      <c r="I6" s="20" t="s">
        <v>446</v>
      </c>
      <c r="J6" s="20" t="s">
        <v>447</v>
      </c>
      <c r="K6" s="20" t="s">
        <v>448</v>
      </c>
      <c r="L6" s="20" t="s">
        <v>449</v>
      </c>
      <c r="M6" s="20" t="s">
        <v>450</v>
      </c>
    </row>
    <row r="7" spans="2:14" ht="16" x14ac:dyDescent="0.2">
      <c r="B7" s="17" t="s">
        <v>103</v>
      </c>
      <c r="C7" s="15">
        <v>0.15893406853802</v>
      </c>
      <c r="D7" s="15">
        <v>0.116443177696957</v>
      </c>
      <c r="E7" s="15">
        <v>0.11243647128656301</v>
      </c>
      <c r="F7" s="15">
        <v>9.36546661344662E-2</v>
      </c>
      <c r="G7" s="15">
        <v>0.148127900376158</v>
      </c>
      <c r="H7" s="15">
        <v>0.107129756160211</v>
      </c>
      <c r="I7" s="15">
        <v>0.14052846909111399</v>
      </c>
      <c r="J7" s="15">
        <v>0.118950414465614</v>
      </c>
      <c r="K7" s="15">
        <v>0.10708528349739301</v>
      </c>
      <c r="L7" s="15">
        <v>0.12932298607420001</v>
      </c>
      <c r="M7" s="15">
        <v>0.15543379209494301</v>
      </c>
    </row>
    <row r="8" spans="2:14" ht="16" x14ac:dyDescent="0.2">
      <c r="B8" s="17" t="s">
        <v>104</v>
      </c>
      <c r="C8" s="15">
        <v>0.123853810871472</v>
      </c>
      <c r="D8" s="15">
        <v>9.5298572659125197E-2</v>
      </c>
      <c r="E8" s="15">
        <v>9.9095433886359705E-2</v>
      </c>
      <c r="F8" s="15">
        <v>7.1771567132043301E-2</v>
      </c>
      <c r="G8" s="15">
        <v>0.13696728339026501</v>
      </c>
      <c r="H8" s="15">
        <v>0.10492006348323001</v>
      </c>
      <c r="I8" s="15">
        <v>5.7449143812998503E-2</v>
      </c>
      <c r="J8" s="15">
        <v>8.1651550462234795E-2</v>
      </c>
      <c r="K8" s="15">
        <v>9.7846392962566503E-2</v>
      </c>
      <c r="L8" s="15">
        <v>9.1376610414009296E-2</v>
      </c>
      <c r="M8" s="15">
        <v>8.6903970199701794E-2</v>
      </c>
    </row>
    <row r="9" spans="2:14" ht="16" x14ac:dyDescent="0.2">
      <c r="B9" s="17" t="s">
        <v>105</v>
      </c>
      <c r="C9" s="15">
        <v>0.13743725657873801</v>
      </c>
      <c r="D9" s="15">
        <v>0.165722361797321</v>
      </c>
      <c r="E9" s="15">
        <v>9.6873111430240605E-2</v>
      </c>
      <c r="F9" s="15">
        <v>0.11560496291968</v>
      </c>
      <c r="G9" s="15">
        <v>0.15490035407439801</v>
      </c>
      <c r="H9" s="15">
        <v>0.104292715199457</v>
      </c>
      <c r="I9" s="15">
        <v>0.13553609801428401</v>
      </c>
      <c r="J9" s="15">
        <v>8.3319524784299298E-2</v>
      </c>
      <c r="K9" s="15">
        <v>0.13907326415962901</v>
      </c>
      <c r="L9" s="15">
        <v>0.15293284494829801</v>
      </c>
      <c r="M9" s="15">
        <v>0.131213863363565</v>
      </c>
    </row>
    <row r="10" spans="2:14" ht="16" x14ac:dyDescent="0.2">
      <c r="B10" s="17" t="s">
        <v>106</v>
      </c>
      <c r="C10" s="15">
        <v>0.11308818028997</v>
      </c>
      <c r="D10" s="15">
        <v>0.115278106030691</v>
      </c>
      <c r="E10" s="15">
        <v>0.121058602808925</v>
      </c>
      <c r="F10" s="15">
        <v>0.12250571326750601</v>
      </c>
      <c r="G10" s="15">
        <v>0.106181586924813</v>
      </c>
      <c r="H10" s="15">
        <v>0.130146926887827</v>
      </c>
      <c r="I10" s="15">
        <v>0.12759591528728301</v>
      </c>
      <c r="J10" s="15">
        <v>0.14680099710617001</v>
      </c>
      <c r="K10" s="15">
        <v>0.115358291794048</v>
      </c>
      <c r="L10" s="15">
        <v>0.160738266998668</v>
      </c>
      <c r="M10" s="15">
        <v>0.14358829924875399</v>
      </c>
    </row>
    <row r="11" spans="2:14" ht="16" x14ac:dyDescent="0.2">
      <c r="B11" s="17" t="s">
        <v>107</v>
      </c>
      <c r="C11" s="15">
        <v>6.8909651181074297E-2</v>
      </c>
      <c r="D11" s="15">
        <v>0.11609921000828</v>
      </c>
      <c r="E11" s="15">
        <v>0.114264025096804</v>
      </c>
      <c r="F11" s="15">
        <v>0.117513979896874</v>
      </c>
      <c r="G11" s="15">
        <v>9.2347635774592804E-2</v>
      </c>
      <c r="H11" s="15">
        <v>0.107021162286046</v>
      </c>
      <c r="I11" s="15">
        <v>8.3238321236283497E-2</v>
      </c>
      <c r="J11" s="15">
        <v>0.113319679156846</v>
      </c>
      <c r="K11" s="15">
        <v>0.108804665710522</v>
      </c>
      <c r="L11" s="15">
        <v>0.101582459328153</v>
      </c>
      <c r="M11" s="15">
        <v>0.11393475255183701</v>
      </c>
    </row>
    <row r="12" spans="2:14" ht="16" x14ac:dyDescent="0.2">
      <c r="B12" s="17" t="s">
        <v>108</v>
      </c>
      <c r="C12" s="15">
        <v>0.104234978788052</v>
      </c>
      <c r="D12" s="15">
        <v>0.14810988929077501</v>
      </c>
      <c r="E12" s="15">
        <v>0.13248379485266801</v>
      </c>
      <c r="F12" s="15">
        <v>0.118504722513103</v>
      </c>
      <c r="G12" s="15">
        <v>0.11545056678039101</v>
      </c>
      <c r="H12" s="15">
        <v>0.13125657267930901</v>
      </c>
      <c r="I12" s="15">
        <v>0.14010978719123099</v>
      </c>
      <c r="J12" s="15">
        <v>0.11514626332311199</v>
      </c>
      <c r="K12" s="15">
        <v>0.114286936515263</v>
      </c>
      <c r="L12" s="15">
        <v>0.12998347630814</v>
      </c>
      <c r="M12" s="15">
        <v>0.108166529120095</v>
      </c>
    </row>
    <row r="13" spans="2:14" ht="16" x14ac:dyDescent="0.2">
      <c r="B13" s="17" t="s">
        <v>109</v>
      </c>
      <c r="C13" s="15">
        <v>6.5490335482502396E-2</v>
      </c>
      <c r="D13" s="15">
        <v>7.8770065103542897E-2</v>
      </c>
      <c r="E13" s="15">
        <v>7.5642297794569602E-2</v>
      </c>
      <c r="F13" s="15">
        <v>0.11878410964788701</v>
      </c>
      <c r="G13" s="15">
        <v>5.4011693931593101E-2</v>
      </c>
      <c r="H13" s="15">
        <v>9.6368253654598002E-2</v>
      </c>
      <c r="I13" s="15">
        <v>0.11785208166942</v>
      </c>
      <c r="J13" s="15">
        <v>0.13077537559010499</v>
      </c>
      <c r="K13" s="15">
        <v>9.6495837269795603E-2</v>
      </c>
      <c r="L13" s="15">
        <v>8.0072938467397603E-2</v>
      </c>
      <c r="M13" s="15">
        <v>7.8767711094497594E-2</v>
      </c>
    </row>
    <row r="14" spans="2:14" ht="16" x14ac:dyDescent="0.2">
      <c r="B14" s="17" t="s">
        <v>110</v>
      </c>
      <c r="C14" s="15">
        <v>0.13388232676002501</v>
      </c>
      <c r="D14" s="15">
        <v>7.5327873153821001E-2</v>
      </c>
      <c r="E14" s="15">
        <v>0.11582610982196</v>
      </c>
      <c r="F14" s="15">
        <v>9.4214010021486702E-2</v>
      </c>
      <c r="G14" s="15">
        <v>0.104618102130798</v>
      </c>
      <c r="H14" s="15">
        <v>7.7391558298496005E-2</v>
      </c>
      <c r="I14" s="15">
        <v>7.6821712872168005E-2</v>
      </c>
      <c r="J14" s="15">
        <v>7.7519345257755098E-2</v>
      </c>
      <c r="K14" s="15">
        <v>7.95816961774439E-2</v>
      </c>
      <c r="L14" s="15">
        <v>5.2521199952533799E-2</v>
      </c>
      <c r="M14" s="15">
        <v>6.8656803208066705E-2</v>
      </c>
    </row>
    <row r="15" spans="2:14" ht="16" x14ac:dyDescent="0.2">
      <c r="B15" s="17" t="s">
        <v>111</v>
      </c>
      <c r="C15" s="15">
        <v>4.40193334359303E-2</v>
      </c>
      <c r="D15" s="15">
        <v>5.2526145994707701E-2</v>
      </c>
      <c r="E15" s="15">
        <v>7.5333077288646105E-2</v>
      </c>
      <c r="F15" s="15">
        <v>4.9019387367408497E-2</v>
      </c>
      <c r="G15" s="15">
        <v>3.9884955378982401E-2</v>
      </c>
      <c r="H15" s="15">
        <v>5.4532341587682998E-2</v>
      </c>
      <c r="I15" s="15">
        <v>5.1256027535865202E-2</v>
      </c>
      <c r="J15" s="15">
        <v>8.3287570688897E-2</v>
      </c>
      <c r="K15" s="15">
        <v>5.6630887774929001E-2</v>
      </c>
      <c r="L15" s="15">
        <v>4.6292975421317301E-2</v>
      </c>
      <c r="M15" s="15">
        <v>5.2019428281237498E-2</v>
      </c>
    </row>
    <row r="16" spans="2:14" ht="16" x14ac:dyDescent="0.2">
      <c r="B16" s="17" t="s">
        <v>112</v>
      </c>
      <c r="C16" s="15">
        <v>3.3331622109586803E-2</v>
      </c>
      <c r="D16" s="15">
        <v>1.7448724504224199E-2</v>
      </c>
      <c r="E16" s="15">
        <v>3.9884955378982401E-2</v>
      </c>
      <c r="F16" s="15">
        <v>4.6203536611038598E-2</v>
      </c>
      <c r="G16" s="15">
        <v>3.6314080377159698E-2</v>
      </c>
      <c r="H16" s="15">
        <v>3.4825863330327403E-2</v>
      </c>
      <c r="I16" s="15">
        <v>2.6662154009008801E-2</v>
      </c>
      <c r="J16" s="15">
        <v>1.7689865527165501E-2</v>
      </c>
      <c r="K16" s="15">
        <v>5.13725799480216E-2</v>
      </c>
      <c r="L16" s="15">
        <v>3.2147465845987599E-2</v>
      </c>
      <c r="M16" s="15">
        <v>3.5481583024120002E-2</v>
      </c>
    </row>
    <row r="17" spans="2:13" ht="16" x14ac:dyDescent="0.2">
      <c r="B17" s="17" t="s">
        <v>113</v>
      </c>
      <c r="C17" s="15">
        <v>1.6818435964628599E-2</v>
      </c>
      <c r="D17" s="15">
        <v>1.8975873760553701E-2</v>
      </c>
      <c r="E17" s="15">
        <v>1.7102120354280499E-2</v>
      </c>
      <c r="F17" s="15">
        <v>5.2223344488507198E-2</v>
      </c>
      <c r="G17" s="15">
        <v>1.11958408608484E-2</v>
      </c>
      <c r="H17" s="15">
        <v>5.2114786432815197E-2</v>
      </c>
      <c r="I17" s="15">
        <v>4.2950289280343001E-2</v>
      </c>
      <c r="J17" s="15">
        <v>3.1539413637801002E-2</v>
      </c>
      <c r="K17" s="15">
        <v>3.3464164190387398E-2</v>
      </c>
      <c r="L17" s="15">
        <v>2.3028776241293802E-2</v>
      </c>
      <c r="M17" s="15">
        <v>2.5833267813182501E-2</v>
      </c>
    </row>
    <row r="18" spans="2:13" x14ac:dyDescent="0.2">
      <c r="B18" s="19"/>
      <c r="C18" s="19"/>
      <c r="D18" s="19"/>
      <c r="E18" s="19"/>
      <c r="F18" s="19"/>
      <c r="G18" s="19"/>
      <c r="H18" s="19"/>
      <c r="I18" s="19"/>
      <c r="J18" s="19"/>
      <c r="K18" s="19"/>
      <c r="L18" s="19"/>
      <c r="M18" s="19"/>
    </row>
    <row r="19" spans="2:13" x14ac:dyDescent="0.2">
      <c r="B19" s="21" t="s">
        <v>425</v>
      </c>
    </row>
    <row r="20" spans="2:13" x14ac:dyDescent="0.2">
      <c r="B20" s="21" t="s">
        <v>426</v>
      </c>
    </row>
    <row r="21" spans="2:13" ht="15.75" customHeight="1" x14ac:dyDescent="0.2"/>
    <row r="22" spans="2:13" ht="15.75" customHeight="1" x14ac:dyDescent="0.2"/>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2:N2"/>
  </mergeCells>
  <pageMargins left="0.7" right="0.7" top="0.75" bottom="0.75" header="0" footer="0"/>
  <pageSetup paperSize="9" orientation="portrait"/>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102</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0.15893406853802</v>
      </c>
      <c r="D9" s="15">
        <v>0.181743629433299</v>
      </c>
      <c r="E9" s="15">
        <v>0.204969961933501</v>
      </c>
      <c r="F9" s="15">
        <v>0.100552816379727</v>
      </c>
      <c r="G9" s="15">
        <v>7.0577802368352704E-2</v>
      </c>
      <c r="H9" s="15"/>
      <c r="I9" s="15">
        <v>0.117085331297669</v>
      </c>
      <c r="J9" s="15">
        <v>0.204969961933501</v>
      </c>
      <c r="K9" s="15"/>
      <c r="L9" s="15">
        <v>0.16207823295457399</v>
      </c>
      <c r="M9" s="15">
        <v>0.15557714111583501</v>
      </c>
    </row>
    <row r="10" spans="2:13" ht="16" x14ac:dyDescent="0.2">
      <c r="B10" s="17" t="s">
        <v>104</v>
      </c>
      <c r="C10" s="15">
        <v>0.123853810871472</v>
      </c>
      <c r="D10" s="15">
        <v>0.14177643248264701</v>
      </c>
      <c r="E10" s="15">
        <v>0.163375208216816</v>
      </c>
      <c r="F10" s="15">
        <v>0.122283646264414</v>
      </c>
      <c r="G10" s="15">
        <v>0</v>
      </c>
      <c r="H10" s="15"/>
      <c r="I10" s="15">
        <v>8.7927049145171798E-2</v>
      </c>
      <c r="J10" s="15">
        <v>0.163375208216816</v>
      </c>
      <c r="K10" s="15"/>
      <c r="L10" s="15">
        <v>0.108868312142578</v>
      </c>
      <c r="M10" s="15">
        <v>0.13985336590533001</v>
      </c>
    </row>
    <row r="11" spans="2:13" ht="16" x14ac:dyDescent="0.2">
      <c r="B11" s="17" t="s">
        <v>105</v>
      </c>
      <c r="C11" s="15">
        <v>0.13743725657873801</v>
      </c>
      <c r="D11" s="15">
        <v>0.119901590851954</v>
      </c>
      <c r="E11" s="15">
        <v>0.163642814623083</v>
      </c>
      <c r="F11" s="15">
        <v>0.18747613591847601</v>
      </c>
      <c r="G11" s="15">
        <v>3.1949167706874199E-2</v>
      </c>
      <c r="H11" s="15"/>
      <c r="I11" s="15">
        <v>0.113615203134191</v>
      </c>
      <c r="J11" s="15">
        <v>0.163642814623083</v>
      </c>
      <c r="K11" s="15"/>
      <c r="L11" s="15">
        <v>0.134534677806323</v>
      </c>
      <c r="M11" s="15">
        <v>0.140536250456053</v>
      </c>
    </row>
    <row r="12" spans="2:13" ht="16" x14ac:dyDescent="0.2">
      <c r="B12" s="17" t="s">
        <v>106</v>
      </c>
      <c r="C12" s="15">
        <v>0.11308818028997</v>
      </c>
      <c r="D12" s="15">
        <v>0.127466563473424</v>
      </c>
      <c r="E12" s="15">
        <v>0.10063353558870999</v>
      </c>
      <c r="F12" s="15">
        <v>0.105095981993386</v>
      </c>
      <c r="G12" s="15">
        <v>0.14115560473670499</v>
      </c>
      <c r="H12" s="15"/>
      <c r="I12" s="15">
        <v>0.12441002320604901</v>
      </c>
      <c r="J12" s="15">
        <v>0.10063353558870999</v>
      </c>
      <c r="K12" s="15"/>
      <c r="L12" s="15">
        <v>0.13153992454199101</v>
      </c>
      <c r="M12" s="15">
        <v>9.3387821765256507E-2</v>
      </c>
    </row>
    <row r="13" spans="2:13" ht="16" x14ac:dyDescent="0.2">
      <c r="B13" s="17" t="s">
        <v>107</v>
      </c>
      <c r="C13" s="15">
        <v>6.8909651181074297E-2</v>
      </c>
      <c r="D13" s="15">
        <v>3.9967196950651401E-2</v>
      </c>
      <c r="E13" s="15">
        <v>3.9126159879296699E-2</v>
      </c>
      <c r="F13" s="15">
        <v>7.4278820881380297E-2</v>
      </c>
      <c r="G13" s="15">
        <v>0.17310477244358</v>
      </c>
      <c r="H13" s="15"/>
      <c r="I13" s="15">
        <v>9.59842099580904E-2</v>
      </c>
      <c r="J13" s="15">
        <v>3.9126159879296699E-2</v>
      </c>
      <c r="K13" s="15"/>
      <c r="L13" s="15">
        <v>7.1240693451341194E-2</v>
      </c>
      <c r="M13" s="15">
        <v>6.6420869208308406E-2</v>
      </c>
    </row>
    <row r="14" spans="2:13" ht="16" x14ac:dyDescent="0.2">
      <c r="B14" s="17" t="s">
        <v>108</v>
      </c>
      <c r="C14" s="15">
        <v>0.104234978788052</v>
      </c>
      <c r="D14" s="15">
        <v>8.3716880212037506E-2</v>
      </c>
      <c r="E14" s="15">
        <v>8.7591482295610701E-2</v>
      </c>
      <c r="F14" s="15">
        <v>6.9735655267721297E-2</v>
      </c>
      <c r="G14" s="15">
        <v>0.205053940150454</v>
      </c>
      <c r="H14" s="15"/>
      <c r="I14" s="15">
        <v>0.119364679986406</v>
      </c>
      <c r="J14" s="15">
        <v>8.7591482295610701E-2</v>
      </c>
      <c r="K14" s="15"/>
      <c r="L14" s="15">
        <v>8.3243984862934897E-2</v>
      </c>
      <c r="M14" s="15">
        <v>0.12664641591111001</v>
      </c>
    </row>
    <row r="15" spans="2:13" ht="16" x14ac:dyDescent="0.2">
      <c r="B15" s="17" t="s">
        <v>109</v>
      </c>
      <c r="C15" s="15">
        <v>6.5490335482502396E-2</v>
      </c>
      <c r="D15" s="15">
        <v>4.3749683261386098E-2</v>
      </c>
      <c r="E15" s="15">
        <v>6.6444563384188401E-2</v>
      </c>
      <c r="F15" s="15">
        <v>7.8821986495039298E-2</v>
      </c>
      <c r="G15" s="15">
        <v>7.0577802368352704E-2</v>
      </c>
      <c r="H15" s="15"/>
      <c r="I15" s="15">
        <v>6.4622898580995902E-2</v>
      </c>
      <c r="J15" s="15">
        <v>6.6444563384188401E-2</v>
      </c>
      <c r="K15" s="15"/>
      <c r="L15" s="15">
        <v>9.4258960333910596E-2</v>
      </c>
      <c r="M15" s="15">
        <v>3.4774961580998999E-2</v>
      </c>
    </row>
    <row r="16" spans="2:13" ht="16" x14ac:dyDescent="0.2">
      <c r="B16" s="17" t="s">
        <v>110</v>
      </c>
      <c r="C16" s="15">
        <v>0.13388232676002501</v>
      </c>
      <c r="D16" s="15">
        <v>0.123684077162689</v>
      </c>
      <c r="E16" s="15">
        <v>8.5390494864489797E-2</v>
      </c>
      <c r="F16" s="15">
        <v>0.16574530603378901</v>
      </c>
      <c r="G16" s="15">
        <v>0.24368257481193201</v>
      </c>
      <c r="H16" s="15"/>
      <c r="I16" s="15">
        <v>0.177963624669598</v>
      </c>
      <c r="J16" s="15">
        <v>8.5390494864489797E-2</v>
      </c>
      <c r="K16" s="15"/>
      <c r="L16" s="15">
        <v>0.14143492348030701</v>
      </c>
      <c r="M16" s="15">
        <v>0.12581865206619</v>
      </c>
    </row>
    <row r="17" spans="2:13" ht="16" x14ac:dyDescent="0.2">
      <c r="B17" s="17" t="s">
        <v>111</v>
      </c>
      <c r="C17" s="15">
        <v>4.40193334359303E-2</v>
      </c>
      <c r="D17" s="15">
        <v>0.101809235531996</v>
      </c>
      <c r="E17" s="15">
        <v>3.7891862960602797E-2</v>
      </c>
      <c r="F17" s="15">
        <v>4.80048253830338E-2</v>
      </c>
      <c r="G17" s="15">
        <v>0</v>
      </c>
      <c r="H17" s="15"/>
      <c r="I17" s="15">
        <v>4.9589484962416497E-2</v>
      </c>
      <c r="J17" s="15">
        <v>3.7891862960602797E-2</v>
      </c>
      <c r="K17" s="15"/>
      <c r="L17" s="15">
        <v>4.3979168866642999E-2</v>
      </c>
      <c r="M17" s="15">
        <v>4.4062215908402598E-2</v>
      </c>
    </row>
    <row r="18" spans="2:13" ht="16" x14ac:dyDescent="0.2">
      <c r="B18" s="17" t="s">
        <v>112</v>
      </c>
      <c r="C18" s="15">
        <v>3.3331622109586803E-2</v>
      </c>
      <c r="D18" s="15">
        <v>3.6184710639916601E-2</v>
      </c>
      <c r="E18" s="15">
        <v>2.7318403504891699E-2</v>
      </c>
      <c r="F18" s="15">
        <v>4.80048253830338E-2</v>
      </c>
      <c r="G18" s="15">
        <v>3.1949167706874199E-2</v>
      </c>
      <c r="H18" s="15"/>
      <c r="I18" s="15">
        <v>3.8797913448713597E-2</v>
      </c>
      <c r="J18" s="15">
        <v>2.7318403504891699E-2</v>
      </c>
      <c r="K18" s="15"/>
      <c r="L18" s="15">
        <v>2.88211215593971E-2</v>
      </c>
      <c r="M18" s="15">
        <v>3.8147344501518597E-2</v>
      </c>
    </row>
    <row r="19" spans="2:13" ht="16" x14ac:dyDescent="0.2">
      <c r="B19" s="17" t="s">
        <v>113</v>
      </c>
      <c r="C19" s="18">
        <v>1.6818435964628599E-2</v>
      </c>
      <c r="D19" s="18">
        <v>0</v>
      </c>
      <c r="E19" s="18">
        <v>2.3615512748810099E-2</v>
      </c>
      <c r="F19" s="18">
        <v>0</v>
      </c>
      <c r="G19" s="18">
        <v>3.1949167706874199E-2</v>
      </c>
      <c r="H19" s="18"/>
      <c r="I19" s="18">
        <v>1.0639581610699099E-2</v>
      </c>
      <c r="J19" s="18">
        <v>2.3615512748810099E-2</v>
      </c>
      <c r="K19" s="18"/>
      <c r="L19" s="18">
        <v>0</v>
      </c>
      <c r="M19" s="18">
        <v>3.4774961580998999E-2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114</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0.116443177696957</v>
      </c>
      <c r="D9" s="15">
        <v>0.105591721842731</v>
      </c>
      <c r="E9" s="15">
        <v>0.14936646441129001</v>
      </c>
      <c r="F9" s="15">
        <v>5.2547990996692898E-2</v>
      </c>
      <c r="G9" s="15">
        <v>0.102526970075227</v>
      </c>
      <c r="H9" s="15"/>
      <c r="I9" s="15">
        <v>8.6514400971356306E-2</v>
      </c>
      <c r="J9" s="15">
        <v>0.14936646441129001</v>
      </c>
      <c r="K9" s="15"/>
      <c r="L9" s="15">
        <v>0.13259286440221299</v>
      </c>
      <c r="M9" s="15">
        <v>9.9200655049239805E-2</v>
      </c>
    </row>
    <row r="10" spans="2:13" ht="16" x14ac:dyDescent="0.2">
      <c r="B10" s="17" t="s">
        <v>104</v>
      </c>
      <c r="C10" s="15">
        <v>9.5298572659125197E-2</v>
      </c>
      <c r="D10" s="15">
        <v>6.5624524892079206E-2</v>
      </c>
      <c r="E10" s="15">
        <v>0.14442927673651501</v>
      </c>
      <c r="F10" s="15">
        <v>4.80048253830338E-2</v>
      </c>
      <c r="G10" s="15">
        <v>3.8628634661478499E-2</v>
      </c>
      <c r="H10" s="15"/>
      <c r="I10" s="15">
        <v>5.0636510652309098E-2</v>
      </c>
      <c r="J10" s="15">
        <v>0.14442927673651501</v>
      </c>
      <c r="K10" s="15"/>
      <c r="L10" s="15">
        <v>8.9942189521497698E-2</v>
      </c>
      <c r="M10" s="15">
        <v>0.101017417813585</v>
      </c>
    </row>
    <row r="11" spans="2:13" ht="16" x14ac:dyDescent="0.2">
      <c r="B11" s="17" t="s">
        <v>105</v>
      </c>
      <c r="C11" s="15">
        <v>0.165722361797321</v>
      </c>
      <c r="D11" s="15">
        <v>0.177961143122564</v>
      </c>
      <c r="E11" s="15">
        <v>0.16707809897289799</v>
      </c>
      <c r="F11" s="15">
        <v>0.20564879837311201</v>
      </c>
      <c r="G11" s="15">
        <v>0.109206437029831</v>
      </c>
      <c r="H11" s="15"/>
      <c r="I11" s="15">
        <v>0.16448993456189701</v>
      </c>
      <c r="J11" s="15">
        <v>0.16707809897289799</v>
      </c>
      <c r="K11" s="15"/>
      <c r="L11" s="15">
        <v>0.19100842957051001</v>
      </c>
      <c r="M11" s="15">
        <v>0.13872520673121</v>
      </c>
    </row>
    <row r="12" spans="2:13" ht="16" x14ac:dyDescent="0.2">
      <c r="B12" s="17" t="s">
        <v>106</v>
      </c>
      <c r="C12" s="15">
        <v>0.115278106030691</v>
      </c>
      <c r="D12" s="15">
        <v>0.14555891879338201</v>
      </c>
      <c r="E12" s="15">
        <v>0.11367558888180899</v>
      </c>
      <c r="F12" s="15">
        <v>6.51924896540622E-2</v>
      </c>
      <c r="G12" s="15">
        <v>0.14115560473670499</v>
      </c>
      <c r="H12" s="15"/>
      <c r="I12" s="15">
        <v>0.116734867573487</v>
      </c>
      <c r="J12" s="15">
        <v>0.11367558888180899</v>
      </c>
      <c r="K12" s="15"/>
      <c r="L12" s="15">
        <v>0.101829929438706</v>
      </c>
      <c r="M12" s="15">
        <v>0.129636309610105</v>
      </c>
    </row>
    <row r="13" spans="2:13" ht="16" x14ac:dyDescent="0.2">
      <c r="B13" s="17" t="s">
        <v>107</v>
      </c>
      <c r="C13" s="15">
        <v>0.11609921000828</v>
      </c>
      <c r="D13" s="15">
        <v>0.15986878780260499</v>
      </c>
      <c r="E13" s="15">
        <v>9.47296574015071E-2</v>
      </c>
      <c r="F13" s="15">
        <v>0.113197315037096</v>
      </c>
      <c r="G13" s="15">
        <v>0.13447613778210099</v>
      </c>
      <c r="H13" s="15"/>
      <c r="I13" s="15">
        <v>0.135525112842448</v>
      </c>
      <c r="J13" s="15">
        <v>9.47296574015071E-2</v>
      </c>
      <c r="K13" s="15"/>
      <c r="L13" s="15">
        <v>8.4023783350284306E-2</v>
      </c>
      <c r="M13" s="15">
        <v>0.15034515425967401</v>
      </c>
    </row>
    <row r="14" spans="2:13" ht="16" x14ac:dyDescent="0.2">
      <c r="B14" s="17" t="s">
        <v>108</v>
      </c>
      <c r="C14" s="15">
        <v>0.14810988929077501</v>
      </c>
      <c r="D14" s="15">
        <v>6.5624524892079206E-2</v>
      </c>
      <c r="E14" s="15">
        <v>0.15060076132998401</v>
      </c>
      <c r="F14" s="15">
        <v>0.209206965803164</v>
      </c>
      <c r="G14" s="15">
        <v>0.15974583853437099</v>
      </c>
      <c r="H14" s="15"/>
      <c r="I14" s="15">
        <v>0.145845572433216</v>
      </c>
      <c r="J14" s="15">
        <v>0.15060076132998401</v>
      </c>
      <c r="K14" s="15"/>
      <c r="L14" s="15">
        <v>0.127952024642146</v>
      </c>
      <c r="M14" s="15">
        <v>0.16963181996825899</v>
      </c>
    </row>
    <row r="15" spans="2:13" ht="16" x14ac:dyDescent="0.2">
      <c r="B15" s="17" t="s">
        <v>109</v>
      </c>
      <c r="C15" s="15">
        <v>7.8770065103542897E-2</v>
      </c>
      <c r="D15" s="15">
        <v>0.13799394617191199</v>
      </c>
      <c r="E15" s="15">
        <v>3.4456578610787998E-2</v>
      </c>
      <c r="F15" s="15">
        <v>4.80048253830338E-2</v>
      </c>
      <c r="G15" s="15">
        <v>0.17310477244358</v>
      </c>
      <c r="H15" s="15"/>
      <c r="I15" s="15">
        <v>0.11905305551947799</v>
      </c>
      <c r="J15" s="15">
        <v>3.4456578610787998E-2</v>
      </c>
      <c r="K15" s="15"/>
      <c r="L15" s="15">
        <v>8.32439848629348E-2</v>
      </c>
      <c r="M15" s="15">
        <v>7.3993398894267606E-2</v>
      </c>
    </row>
    <row r="16" spans="2:13" ht="16" x14ac:dyDescent="0.2">
      <c r="B16" s="17" t="s">
        <v>110</v>
      </c>
      <c r="C16" s="15">
        <v>7.5327873153821001E-2</v>
      </c>
      <c r="D16" s="15">
        <v>3.9967196950651401E-2</v>
      </c>
      <c r="E16" s="15">
        <v>3.6657566041909E-2</v>
      </c>
      <c r="F16" s="15">
        <v>0.17937480287476601</v>
      </c>
      <c r="G16" s="15">
        <v>0.109206437029831</v>
      </c>
      <c r="H16" s="15"/>
      <c r="I16" s="15">
        <v>0.110480954846572</v>
      </c>
      <c r="J16" s="15">
        <v>3.6657566041909E-2</v>
      </c>
      <c r="K16" s="15"/>
      <c r="L16" s="15">
        <v>9.4368035390449106E-2</v>
      </c>
      <c r="M16" s="15">
        <v>5.4999278886143199E-2</v>
      </c>
    </row>
    <row r="17" spans="2:13" ht="16" x14ac:dyDescent="0.2">
      <c r="B17" s="17" t="s">
        <v>111</v>
      </c>
      <c r="C17" s="15">
        <v>5.2526145994707701E-2</v>
      </c>
      <c r="D17" s="15">
        <v>6.1842038581344398E-2</v>
      </c>
      <c r="E17" s="15">
        <v>7.8252319758593397E-2</v>
      </c>
      <c r="F17" s="15">
        <v>2.62739954983464E-2</v>
      </c>
      <c r="G17" s="15">
        <v>0</v>
      </c>
      <c r="H17" s="15"/>
      <c r="I17" s="15">
        <v>2.91398748346012E-2</v>
      </c>
      <c r="J17" s="15">
        <v>7.8252319758593397E-2</v>
      </c>
      <c r="K17" s="15"/>
      <c r="L17" s="15">
        <v>6.3062881366210702E-2</v>
      </c>
      <c r="M17" s="15">
        <v>4.12763984552083E-2</v>
      </c>
    </row>
    <row r="18" spans="2:13" ht="16" x14ac:dyDescent="0.2">
      <c r="B18" s="17" t="s">
        <v>112</v>
      </c>
      <c r="C18" s="15">
        <v>1.7448724504224199E-2</v>
      </c>
      <c r="D18" s="15">
        <v>2.1874841630693101E-2</v>
      </c>
      <c r="E18" s="15">
        <v>1.8945931480301399E-2</v>
      </c>
      <c r="F18" s="15">
        <v>2.62739954983464E-2</v>
      </c>
      <c r="G18" s="15">
        <v>0</v>
      </c>
      <c r="H18" s="15"/>
      <c r="I18" s="15">
        <v>1.60876947356039E-2</v>
      </c>
      <c r="J18" s="15">
        <v>1.8945931480301399E-2</v>
      </c>
      <c r="K18" s="15"/>
      <c r="L18" s="15">
        <v>2.2902715388183802E-2</v>
      </c>
      <c r="M18" s="15">
        <v>1.1625666567966601E-2</v>
      </c>
    </row>
    <row r="19" spans="2:13" ht="16" x14ac:dyDescent="0.2">
      <c r="B19" s="17" t="s">
        <v>113</v>
      </c>
      <c r="C19" s="18">
        <v>1.8975873760553701E-2</v>
      </c>
      <c r="D19" s="18">
        <v>1.80923553199583E-2</v>
      </c>
      <c r="E19" s="18">
        <v>1.1807756374404999E-2</v>
      </c>
      <c r="F19" s="18">
        <v>2.62739954983464E-2</v>
      </c>
      <c r="G19" s="18">
        <v>3.1949167706874199E-2</v>
      </c>
      <c r="H19" s="18"/>
      <c r="I19" s="18">
        <v>2.54920210290322E-2</v>
      </c>
      <c r="J19" s="18">
        <v>1.1807756374404999E-2</v>
      </c>
      <c r="K19" s="18"/>
      <c r="L19" s="18">
        <v>9.0731620668655696E-3</v>
      </c>
      <c r="M19" s="18">
        <v>2.9548693764341001E-2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115</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0.11243647128656301</v>
      </c>
      <c r="D9" s="15">
        <v>9.8026749221261103E-2</v>
      </c>
      <c r="E9" s="15">
        <v>0.16707809897289799</v>
      </c>
      <c r="F9" s="15">
        <v>5.2547990996692898E-2</v>
      </c>
      <c r="G9" s="15">
        <v>3.8628634661478499E-2</v>
      </c>
      <c r="H9" s="15"/>
      <c r="I9" s="15">
        <v>6.2764727115416502E-2</v>
      </c>
      <c r="J9" s="15">
        <v>0.16707809897289799</v>
      </c>
      <c r="K9" s="15"/>
      <c r="L9" s="15">
        <v>0.118099064087931</v>
      </c>
      <c r="M9" s="15">
        <v>0.106390695513675</v>
      </c>
    </row>
    <row r="10" spans="2:13" ht="16" x14ac:dyDescent="0.2">
      <c r="B10" s="17" t="s">
        <v>104</v>
      </c>
      <c r="C10" s="15">
        <v>9.9095433886359705E-2</v>
      </c>
      <c r="D10" s="15">
        <v>0.153123891414851</v>
      </c>
      <c r="E10" s="15">
        <v>0.1090060076133</v>
      </c>
      <c r="F10" s="15">
        <v>0.117740480650755</v>
      </c>
      <c r="G10" s="15">
        <v>0</v>
      </c>
      <c r="H10" s="15"/>
      <c r="I10" s="15">
        <v>9.0086268098332395E-2</v>
      </c>
      <c r="J10" s="15">
        <v>0.1090060076133</v>
      </c>
      <c r="K10" s="15"/>
      <c r="L10" s="15">
        <v>0.114953197382959</v>
      </c>
      <c r="M10" s="15">
        <v>8.2164588649389803E-2</v>
      </c>
    </row>
    <row r="11" spans="2:13" ht="16" x14ac:dyDescent="0.2">
      <c r="B11" s="17" t="s">
        <v>105</v>
      </c>
      <c r="C11" s="15">
        <v>9.6873111430240605E-2</v>
      </c>
      <c r="D11" s="15">
        <v>0.105591721842731</v>
      </c>
      <c r="E11" s="15">
        <v>0.14566357365520899</v>
      </c>
      <c r="F11" s="15">
        <v>2.17308298846874E-2</v>
      </c>
      <c r="G11" s="15">
        <v>3.1949167706874199E-2</v>
      </c>
      <c r="H11" s="15"/>
      <c r="I11" s="15">
        <v>5.2520344862916499E-2</v>
      </c>
      <c r="J11" s="15">
        <v>0.14566357365520899</v>
      </c>
      <c r="K11" s="15"/>
      <c r="L11" s="15">
        <v>8.1648825941981598E-2</v>
      </c>
      <c r="M11" s="15">
        <v>0.113127611725976</v>
      </c>
    </row>
    <row r="12" spans="2:13" ht="16" x14ac:dyDescent="0.2">
      <c r="B12" s="17" t="s">
        <v>106</v>
      </c>
      <c r="C12" s="15">
        <v>0.121058602808925</v>
      </c>
      <c r="D12" s="15">
        <v>0.101809235531996</v>
      </c>
      <c r="E12" s="15">
        <v>0.148132167492597</v>
      </c>
      <c r="F12" s="15">
        <v>7.8821986495039298E-2</v>
      </c>
      <c r="G12" s="15">
        <v>0.109206437029831</v>
      </c>
      <c r="H12" s="15"/>
      <c r="I12" s="15">
        <v>9.6447491542475297E-2</v>
      </c>
      <c r="J12" s="15">
        <v>0.148132167492597</v>
      </c>
      <c r="K12" s="15"/>
      <c r="L12" s="15">
        <v>0.14088622798172901</v>
      </c>
      <c r="M12" s="15">
        <v>9.9889258639465794E-2</v>
      </c>
    </row>
    <row r="13" spans="2:13" ht="16" x14ac:dyDescent="0.2">
      <c r="B13" s="17" t="s">
        <v>107</v>
      </c>
      <c r="C13" s="15">
        <v>0.114264025096804</v>
      </c>
      <c r="D13" s="15">
        <v>0.116119104541219</v>
      </c>
      <c r="E13" s="15">
        <v>9.47296574015071E-2</v>
      </c>
      <c r="F13" s="15">
        <v>0.100552816379727</v>
      </c>
      <c r="G13" s="15">
        <v>0.179784239398184</v>
      </c>
      <c r="H13" s="15"/>
      <c r="I13" s="15">
        <v>0.132021660727204</v>
      </c>
      <c r="J13" s="15">
        <v>9.47296574015071E-2</v>
      </c>
      <c r="K13" s="15"/>
      <c r="L13" s="15">
        <v>0.113775816837671</v>
      </c>
      <c r="M13" s="15">
        <v>0.114785270005051</v>
      </c>
    </row>
    <row r="14" spans="2:13" ht="16" x14ac:dyDescent="0.2">
      <c r="B14" s="17" t="s">
        <v>108</v>
      </c>
      <c r="C14" s="15">
        <v>0.13248379485266801</v>
      </c>
      <c r="D14" s="15">
        <v>0.10937420815346501</v>
      </c>
      <c r="E14" s="15">
        <v>0.105570723263485</v>
      </c>
      <c r="F14" s="15">
        <v>0.117740480650755</v>
      </c>
      <c r="G14" s="15">
        <v>0.24368257481193201</v>
      </c>
      <c r="H14" s="15"/>
      <c r="I14" s="15">
        <v>0.15694901053971799</v>
      </c>
      <c r="J14" s="15">
        <v>0.105570723263485</v>
      </c>
      <c r="K14" s="15"/>
      <c r="L14" s="15">
        <v>0.15277396789893699</v>
      </c>
      <c r="M14" s="15">
        <v>0.110820602577703</v>
      </c>
    </row>
    <row r="15" spans="2:13" ht="16" x14ac:dyDescent="0.2">
      <c r="B15" s="17" t="s">
        <v>109</v>
      </c>
      <c r="C15" s="15">
        <v>7.5642297794569602E-2</v>
      </c>
      <c r="D15" s="15">
        <v>7.9934393901302705E-2</v>
      </c>
      <c r="E15" s="15">
        <v>5.0933916253701701E-2</v>
      </c>
      <c r="F15" s="15">
        <v>0.117740480650755</v>
      </c>
      <c r="G15" s="15">
        <v>9.5847503120622707E-2</v>
      </c>
      <c r="H15" s="15"/>
      <c r="I15" s="15">
        <v>9.8103349171485998E-2</v>
      </c>
      <c r="J15" s="15">
        <v>5.0933916253701701E-2</v>
      </c>
      <c r="K15" s="15"/>
      <c r="L15" s="15">
        <v>5.23880839405447E-2</v>
      </c>
      <c r="M15" s="15">
        <v>0.100470105067288</v>
      </c>
    </row>
    <row r="16" spans="2:13" ht="16" x14ac:dyDescent="0.2">
      <c r="B16" s="17" t="s">
        <v>110</v>
      </c>
      <c r="C16" s="15">
        <v>0.11582610982196</v>
      </c>
      <c r="D16" s="15">
        <v>0.101809235531996</v>
      </c>
      <c r="E16" s="15">
        <v>6.15073757094129E-2</v>
      </c>
      <c r="F16" s="15">
        <v>0.218293297030482</v>
      </c>
      <c r="G16" s="15">
        <v>0.17310477244358</v>
      </c>
      <c r="H16" s="15"/>
      <c r="I16" s="15">
        <v>0.16520432893408599</v>
      </c>
      <c r="J16" s="15">
        <v>6.15073757094129E-2</v>
      </c>
      <c r="K16" s="15"/>
      <c r="L16" s="15">
        <v>0.106371326802043</v>
      </c>
      <c r="M16" s="15">
        <v>0.12592069018909</v>
      </c>
    </row>
    <row r="17" spans="2:13" ht="16" x14ac:dyDescent="0.2">
      <c r="B17" s="17" t="s">
        <v>111</v>
      </c>
      <c r="C17" s="15">
        <v>7.5333077288646105E-2</v>
      </c>
      <c r="D17" s="15">
        <v>5.8059552270609702E-2</v>
      </c>
      <c r="E17" s="15">
        <v>6.6444563384188401E-2</v>
      </c>
      <c r="F17" s="15">
        <v>0.12682681187807299</v>
      </c>
      <c r="G17" s="15">
        <v>6.3898335413748494E-2</v>
      </c>
      <c r="H17" s="15"/>
      <c r="I17" s="15">
        <v>8.3413143849956406E-2</v>
      </c>
      <c r="J17" s="15">
        <v>6.6444563384188401E-2</v>
      </c>
      <c r="K17" s="15"/>
      <c r="L17" s="15">
        <v>8.30354674096664E-2</v>
      </c>
      <c r="M17" s="15">
        <v>6.7109472798534395E-2</v>
      </c>
    </row>
    <row r="18" spans="2:13" ht="16" x14ac:dyDescent="0.2">
      <c r="B18" s="17" t="s">
        <v>112</v>
      </c>
      <c r="C18" s="15">
        <v>3.9884955378982401E-2</v>
      </c>
      <c r="D18" s="15">
        <v>5.8059552270609702E-2</v>
      </c>
      <c r="E18" s="15">
        <v>3.3222281692094201E-2</v>
      </c>
      <c r="F18" s="15">
        <v>4.80048253830338E-2</v>
      </c>
      <c r="G18" s="15">
        <v>3.1949167706874199E-2</v>
      </c>
      <c r="H18" s="15"/>
      <c r="I18" s="15">
        <v>4.5941631156847601E-2</v>
      </c>
      <c r="J18" s="15">
        <v>3.3222281692094201E-2</v>
      </c>
      <c r="K18" s="15"/>
      <c r="L18" s="15">
        <v>3.6068021716538202E-2</v>
      </c>
      <c r="M18" s="15">
        <v>4.3960177785501903E-2</v>
      </c>
    </row>
    <row r="19" spans="2:13" ht="16" x14ac:dyDescent="0.2">
      <c r="B19" s="17" t="s">
        <v>113</v>
      </c>
      <c r="C19" s="18">
        <v>1.7102120354280499E-2</v>
      </c>
      <c r="D19" s="18">
        <v>1.80923553199583E-2</v>
      </c>
      <c r="E19" s="18">
        <v>1.7711634561607601E-2</v>
      </c>
      <c r="F19" s="18">
        <v>0</v>
      </c>
      <c r="G19" s="18">
        <v>3.1949167706874199E-2</v>
      </c>
      <c r="H19" s="18"/>
      <c r="I19" s="18">
        <v>1.65480440015623E-2</v>
      </c>
      <c r="J19" s="18">
        <v>1.7711634561607601E-2</v>
      </c>
      <c r="K19" s="18"/>
      <c r="L19" s="18">
        <v>0</v>
      </c>
      <c r="M19" s="18">
        <v>3.53615270483243E-2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116</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9.36546661344662E-2</v>
      </c>
      <c r="D9" s="15">
        <v>5.8059552270609702E-2</v>
      </c>
      <c r="E9" s="15">
        <v>0.13385581728080401</v>
      </c>
      <c r="F9" s="15">
        <v>7.4278820881380297E-2</v>
      </c>
      <c r="G9" s="15">
        <v>3.8628634661478499E-2</v>
      </c>
      <c r="H9" s="15"/>
      <c r="I9" s="15">
        <v>5.7109977045237403E-2</v>
      </c>
      <c r="J9" s="15">
        <v>0.13385581728080401</v>
      </c>
      <c r="K9" s="15"/>
      <c r="L9" s="15">
        <v>9.1104204438258396E-2</v>
      </c>
      <c r="M9" s="15">
        <v>9.6377715464252195E-2</v>
      </c>
    </row>
    <row r="10" spans="2:13" ht="16" x14ac:dyDescent="0.2">
      <c r="B10" s="17" t="s">
        <v>104</v>
      </c>
      <c r="C10" s="15">
        <v>7.1771567132043301E-2</v>
      </c>
      <c r="D10" s="15">
        <v>0.14555891879338201</v>
      </c>
      <c r="E10" s="15">
        <v>9.8432548157588701E-2</v>
      </c>
      <c r="F10" s="15">
        <v>0</v>
      </c>
      <c r="G10" s="15">
        <v>0</v>
      </c>
      <c r="H10" s="15"/>
      <c r="I10" s="15">
        <v>4.75355133223965E-2</v>
      </c>
      <c r="J10" s="15">
        <v>9.8432548157588701E-2</v>
      </c>
      <c r="K10" s="15"/>
      <c r="L10" s="15">
        <v>8.8895726099122593E-2</v>
      </c>
      <c r="M10" s="15">
        <v>5.3488630490500101E-2</v>
      </c>
    </row>
    <row r="11" spans="2:13" ht="16" x14ac:dyDescent="0.2">
      <c r="B11" s="17" t="s">
        <v>105</v>
      </c>
      <c r="C11" s="15">
        <v>0.11560496291968</v>
      </c>
      <c r="D11" s="15">
        <v>0.149341405104117</v>
      </c>
      <c r="E11" s="15">
        <v>0.111206995044421</v>
      </c>
      <c r="F11" s="15">
        <v>0.17028847164744801</v>
      </c>
      <c r="G11" s="15">
        <v>3.8628634661478499E-2</v>
      </c>
      <c r="H11" s="15"/>
      <c r="I11" s="15">
        <v>0.11960291730762</v>
      </c>
      <c r="J11" s="15">
        <v>0.111206995044421</v>
      </c>
      <c r="K11" s="15"/>
      <c r="L11" s="15">
        <v>0.119154416700986</v>
      </c>
      <c r="M11" s="15">
        <v>0.111815320536632</v>
      </c>
    </row>
    <row r="12" spans="2:13" ht="16" x14ac:dyDescent="0.2">
      <c r="B12" s="17" t="s">
        <v>106</v>
      </c>
      <c r="C12" s="15">
        <v>0.12250571326750601</v>
      </c>
      <c r="D12" s="15">
        <v>0.14177643248264701</v>
      </c>
      <c r="E12" s="15">
        <v>0.14909885800502401</v>
      </c>
      <c r="F12" s="15">
        <v>5.2547990996692898E-2</v>
      </c>
      <c r="G12" s="15">
        <v>0.102526970075227</v>
      </c>
      <c r="H12" s="15"/>
      <c r="I12" s="15">
        <v>9.8331325753082705E-2</v>
      </c>
      <c r="J12" s="15">
        <v>0.14909885800502401</v>
      </c>
      <c r="K12" s="15"/>
      <c r="L12" s="15">
        <v>9.9679598581327106E-2</v>
      </c>
      <c r="M12" s="15">
        <v>0.14687645225575699</v>
      </c>
    </row>
    <row r="13" spans="2:13" ht="16" x14ac:dyDescent="0.2">
      <c r="B13" s="17" t="s">
        <v>107</v>
      </c>
      <c r="C13" s="15">
        <v>0.117513979896874</v>
      </c>
      <c r="D13" s="15">
        <v>7.9934393901302705E-2</v>
      </c>
      <c r="E13" s="15">
        <v>0.17668486791618199</v>
      </c>
      <c r="F13" s="15">
        <v>4.80048253830338E-2</v>
      </c>
      <c r="G13" s="15">
        <v>6.3898335413748494E-2</v>
      </c>
      <c r="H13" s="15"/>
      <c r="I13" s="15">
        <v>6.3724930475680702E-2</v>
      </c>
      <c r="J13" s="15">
        <v>0.17668486791618199</v>
      </c>
      <c r="K13" s="15"/>
      <c r="L13" s="15">
        <v>0.115724106679628</v>
      </c>
      <c r="M13" s="15">
        <v>0.119424972354384</v>
      </c>
    </row>
    <row r="14" spans="2:13" ht="16" x14ac:dyDescent="0.2">
      <c r="B14" s="17" t="s">
        <v>108</v>
      </c>
      <c r="C14" s="15">
        <v>0.118504722513103</v>
      </c>
      <c r="D14" s="15">
        <v>4.3749683261386098E-2</v>
      </c>
      <c r="E14" s="15">
        <v>9.5963954320200898E-2</v>
      </c>
      <c r="F14" s="15">
        <v>0.16574530603378901</v>
      </c>
      <c r="G14" s="15">
        <v>0.205053940150454</v>
      </c>
      <c r="H14" s="15"/>
      <c r="I14" s="15">
        <v>0.13899531399998499</v>
      </c>
      <c r="J14" s="15">
        <v>9.5963954320200898E-2</v>
      </c>
      <c r="K14" s="15"/>
      <c r="L14" s="15">
        <v>0.107308715167879</v>
      </c>
      <c r="M14" s="15">
        <v>0.130458354415522</v>
      </c>
    </row>
    <row r="15" spans="2:13" ht="16" x14ac:dyDescent="0.2">
      <c r="B15" s="17" t="s">
        <v>109</v>
      </c>
      <c r="C15" s="15">
        <v>0.11878410964788701</v>
      </c>
      <c r="D15" s="15">
        <v>0.14555891879338201</v>
      </c>
      <c r="E15" s="15">
        <v>5.0933916253701701E-2</v>
      </c>
      <c r="F15" s="15">
        <v>0.17028847164744801</v>
      </c>
      <c r="G15" s="15">
        <v>0.22509234101426701</v>
      </c>
      <c r="H15" s="15"/>
      <c r="I15" s="15">
        <v>0.18046304548752501</v>
      </c>
      <c r="J15" s="15">
        <v>5.0933916253701701E-2</v>
      </c>
      <c r="K15" s="15"/>
      <c r="L15" s="15">
        <v>0.15752388271554299</v>
      </c>
      <c r="M15" s="15">
        <v>7.7422848177156403E-2</v>
      </c>
    </row>
    <row r="16" spans="2:13" ht="16" x14ac:dyDescent="0.2">
      <c r="B16" s="17" t="s">
        <v>110</v>
      </c>
      <c r="C16" s="15">
        <v>9.4214010021486702E-2</v>
      </c>
      <c r="D16" s="15">
        <v>7.6151907590568002E-2</v>
      </c>
      <c r="E16" s="15">
        <v>9.1294373051692301E-2</v>
      </c>
      <c r="F16" s="15">
        <v>0.117740480650755</v>
      </c>
      <c r="G16" s="15">
        <v>9.5847503120622707E-2</v>
      </c>
      <c r="H16" s="15"/>
      <c r="I16" s="15">
        <v>9.6868093854215201E-2</v>
      </c>
      <c r="J16" s="15">
        <v>9.1294373051692301E-2</v>
      </c>
      <c r="K16" s="15"/>
      <c r="L16" s="15">
        <v>7.1471796440112506E-2</v>
      </c>
      <c r="M16" s="15">
        <v>0.118495170386563</v>
      </c>
    </row>
    <row r="17" spans="2:13" ht="16" x14ac:dyDescent="0.2">
      <c r="B17" s="17" t="s">
        <v>111</v>
      </c>
      <c r="C17" s="15">
        <v>4.9019387367408497E-2</v>
      </c>
      <c r="D17" s="15">
        <v>3.9967196950651401E-2</v>
      </c>
      <c r="E17" s="15">
        <v>2.1414525317689101E-2</v>
      </c>
      <c r="F17" s="15">
        <v>0.17937480287476601</v>
      </c>
      <c r="G17" s="15">
        <v>0</v>
      </c>
      <c r="H17" s="15"/>
      <c r="I17" s="15">
        <v>7.4113472292634902E-2</v>
      </c>
      <c r="J17" s="15">
        <v>2.1414525317689101E-2</v>
      </c>
      <c r="K17" s="15"/>
      <c r="L17" s="15">
        <v>8.1433832050866004E-2</v>
      </c>
      <c r="M17" s="15">
        <v>1.44114840211609E-2</v>
      </c>
    </row>
    <row r="18" spans="2:13" ht="16" x14ac:dyDescent="0.2">
      <c r="B18" s="17" t="s">
        <v>112</v>
      </c>
      <c r="C18" s="15">
        <v>4.6203536611038598E-2</v>
      </c>
      <c r="D18" s="15">
        <v>7.6151907590568002E-2</v>
      </c>
      <c r="E18" s="15">
        <v>4.6264334985193098E-2</v>
      </c>
      <c r="F18" s="15">
        <v>0</v>
      </c>
      <c r="G18" s="15">
        <v>6.3898335413748494E-2</v>
      </c>
      <c r="H18" s="15"/>
      <c r="I18" s="15">
        <v>4.6148268102121803E-2</v>
      </c>
      <c r="J18" s="15">
        <v>4.6264334985193098E-2</v>
      </c>
      <c r="K18" s="15"/>
      <c r="L18" s="15">
        <v>3.3577512813849797E-2</v>
      </c>
      <c r="M18" s="15">
        <v>5.96839529960074E-2</v>
      </c>
    </row>
    <row r="19" spans="2:13" ht="16" x14ac:dyDescent="0.2">
      <c r="B19" s="17" t="s">
        <v>113</v>
      </c>
      <c r="C19" s="18">
        <v>5.2223344488507198E-2</v>
      </c>
      <c r="D19" s="18">
        <v>4.3749683261386098E-2</v>
      </c>
      <c r="E19" s="18">
        <v>2.48498096675039E-2</v>
      </c>
      <c r="F19" s="18">
        <v>2.17308298846874E-2</v>
      </c>
      <c r="G19" s="18">
        <v>0.16642530548897499</v>
      </c>
      <c r="H19" s="18"/>
      <c r="I19" s="18">
        <v>7.7107142359501502E-2</v>
      </c>
      <c r="J19" s="18">
        <v>2.48498096675039E-2</v>
      </c>
      <c r="K19" s="18"/>
      <c r="L19" s="18">
        <v>3.4126208312427998E-2</v>
      </c>
      <c r="M19" s="18">
        <v>7.1545098902065701E-2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117</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0.148127900376158</v>
      </c>
      <c r="D9" s="15">
        <v>0.15986878780260499</v>
      </c>
      <c r="E9" s="15">
        <v>0.14469688314278201</v>
      </c>
      <c r="F9" s="15">
        <v>5.2547990996692898E-2</v>
      </c>
      <c r="G9" s="15">
        <v>0.24368257481193201</v>
      </c>
      <c r="H9" s="15"/>
      <c r="I9" s="15">
        <v>0.15124685230858201</v>
      </c>
      <c r="J9" s="15">
        <v>0.14469688314278201</v>
      </c>
      <c r="K9" s="15"/>
      <c r="L9" s="15">
        <v>0.16527502723432799</v>
      </c>
      <c r="M9" s="15">
        <v>0.12982044162533099</v>
      </c>
    </row>
    <row r="10" spans="2:13" ht="16" x14ac:dyDescent="0.2">
      <c r="B10" s="17" t="s">
        <v>104</v>
      </c>
      <c r="C10" s="15">
        <v>0.13696728339026501</v>
      </c>
      <c r="D10" s="15">
        <v>0.16365127411333999</v>
      </c>
      <c r="E10" s="15">
        <v>0.192894599152829</v>
      </c>
      <c r="F10" s="15">
        <v>9.6009650766067697E-2</v>
      </c>
      <c r="G10" s="15">
        <v>0</v>
      </c>
      <c r="H10" s="15"/>
      <c r="I10" s="15">
        <v>8.6126789825835895E-2</v>
      </c>
      <c r="J10" s="15">
        <v>0.192894599152829</v>
      </c>
      <c r="K10" s="15"/>
      <c r="L10" s="15">
        <v>0.107042050232854</v>
      </c>
      <c r="M10" s="15">
        <v>0.16891753232524601</v>
      </c>
    </row>
    <row r="11" spans="2:13" ht="16" x14ac:dyDescent="0.2">
      <c r="B11" s="17" t="s">
        <v>105</v>
      </c>
      <c r="C11" s="15">
        <v>0.15490035407439801</v>
      </c>
      <c r="D11" s="15">
        <v>0.181743629433299</v>
      </c>
      <c r="E11" s="15">
        <v>0.19192790864040199</v>
      </c>
      <c r="F11" s="15">
        <v>0.14401447614910201</v>
      </c>
      <c r="G11" s="15">
        <v>3.8628634661478499E-2</v>
      </c>
      <c r="H11" s="15"/>
      <c r="I11" s="15">
        <v>0.121240609744606</v>
      </c>
      <c r="J11" s="15">
        <v>0.19192790864040199</v>
      </c>
      <c r="K11" s="15"/>
      <c r="L11" s="15">
        <v>0.15549557979039699</v>
      </c>
      <c r="M11" s="15">
        <v>0.15426484992649001</v>
      </c>
    </row>
    <row r="12" spans="2:13" ht="16" x14ac:dyDescent="0.2">
      <c r="B12" s="17" t="s">
        <v>106</v>
      </c>
      <c r="C12" s="15">
        <v>0.106181586924813</v>
      </c>
      <c r="D12" s="15">
        <v>0.149341405104117</v>
      </c>
      <c r="E12" s="15">
        <v>0.127951939093601</v>
      </c>
      <c r="F12" s="15">
        <v>4.80048253830338E-2</v>
      </c>
      <c r="G12" s="15">
        <v>6.3898335413748494E-2</v>
      </c>
      <c r="H12" s="15"/>
      <c r="I12" s="15">
        <v>8.6391338917353497E-2</v>
      </c>
      <c r="J12" s="15">
        <v>0.127951939093601</v>
      </c>
      <c r="K12" s="15"/>
      <c r="L12" s="15">
        <v>0.105215788323129</v>
      </c>
      <c r="M12" s="15">
        <v>0.107212740319092</v>
      </c>
    </row>
    <row r="13" spans="2:13" ht="16" x14ac:dyDescent="0.2">
      <c r="B13" s="17" t="s">
        <v>107</v>
      </c>
      <c r="C13" s="15">
        <v>9.2347635774592804E-2</v>
      </c>
      <c r="D13" s="15">
        <v>8.3716880212037506E-2</v>
      </c>
      <c r="E13" s="15">
        <v>3.7891862960602797E-2</v>
      </c>
      <c r="F13" s="15">
        <v>9.1466485152408697E-2</v>
      </c>
      <c r="G13" s="15">
        <v>0.25036204176653698</v>
      </c>
      <c r="H13" s="15"/>
      <c r="I13" s="15">
        <v>0.14185042934776301</v>
      </c>
      <c r="J13" s="15">
        <v>3.7891862960602797E-2</v>
      </c>
      <c r="K13" s="15"/>
      <c r="L13" s="15">
        <v>9.6178188202518E-2</v>
      </c>
      <c r="M13" s="15">
        <v>8.8257873031996295E-2</v>
      </c>
    </row>
    <row r="14" spans="2:13" ht="16" x14ac:dyDescent="0.2">
      <c r="B14" s="17" t="s">
        <v>108</v>
      </c>
      <c r="C14" s="15">
        <v>0.11545056678039101</v>
      </c>
      <c r="D14" s="15">
        <v>0.127466563473424</v>
      </c>
      <c r="E14" s="15">
        <v>9.7198251238894806E-2</v>
      </c>
      <c r="F14" s="15">
        <v>0.19656246714579401</v>
      </c>
      <c r="G14" s="15">
        <v>7.0577802368352704E-2</v>
      </c>
      <c r="H14" s="15"/>
      <c r="I14" s="15">
        <v>0.13204275823765499</v>
      </c>
      <c r="J14" s="15">
        <v>9.7198251238894806E-2</v>
      </c>
      <c r="K14" s="15"/>
      <c r="L14" s="15">
        <v>0.14072863810324199</v>
      </c>
      <c r="M14" s="15">
        <v>8.84619492777977E-2</v>
      </c>
    </row>
    <row r="15" spans="2:13" ht="16" x14ac:dyDescent="0.2">
      <c r="B15" s="17" t="s">
        <v>109</v>
      </c>
      <c r="C15" s="15">
        <v>5.4011693931593101E-2</v>
      </c>
      <c r="D15" s="15">
        <v>1.80923553199583E-2</v>
      </c>
      <c r="E15" s="15">
        <v>3.7891862960602797E-2</v>
      </c>
      <c r="F15" s="15">
        <v>0.15310080737642001</v>
      </c>
      <c r="G15" s="15">
        <v>3.1949167706874199E-2</v>
      </c>
      <c r="H15" s="15"/>
      <c r="I15" s="15">
        <v>6.8665359167730006E-2</v>
      </c>
      <c r="J15" s="15">
        <v>3.7891862960602797E-2</v>
      </c>
      <c r="K15" s="15"/>
      <c r="L15" s="15">
        <v>5.8531116662682202E-2</v>
      </c>
      <c r="M15" s="15">
        <v>4.9186445602159901E-2</v>
      </c>
    </row>
    <row r="16" spans="2:13" ht="16" x14ac:dyDescent="0.2">
      <c r="B16" s="17" t="s">
        <v>110</v>
      </c>
      <c r="C16" s="15">
        <v>0.104618102130798</v>
      </c>
      <c r="D16" s="15">
        <v>1.80923553199583E-2</v>
      </c>
      <c r="E16" s="15">
        <v>8.4156197945795902E-2</v>
      </c>
      <c r="F16" s="15">
        <v>0.14401447614910201</v>
      </c>
      <c r="G16" s="15">
        <v>0.205053940150454</v>
      </c>
      <c r="H16" s="15"/>
      <c r="I16" s="15">
        <v>0.123218910945762</v>
      </c>
      <c r="J16" s="15">
        <v>8.4156197945795902E-2</v>
      </c>
      <c r="K16" s="15"/>
      <c r="L16" s="15">
        <v>9.2814914853597302E-2</v>
      </c>
      <c r="M16" s="15">
        <v>0.117220001329012</v>
      </c>
    </row>
    <row r="17" spans="2:13" ht="16" x14ac:dyDescent="0.2">
      <c r="B17" s="17" t="s">
        <v>111</v>
      </c>
      <c r="C17" s="15">
        <v>3.9884955378982401E-2</v>
      </c>
      <c r="D17" s="15">
        <v>5.8059552270609702E-2</v>
      </c>
      <c r="E17" s="15">
        <v>3.3222281692094201E-2</v>
      </c>
      <c r="F17" s="15">
        <v>4.80048253830338E-2</v>
      </c>
      <c r="G17" s="15">
        <v>3.1949167706874199E-2</v>
      </c>
      <c r="H17" s="15"/>
      <c r="I17" s="15">
        <v>4.5941631156847601E-2</v>
      </c>
      <c r="J17" s="15">
        <v>3.3222281692094201E-2</v>
      </c>
      <c r="K17" s="15"/>
      <c r="L17" s="15">
        <v>3.6068021716538202E-2</v>
      </c>
      <c r="M17" s="15">
        <v>4.3960177785501903E-2</v>
      </c>
    </row>
    <row r="18" spans="2:13" ht="16" x14ac:dyDescent="0.2">
      <c r="B18" s="17" t="s">
        <v>112</v>
      </c>
      <c r="C18" s="15">
        <v>3.6314080377159698E-2</v>
      </c>
      <c r="D18" s="15">
        <v>3.9967196950651401E-2</v>
      </c>
      <c r="E18" s="15">
        <v>4.03604567979906E-2</v>
      </c>
      <c r="F18" s="15">
        <v>2.62739954983464E-2</v>
      </c>
      <c r="G18" s="15">
        <v>3.1949167706874199E-2</v>
      </c>
      <c r="H18" s="15"/>
      <c r="I18" s="15">
        <v>3.2635738737166201E-2</v>
      </c>
      <c r="J18" s="15">
        <v>4.03604567979906E-2</v>
      </c>
      <c r="K18" s="15"/>
      <c r="L18" s="15">
        <v>4.2650674880715299E-2</v>
      </c>
      <c r="M18" s="15">
        <v>2.9548693764341001E-2</v>
      </c>
    </row>
    <row r="19" spans="2:13" ht="16" x14ac:dyDescent="0.2">
      <c r="B19" s="17" t="s">
        <v>113</v>
      </c>
      <c r="C19" s="18">
        <v>1.11958408608484E-2</v>
      </c>
      <c r="D19" s="18">
        <v>0</v>
      </c>
      <c r="E19" s="18">
        <v>1.1807756374404999E-2</v>
      </c>
      <c r="F19" s="18">
        <v>0</v>
      </c>
      <c r="G19" s="18">
        <v>3.1949167706874199E-2</v>
      </c>
      <c r="H19" s="18"/>
      <c r="I19" s="18">
        <v>1.0639581610699099E-2</v>
      </c>
      <c r="J19" s="18">
        <v>1.1807756374404999E-2</v>
      </c>
      <c r="K19" s="18"/>
      <c r="L19" s="18">
        <v>0</v>
      </c>
      <c r="M19" s="18">
        <v>2.3149295013032499E-2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118</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0.107129756160211</v>
      </c>
      <c r="D9" s="15">
        <v>7.9934393901302705E-2</v>
      </c>
      <c r="E9" s="15">
        <v>0.12918623601229501</v>
      </c>
      <c r="F9" s="15">
        <v>7.8821986495039298E-2</v>
      </c>
      <c r="G9" s="15">
        <v>0.102526970075227</v>
      </c>
      <c r="H9" s="15"/>
      <c r="I9" s="15">
        <v>8.7079404973421398E-2</v>
      </c>
      <c r="J9" s="15">
        <v>0.12918623601229501</v>
      </c>
      <c r="K9" s="15"/>
      <c r="L9" s="15">
        <v>0.114006919826442</v>
      </c>
      <c r="M9" s="15">
        <v>9.9787220516565106E-2</v>
      </c>
    </row>
    <row r="10" spans="2:13" ht="16" x14ac:dyDescent="0.2">
      <c r="B10" s="17" t="s">
        <v>104</v>
      </c>
      <c r="C10" s="15">
        <v>0.10492006348323001</v>
      </c>
      <c r="D10" s="15">
        <v>0.15986878780260499</v>
      </c>
      <c r="E10" s="15">
        <v>0.13509011419949801</v>
      </c>
      <c r="F10" s="15">
        <v>7.4278820881380297E-2</v>
      </c>
      <c r="G10" s="15">
        <v>0</v>
      </c>
      <c r="H10" s="15"/>
      <c r="I10" s="15">
        <v>7.7494104479746903E-2</v>
      </c>
      <c r="J10" s="15">
        <v>0.13509011419949801</v>
      </c>
      <c r="K10" s="15"/>
      <c r="L10" s="15">
        <v>0.10637780323989</v>
      </c>
      <c r="M10" s="15">
        <v>0.103363679682886</v>
      </c>
    </row>
    <row r="11" spans="2:13" ht="16" x14ac:dyDescent="0.2">
      <c r="B11" s="17" t="s">
        <v>105</v>
      </c>
      <c r="C11" s="15">
        <v>0.104292715199457</v>
      </c>
      <c r="D11" s="15">
        <v>0.105591721842731</v>
      </c>
      <c r="E11" s="15">
        <v>0.18108684277842399</v>
      </c>
      <c r="F11" s="15">
        <v>0</v>
      </c>
      <c r="G11" s="15">
        <v>0</v>
      </c>
      <c r="H11" s="15"/>
      <c r="I11" s="15">
        <v>3.4483333223399297E-2</v>
      </c>
      <c r="J11" s="15">
        <v>0.18108684277842399</v>
      </c>
      <c r="K11" s="15"/>
      <c r="L11" s="15">
        <v>8.1648825941981598E-2</v>
      </c>
      <c r="M11" s="15">
        <v>0.12846889771495801</v>
      </c>
    </row>
    <row r="12" spans="2:13" ht="16" x14ac:dyDescent="0.2">
      <c r="B12" s="17" t="s">
        <v>106</v>
      </c>
      <c r="C12" s="15">
        <v>0.130146926887827</v>
      </c>
      <c r="D12" s="15">
        <v>0.13799394617191199</v>
      </c>
      <c r="E12" s="15">
        <v>0.13852539854931201</v>
      </c>
      <c r="F12" s="15">
        <v>9.6009650766067697E-2</v>
      </c>
      <c r="G12" s="15">
        <v>0.13447613778210099</v>
      </c>
      <c r="H12" s="15"/>
      <c r="I12" s="15">
        <v>0.122530512104147</v>
      </c>
      <c r="J12" s="15">
        <v>0.13852539854931201</v>
      </c>
      <c r="K12" s="15"/>
      <c r="L12" s="15">
        <v>9.9015351588363207E-2</v>
      </c>
      <c r="M12" s="15">
        <v>0.163385150139886</v>
      </c>
    </row>
    <row r="13" spans="2:13" ht="16" x14ac:dyDescent="0.2">
      <c r="B13" s="17" t="s">
        <v>107</v>
      </c>
      <c r="C13" s="15">
        <v>0.107021162286046</v>
      </c>
      <c r="D13" s="15">
        <v>0.153123891414851</v>
      </c>
      <c r="E13" s="15">
        <v>7.8252319758593397E-2</v>
      </c>
      <c r="F13" s="15">
        <v>0.14401447614910201</v>
      </c>
      <c r="G13" s="15">
        <v>0.102526970075227</v>
      </c>
      <c r="H13" s="15"/>
      <c r="I13" s="15">
        <v>0.133173358818819</v>
      </c>
      <c r="J13" s="15">
        <v>7.8252319758593397E-2</v>
      </c>
      <c r="K13" s="15"/>
      <c r="L13" s="15">
        <v>0.13049346111961599</v>
      </c>
      <c r="M13" s="15">
        <v>8.1960512403588398E-2</v>
      </c>
    </row>
    <row r="14" spans="2:13" ht="16" x14ac:dyDescent="0.2">
      <c r="B14" s="17" t="s">
        <v>108</v>
      </c>
      <c r="C14" s="15">
        <v>0.13125657267930901</v>
      </c>
      <c r="D14" s="15">
        <v>5.8059552270609702E-2</v>
      </c>
      <c r="E14" s="15">
        <v>0.112708898369381</v>
      </c>
      <c r="F14" s="15">
        <v>0.16574530603378901</v>
      </c>
      <c r="G14" s="15">
        <v>0.218412874059662</v>
      </c>
      <c r="H14" s="15"/>
      <c r="I14" s="15">
        <v>0.14811725879541701</v>
      </c>
      <c r="J14" s="15">
        <v>0.112708898369381</v>
      </c>
      <c r="K14" s="15"/>
      <c r="L14" s="15">
        <v>0.15249193733538499</v>
      </c>
      <c r="M14" s="15">
        <v>0.108584228460041</v>
      </c>
    </row>
    <row r="15" spans="2:13" ht="16" x14ac:dyDescent="0.2">
      <c r="B15" s="17" t="s">
        <v>109</v>
      </c>
      <c r="C15" s="15">
        <v>9.6368253654598002E-2</v>
      </c>
      <c r="D15" s="15">
        <v>9.8026749221261006E-2</v>
      </c>
      <c r="E15" s="15">
        <v>8.1687604108408196E-2</v>
      </c>
      <c r="F15" s="15">
        <v>0.16574530603378901</v>
      </c>
      <c r="G15" s="15">
        <v>6.3898335413748494E-2</v>
      </c>
      <c r="H15" s="15"/>
      <c r="I15" s="15">
        <v>0.109713637007938</v>
      </c>
      <c r="J15" s="15">
        <v>8.1687604108408196E-2</v>
      </c>
      <c r="K15" s="15"/>
      <c r="L15" s="15">
        <v>6.8043899171587499E-2</v>
      </c>
      <c r="M15" s="15">
        <v>0.12660929377931601</v>
      </c>
    </row>
    <row r="16" spans="2:13" ht="16" x14ac:dyDescent="0.2">
      <c r="B16" s="17" t="s">
        <v>110</v>
      </c>
      <c r="C16" s="15">
        <v>7.7391558298496005E-2</v>
      </c>
      <c r="D16" s="15">
        <v>3.9967196950651401E-2</v>
      </c>
      <c r="E16" s="15">
        <v>3.9126159879296699E-2</v>
      </c>
      <c r="F16" s="15">
        <v>0.15310080737642001</v>
      </c>
      <c r="G16" s="15">
        <v>0.14115560473670499</v>
      </c>
      <c r="H16" s="15"/>
      <c r="I16" s="15">
        <v>0.112176559429801</v>
      </c>
      <c r="J16" s="15">
        <v>3.9126159879296699E-2</v>
      </c>
      <c r="K16" s="15"/>
      <c r="L16" s="15">
        <v>9.8460179651937901E-2</v>
      </c>
      <c r="M16" s="15">
        <v>5.4897240763242497E-2</v>
      </c>
    </row>
    <row r="17" spans="2:13" ht="16" x14ac:dyDescent="0.2">
      <c r="B17" s="17" t="s">
        <v>111</v>
      </c>
      <c r="C17" s="15">
        <v>5.4532341587682998E-2</v>
      </c>
      <c r="D17" s="15">
        <v>8.3716880212037506E-2</v>
      </c>
      <c r="E17" s="15">
        <v>3.3222281692094201E-2</v>
      </c>
      <c r="F17" s="15">
        <v>7.4278820881380297E-2</v>
      </c>
      <c r="G17" s="15">
        <v>6.3898335413748494E-2</v>
      </c>
      <c r="H17" s="15"/>
      <c r="I17" s="15">
        <v>7.3904162820421407E-2</v>
      </c>
      <c r="J17" s="15">
        <v>3.3222281692094201E-2</v>
      </c>
      <c r="K17" s="15"/>
      <c r="L17" s="15">
        <v>5.9634984097685702E-2</v>
      </c>
      <c r="M17" s="15">
        <v>4.9084407479259198E-2</v>
      </c>
    </row>
    <row r="18" spans="2:13" ht="16" x14ac:dyDescent="0.2">
      <c r="B18" s="17" t="s">
        <v>112</v>
      </c>
      <c r="C18" s="15">
        <v>3.4825863330327403E-2</v>
      </c>
      <c r="D18" s="15">
        <v>8.3716880212037506E-2</v>
      </c>
      <c r="E18" s="15">
        <v>3.3222281692094201E-2</v>
      </c>
      <c r="F18" s="15">
        <v>2.62739954983464E-2</v>
      </c>
      <c r="G18" s="15">
        <v>0</v>
      </c>
      <c r="H18" s="15"/>
      <c r="I18" s="15">
        <v>3.62835925427352E-2</v>
      </c>
      <c r="J18" s="15">
        <v>3.3222281692094201E-2</v>
      </c>
      <c r="K18" s="15"/>
      <c r="L18" s="15">
        <v>5.05618220308202E-2</v>
      </c>
      <c r="M18" s="15">
        <v>1.8025065319275099E-2</v>
      </c>
    </row>
    <row r="19" spans="2:13" ht="16" x14ac:dyDescent="0.2">
      <c r="B19" s="17" t="s">
        <v>113</v>
      </c>
      <c r="C19" s="18">
        <v>5.2114786432815197E-2</v>
      </c>
      <c r="D19" s="18">
        <v>0</v>
      </c>
      <c r="E19" s="18">
        <v>3.7891862960602797E-2</v>
      </c>
      <c r="F19" s="18">
        <v>2.17308298846874E-2</v>
      </c>
      <c r="G19" s="18">
        <v>0.17310477244358</v>
      </c>
      <c r="H19" s="18"/>
      <c r="I19" s="18">
        <v>6.5044075804153403E-2</v>
      </c>
      <c r="J19" s="18">
        <v>3.7891862960602797E-2</v>
      </c>
      <c r="K19" s="18"/>
      <c r="L19" s="18">
        <v>3.9264815996291898E-2</v>
      </c>
      <c r="M19" s="18">
        <v>6.5834303740983105E-2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119</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0.14052846909111399</v>
      </c>
      <c r="D9" s="15">
        <v>0.101809235531996</v>
      </c>
      <c r="E9" s="15">
        <v>0.17545057099748801</v>
      </c>
      <c r="F9" s="15">
        <v>5.2547990996692898E-2</v>
      </c>
      <c r="G9" s="15">
        <v>0.17310477244358</v>
      </c>
      <c r="H9" s="15"/>
      <c r="I9" s="15">
        <v>0.108782677736404</v>
      </c>
      <c r="J9" s="15">
        <v>0.17545057099748801</v>
      </c>
      <c r="K9" s="15"/>
      <c r="L9" s="15">
        <v>0.15156102540739499</v>
      </c>
      <c r="M9" s="15">
        <v>0.12874934881358099</v>
      </c>
    </row>
    <row r="10" spans="2:13" ht="16" x14ac:dyDescent="0.2">
      <c r="B10" s="17" t="s">
        <v>104</v>
      </c>
      <c r="C10" s="15">
        <v>5.7449143812998503E-2</v>
      </c>
      <c r="D10" s="15">
        <v>6.1842038581344398E-2</v>
      </c>
      <c r="E10" s="15">
        <v>8.0453307189714399E-2</v>
      </c>
      <c r="F10" s="15">
        <v>4.80048253830338E-2</v>
      </c>
      <c r="G10" s="15">
        <v>0</v>
      </c>
      <c r="H10" s="15"/>
      <c r="I10" s="15">
        <v>3.6537304863419301E-2</v>
      </c>
      <c r="J10" s="15">
        <v>8.0453307189714399E-2</v>
      </c>
      <c r="K10" s="15"/>
      <c r="L10" s="15">
        <v>4.3314921873679198E-2</v>
      </c>
      <c r="M10" s="15">
        <v>7.2539816860993797E-2</v>
      </c>
    </row>
    <row r="11" spans="2:13" ht="16" x14ac:dyDescent="0.2">
      <c r="B11" s="17" t="s">
        <v>105</v>
      </c>
      <c r="C11" s="15">
        <v>0.13553609801428401</v>
      </c>
      <c r="D11" s="15">
        <v>0.229275799005419</v>
      </c>
      <c r="E11" s="15">
        <v>0.194128896071523</v>
      </c>
      <c r="F11" s="15">
        <v>2.17308298846874E-2</v>
      </c>
      <c r="G11" s="15">
        <v>0</v>
      </c>
      <c r="H11" s="15"/>
      <c r="I11" s="15">
        <v>8.2272558866479897E-2</v>
      </c>
      <c r="J11" s="15">
        <v>0.194128896071523</v>
      </c>
      <c r="K11" s="15"/>
      <c r="L11" s="15">
        <v>0.11721907973472299</v>
      </c>
      <c r="M11" s="15">
        <v>0.15509261377141001</v>
      </c>
    </row>
    <row r="12" spans="2:13" ht="16" x14ac:dyDescent="0.2">
      <c r="B12" s="17" t="s">
        <v>106</v>
      </c>
      <c r="C12" s="15">
        <v>0.12759591528728301</v>
      </c>
      <c r="D12" s="15">
        <v>6.5624524892079206E-2</v>
      </c>
      <c r="E12" s="15">
        <v>0.163642814623083</v>
      </c>
      <c r="F12" s="15">
        <v>0.15310080737642001</v>
      </c>
      <c r="G12" s="15">
        <v>6.3898335413748494E-2</v>
      </c>
      <c r="H12" s="15"/>
      <c r="I12" s="15">
        <v>9.4827631511967894E-2</v>
      </c>
      <c r="J12" s="15">
        <v>0.163642814623083</v>
      </c>
      <c r="K12" s="15"/>
      <c r="L12" s="15">
        <v>0.15268100194005399</v>
      </c>
      <c r="M12" s="15">
        <v>0.100813341567784</v>
      </c>
    </row>
    <row r="13" spans="2:13" ht="16" x14ac:dyDescent="0.2">
      <c r="B13" s="17" t="s">
        <v>107</v>
      </c>
      <c r="C13" s="15">
        <v>8.3238321236283497E-2</v>
      </c>
      <c r="D13" s="15">
        <v>8.3716880212037506E-2</v>
      </c>
      <c r="E13" s="15">
        <v>8.2921901027102105E-2</v>
      </c>
      <c r="F13" s="15">
        <v>9.6009650766067697E-2</v>
      </c>
      <c r="G13" s="15">
        <v>7.0577802368352704E-2</v>
      </c>
      <c r="H13" s="15"/>
      <c r="I13" s="15">
        <v>8.3525961710159496E-2</v>
      </c>
      <c r="J13" s="15">
        <v>8.2921901027102105E-2</v>
      </c>
      <c r="K13" s="15"/>
      <c r="L13" s="15">
        <v>8.5850045260008903E-2</v>
      </c>
      <c r="M13" s="15">
        <v>8.0449864007945404E-2</v>
      </c>
    </row>
    <row r="14" spans="2:13" ht="16" x14ac:dyDescent="0.2">
      <c r="B14" s="17" t="s">
        <v>108</v>
      </c>
      <c r="C14" s="15">
        <v>0.14010978719123099</v>
      </c>
      <c r="D14" s="15">
        <v>0.15986878780260499</v>
      </c>
      <c r="E14" s="15">
        <v>8.8825779214304595E-2</v>
      </c>
      <c r="F14" s="15">
        <v>0.20110563275945301</v>
      </c>
      <c r="G14" s="15">
        <v>0.19837447319585</v>
      </c>
      <c r="H14" s="15"/>
      <c r="I14" s="15">
        <v>0.18672930114355901</v>
      </c>
      <c r="J14" s="15">
        <v>8.8825779214304595E-2</v>
      </c>
      <c r="K14" s="15"/>
      <c r="L14" s="15">
        <v>0.129389593684612</v>
      </c>
      <c r="M14" s="15">
        <v>0.151555407326118</v>
      </c>
    </row>
    <row r="15" spans="2:13" ht="16" x14ac:dyDescent="0.2">
      <c r="B15" s="17" t="s">
        <v>109</v>
      </c>
      <c r="C15" s="15">
        <v>0.11785208166942</v>
      </c>
      <c r="D15" s="15">
        <v>0.101809235531996</v>
      </c>
      <c r="E15" s="15">
        <v>9.1294373051692301E-2</v>
      </c>
      <c r="F15" s="15">
        <v>0.17483163726110701</v>
      </c>
      <c r="G15" s="15">
        <v>0.14783507169130999</v>
      </c>
      <c r="H15" s="15"/>
      <c r="I15" s="15">
        <v>0.14199425612666999</v>
      </c>
      <c r="J15" s="15">
        <v>9.1294373051692301E-2</v>
      </c>
      <c r="K15" s="15"/>
      <c r="L15" s="15">
        <v>0.152334347456897</v>
      </c>
      <c r="M15" s="15">
        <v>8.1036429475270705E-2</v>
      </c>
    </row>
    <row r="16" spans="2:13" ht="16" x14ac:dyDescent="0.2">
      <c r="B16" s="17" t="s">
        <v>110</v>
      </c>
      <c r="C16" s="15">
        <v>7.6821712872168005E-2</v>
      </c>
      <c r="D16" s="15">
        <v>7.9934393901302705E-2</v>
      </c>
      <c r="E16" s="15">
        <v>2.48498096675039E-2</v>
      </c>
      <c r="F16" s="15">
        <v>0.18747613591847601</v>
      </c>
      <c r="G16" s="15">
        <v>0.102526970075227</v>
      </c>
      <c r="H16" s="15"/>
      <c r="I16" s="15">
        <v>0.124066555117512</v>
      </c>
      <c r="J16" s="15">
        <v>2.48498096675039E-2</v>
      </c>
      <c r="K16" s="15"/>
      <c r="L16" s="15">
        <v>6.1345694513024601E-2</v>
      </c>
      <c r="M16" s="15">
        <v>9.3344980593960306E-2</v>
      </c>
    </row>
    <row r="17" spans="2:13" ht="16" x14ac:dyDescent="0.2">
      <c r="B17" s="17" t="s">
        <v>111</v>
      </c>
      <c r="C17" s="15">
        <v>5.1256027535865202E-2</v>
      </c>
      <c r="D17" s="15">
        <v>7.9934393901302705E-2</v>
      </c>
      <c r="E17" s="15">
        <v>4.03604567979906E-2</v>
      </c>
      <c r="F17" s="15">
        <v>6.51924896540622E-2</v>
      </c>
      <c r="G17" s="15">
        <v>3.8628634661478499E-2</v>
      </c>
      <c r="H17" s="15"/>
      <c r="I17" s="15">
        <v>6.1160600756067898E-2</v>
      </c>
      <c r="J17" s="15">
        <v>4.03604567979906E-2</v>
      </c>
      <c r="K17" s="15"/>
      <c r="L17" s="15">
        <v>5.3874167804959502E-2</v>
      </c>
      <c r="M17" s="15">
        <v>4.8460719880140599E-2</v>
      </c>
    </row>
    <row r="18" spans="2:13" ht="16" x14ac:dyDescent="0.2">
      <c r="B18" s="17" t="s">
        <v>112</v>
      </c>
      <c r="C18" s="15">
        <v>2.6662154009008801E-2</v>
      </c>
      <c r="D18" s="15">
        <v>1.80923553199583E-2</v>
      </c>
      <c r="E18" s="15">
        <v>2.6084106586197801E-2</v>
      </c>
      <c r="F18" s="15">
        <v>0</v>
      </c>
      <c r="G18" s="15">
        <v>6.3898335413748494E-2</v>
      </c>
      <c r="H18" s="15"/>
      <c r="I18" s="15">
        <v>2.7187625612261401E-2</v>
      </c>
      <c r="J18" s="15">
        <v>2.6084106586197801E-2</v>
      </c>
      <c r="K18" s="15"/>
      <c r="L18" s="15">
        <v>1.3165306328354401E-2</v>
      </c>
      <c r="M18" s="15">
        <v>4.1072322209406903E-2</v>
      </c>
    </row>
    <row r="19" spans="2:13" ht="16" x14ac:dyDescent="0.2">
      <c r="B19" s="17" t="s">
        <v>113</v>
      </c>
      <c r="C19" s="18">
        <v>4.2950289280343001E-2</v>
      </c>
      <c r="D19" s="18">
        <v>1.80923553199583E-2</v>
      </c>
      <c r="E19" s="18">
        <v>3.1987984773400299E-2</v>
      </c>
      <c r="F19" s="18">
        <v>0</v>
      </c>
      <c r="G19" s="18">
        <v>0.14115560473670499</v>
      </c>
      <c r="H19" s="18"/>
      <c r="I19" s="18">
        <v>5.2915526555499401E-2</v>
      </c>
      <c r="J19" s="18">
        <v>3.1987984773400299E-2</v>
      </c>
      <c r="K19" s="18"/>
      <c r="L19" s="18">
        <v>3.9264815996291898E-2</v>
      </c>
      <c r="M19" s="18">
        <v>4.6885155493390201E-2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120</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0.118950414465614</v>
      </c>
      <c r="D9" s="15">
        <v>0.123684077162689</v>
      </c>
      <c r="E9" s="15">
        <v>0.148132167492597</v>
      </c>
      <c r="F9" s="15">
        <v>5.2547990996692898E-2</v>
      </c>
      <c r="G9" s="15">
        <v>0.102526970075227</v>
      </c>
      <c r="H9" s="15"/>
      <c r="I9" s="15">
        <v>9.2422863362219498E-2</v>
      </c>
      <c r="J9" s="15">
        <v>0.148132167492597</v>
      </c>
      <c r="K9" s="15"/>
      <c r="L9" s="15">
        <v>0.12601021123803599</v>
      </c>
      <c r="M9" s="15">
        <v>0.11141288708453199</v>
      </c>
    </row>
    <row r="10" spans="2:13" ht="16" x14ac:dyDescent="0.2">
      <c r="B10" s="17" t="s">
        <v>104</v>
      </c>
      <c r="C10" s="15">
        <v>8.1651550462234795E-2</v>
      </c>
      <c r="D10" s="15">
        <v>6.5624524892079206E-2</v>
      </c>
      <c r="E10" s="15">
        <v>0.13975969546800601</v>
      </c>
      <c r="F10" s="15">
        <v>2.17308298846874E-2</v>
      </c>
      <c r="G10" s="15">
        <v>0</v>
      </c>
      <c r="H10" s="15"/>
      <c r="I10" s="15">
        <v>2.8828583153220198E-2</v>
      </c>
      <c r="J10" s="15">
        <v>0.13975969546800601</v>
      </c>
      <c r="K10" s="15"/>
      <c r="L10" s="15">
        <v>7.4401925784840603E-2</v>
      </c>
      <c r="M10" s="15">
        <v>8.9391751245618295E-2</v>
      </c>
    </row>
    <row r="11" spans="2:13" ht="16" x14ac:dyDescent="0.2">
      <c r="B11" s="17" t="s">
        <v>105</v>
      </c>
      <c r="C11" s="15">
        <v>8.3319524784299298E-2</v>
      </c>
      <c r="D11" s="15">
        <v>9.8026749221261103E-2</v>
      </c>
      <c r="E11" s="15">
        <v>0.13975969546800601</v>
      </c>
      <c r="F11" s="15">
        <v>0</v>
      </c>
      <c r="G11" s="15">
        <v>0</v>
      </c>
      <c r="H11" s="15"/>
      <c r="I11" s="15">
        <v>3.2012822588857702E-2</v>
      </c>
      <c r="J11" s="15">
        <v>0.13975969546800601</v>
      </c>
      <c r="K11" s="15"/>
      <c r="L11" s="15">
        <v>6.7155025627699594E-2</v>
      </c>
      <c r="M11" s="15">
        <v>0.10057786222969201</v>
      </c>
    </row>
    <row r="12" spans="2:13" ht="16" x14ac:dyDescent="0.2">
      <c r="B12" s="17" t="s">
        <v>106</v>
      </c>
      <c r="C12" s="15">
        <v>0.14680099710617001</v>
      </c>
      <c r="D12" s="15">
        <v>0.19983598475325701</v>
      </c>
      <c r="E12" s="15">
        <v>0.14442927673651501</v>
      </c>
      <c r="F12" s="15">
        <v>0.17028847164744801</v>
      </c>
      <c r="G12" s="15">
        <v>7.7257269322956998E-2</v>
      </c>
      <c r="H12" s="15"/>
      <c r="I12" s="15">
        <v>0.148956999634558</v>
      </c>
      <c r="J12" s="15">
        <v>0.14442927673651501</v>
      </c>
      <c r="K12" s="15"/>
      <c r="L12" s="15">
        <v>0.14470523087034501</v>
      </c>
      <c r="M12" s="15">
        <v>0.14903858210983201</v>
      </c>
    </row>
    <row r="13" spans="2:13" ht="16" x14ac:dyDescent="0.2">
      <c r="B13" s="17" t="s">
        <v>107</v>
      </c>
      <c r="C13" s="15">
        <v>0.113319679156846</v>
      </c>
      <c r="D13" s="15">
        <v>0.14555891879338201</v>
      </c>
      <c r="E13" s="15">
        <v>0.10063353558870999</v>
      </c>
      <c r="F13" s="15">
        <v>0.12682681187807299</v>
      </c>
      <c r="G13" s="15">
        <v>0.102526970075227</v>
      </c>
      <c r="H13" s="15"/>
      <c r="I13" s="15">
        <v>0.124851965154111</v>
      </c>
      <c r="J13" s="15">
        <v>0.10063353558870999</v>
      </c>
      <c r="K13" s="15"/>
      <c r="L13" s="15">
        <v>0.11849016970802199</v>
      </c>
      <c r="M13" s="15">
        <v>0.107799305786417</v>
      </c>
    </row>
    <row r="14" spans="2:13" ht="16" x14ac:dyDescent="0.2">
      <c r="B14" s="17" t="s">
        <v>108</v>
      </c>
      <c r="C14" s="15">
        <v>0.11514626332311199</v>
      </c>
      <c r="D14" s="15">
        <v>0.10937420815346501</v>
      </c>
      <c r="E14" s="15">
        <v>7.9486616677287306E-2</v>
      </c>
      <c r="F14" s="15">
        <v>0.16574530603378901</v>
      </c>
      <c r="G14" s="15">
        <v>0.16642530548897499</v>
      </c>
      <c r="H14" s="15"/>
      <c r="I14" s="15">
        <v>0.14756251665276801</v>
      </c>
      <c r="J14" s="15">
        <v>7.9486616677287306E-2</v>
      </c>
      <c r="K14" s="15"/>
      <c r="L14" s="15">
        <v>0.122582313969511</v>
      </c>
      <c r="M14" s="15">
        <v>0.107207021279589</v>
      </c>
    </row>
    <row r="15" spans="2:13" ht="16" x14ac:dyDescent="0.2">
      <c r="B15" s="17" t="s">
        <v>109</v>
      </c>
      <c r="C15" s="15">
        <v>0.13077537559010499</v>
      </c>
      <c r="D15" s="15">
        <v>7.9934393901302705E-2</v>
      </c>
      <c r="E15" s="15">
        <v>6.6444563384188304E-2</v>
      </c>
      <c r="F15" s="15">
        <v>0.19656246714579401</v>
      </c>
      <c r="G15" s="15">
        <v>0.28899067642801501</v>
      </c>
      <c r="H15" s="15"/>
      <c r="I15" s="15">
        <v>0.189255032611991</v>
      </c>
      <c r="J15" s="15">
        <v>6.6444563384188304E-2</v>
      </c>
      <c r="K15" s="15"/>
      <c r="L15" s="15">
        <v>0.16460430380351701</v>
      </c>
      <c r="M15" s="15">
        <v>9.4657271783304894E-2</v>
      </c>
    </row>
    <row r="16" spans="2:13" ht="16" x14ac:dyDescent="0.2">
      <c r="B16" s="17" t="s">
        <v>110</v>
      </c>
      <c r="C16" s="15">
        <v>7.7519345257755098E-2</v>
      </c>
      <c r="D16" s="15">
        <v>3.6184710639916601E-2</v>
      </c>
      <c r="E16" s="15">
        <v>6.6444563384188304E-2</v>
      </c>
      <c r="F16" s="15">
        <v>0.122283646264414</v>
      </c>
      <c r="G16" s="15">
        <v>0.102526970075227</v>
      </c>
      <c r="H16" s="15"/>
      <c r="I16" s="15">
        <v>8.7586829614789696E-2</v>
      </c>
      <c r="J16" s="15">
        <v>6.6444563384188304E-2</v>
      </c>
      <c r="K16" s="15"/>
      <c r="L16" s="15">
        <v>7.9765160019628606E-2</v>
      </c>
      <c r="M16" s="15">
        <v>7.5121558068386704E-2</v>
      </c>
    </row>
    <row r="17" spans="2:13" ht="16" x14ac:dyDescent="0.2">
      <c r="B17" s="17" t="s">
        <v>111</v>
      </c>
      <c r="C17" s="15">
        <v>8.3287570688897E-2</v>
      </c>
      <c r="D17" s="15">
        <v>0.123684077162689</v>
      </c>
      <c r="E17" s="15">
        <v>7.1114144652696998E-2</v>
      </c>
      <c r="F17" s="15">
        <v>9.6009650766067697E-2</v>
      </c>
      <c r="G17" s="15">
        <v>6.3898335413748494E-2</v>
      </c>
      <c r="H17" s="15"/>
      <c r="I17" s="15">
        <v>9.4353772948236797E-2</v>
      </c>
      <c r="J17" s="15">
        <v>7.1114144652696998E-2</v>
      </c>
      <c r="K17" s="15"/>
      <c r="L17" s="15">
        <v>8.0047190583181105E-2</v>
      </c>
      <c r="M17" s="15">
        <v>8.6747224636353301E-2</v>
      </c>
    </row>
    <row r="18" spans="2:13" ht="16" x14ac:dyDescent="0.2">
      <c r="B18" s="17" t="s">
        <v>112</v>
      </c>
      <c r="C18" s="15">
        <v>1.7689865527165501E-2</v>
      </c>
      <c r="D18" s="15">
        <v>1.80923553199583E-2</v>
      </c>
      <c r="E18" s="15">
        <v>1.8945931480301399E-2</v>
      </c>
      <c r="F18" s="15">
        <v>0</v>
      </c>
      <c r="G18" s="15">
        <v>3.1949167706874199E-2</v>
      </c>
      <c r="H18" s="15"/>
      <c r="I18" s="15">
        <v>1.65480440015623E-2</v>
      </c>
      <c r="J18" s="15">
        <v>1.8945931480301399E-2</v>
      </c>
      <c r="K18" s="15"/>
      <c r="L18" s="15">
        <v>6.58265316417719E-3</v>
      </c>
      <c r="M18" s="15">
        <v>2.9548693764341001E-2</v>
      </c>
    </row>
    <row r="19" spans="2:13" ht="16" x14ac:dyDescent="0.2">
      <c r="B19" s="17" t="s">
        <v>113</v>
      </c>
      <c r="C19" s="18">
        <v>3.1539413637801002E-2</v>
      </c>
      <c r="D19" s="18">
        <v>0</v>
      </c>
      <c r="E19" s="18">
        <v>2.48498096675039E-2</v>
      </c>
      <c r="F19" s="18">
        <v>4.80048253830338E-2</v>
      </c>
      <c r="G19" s="18">
        <v>6.3898335413748494E-2</v>
      </c>
      <c r="H19" s="18"/>
      <c r="I19" s="18">
        <v>3.7620570277686199E-2</v>
      </c>
      <c r="J19" s="18">
        <v>2.48498096675039E-2</v>
      </c>
      <c r="K19" s="18"/>
      <c r="L19" s="18">
        <v>1.5655815231042799E-2</v>
      </c>
      <c r="M19" s="18">
        <v>4.8497842011933898E-2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121</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0.10708528349739301</v>
      </c>
      <c r="D9" s="15">
        <v>0.15986878780260499</v>
      </c>
      <c r="E9" s="15">
        <v>0.143462586224088</v>
      </c>
      <c r="F9" s="15">
        <v>2.62739954983464E-2</v>
      </c>
      <c r="G9" s="15">
        <v>3.8628634661478499E-2</v>
      </c>
      <c r="H9" s="15"/>
      <c r="I9" s="15">
        <v>7.4016647895077795E-2</v>
      </c>
      <c r="J9" s="15">
        <v>0.143462586224088</v>
      </c>
      <c r="K9" s="15"/>
      <c r="L9" s="15">
        <v>0.123519702335347</v>
      </c>
      <c r="M9" s="15">
        <v>8.9538761129050501E-2</v>
      </c>
    </row>
    <row r="10" spans="2:13" ht="16" x14ac:dyDescent="0.2">
      <c r="B10" s="17" t="s">
        <v>104</v>
      </c>
      <c r="C10" s="15">
        <v>9.7846392962566503E-2</v>
      </c>
      <c r="D10" s="15">
        <v>0.149341405104117</v>
      </c>
      <c r="E10" s="15">
        <v>0.13385581728080401</v>
      </c>
      <c r="F10" s="15">
        <v>4.80048253830338E-2</v>
      </c>
      <c r="G10" s="15">
        <v>0</v>
      </c>
      <c r="H10" s="15"/>
      <c r="I10" s="15">
        <v>6.5112175695955399E-2</v>
      </c>
      <c r="J10" s="15">
        <v>0.13385581728080401</v>
      </c>
      <c r="K10" s="15"/>
      <c r="L10" s="15">
        <v>0.105215788323129</v>
      </c>
      <c r="M10" s="15">
        <v>8.9978316712943596E-2</v>
      </c>
    </row>
    <row r="11" spans="2:13" ht="16" x14ac:dyDescent="0.2">
      <c r="B11" s="17" t="s">
        <v>105</v>
      </c>
      <c r="C11" s="15">
        <v>0.13907326415962901</v>
      </c>
      <c r="D11" s="15">
        <v>6.1842038581344398E-2</v>
      </c>
      <c r="E11" s="15">
        <v>0.214309124470518</v>
      </c>
      <c r="F11" s="15">
        <v>4.80048253830338E-2</v>
      </c>
      <c r="G11" s="15">
        <v>0.102526970075227</v>
      </c>
      <c r="H11" s="15"/>
      <c r="I11" s="15">
        <v>7.0680418556436503E-2</v>
      </c>
      <c r="J11" s="15">
        <v>0.214309124470518</v>
      </c>
      <c r="K11" s="15"/>
      <c r="L11" s="15">
        <v>0.109025902021065</v>
      </c>
      <c r="M11" s="15">
        <v>0.17115390644290801</v>
      </c>
    </row>
    <row r="12" spans="2:13" ht="16" x14ac:dyDescent="0.2">
      <c r="B12" s="17" t="s">
        <v>106</v>
      </c>
      <c r="C12" s="15">
        <v>0.115358291794048</v>
      </c>
      <c r="D12" s="15">
        <v>0.18552611574403299</v>
      </c>
      <c r="E12" s="15">
        <v>0.127951939093601</v>
      </c>
      <c r="F12" s="15">
        <v>9.6009650766067697E-2</v>
      </c>
      <c r="G12" s="15">
        <v>3.1949167706874199E-2</v>
      </c>
      <c r="H12" s="15"/>
      <c r="I12" s="15">
        <v>0.103910089144669</v>
      </c>
      <c r="J12" s="15">
        <v>0.127951939093601</v>
      </c>
      <c r="K12" s="15"/>
      <c r="L12" s="15">
        <v>0.11428895038999499</v>
      </c>
      <c r="M12" s="15">
        <v>0.11649999464649601</v>
      </c>
    </row>
    <row r="13" spans="2:13" ht="16" x14ac:dyDescent="0.2">
      <c r="B13" s="17" t="s">
        <v>107</v>
      </c>
      <c r="C13" s="15">
        <v>0.108804665710522</v>
      </c>
      <c r="D13" s="15">
        <v>6.1842038581344398E-2</v>
      </c>
      <c r="E13" s="15">
        <v>8.2921901027102105E-2</v>
      </c>
      <c r="F13" s="15">
        <v>0.122283646264414</v>
      </c>
      <c r="G13" s="15">
        <v>0.211733407105058</v>
      </c>
      <c r="H13" s="15"/>
      <c r="I13" s="15">
        <v>0.13233328519413201</v>
      </c>
      <c r="J13" s="15">
        <v>8.2921901027102105E-2</v>
      </c>
      <c r="K13" s="15"/>
      <c r="L13" s="15">
        <v>0.113775816837671</v>
      </c>
      <c r="M13" s="15">
        <v>0.103497120898077</v>
      </c>
    </row>
    <row r="14" spans="2:13" ht="16" x14ac:dyDescent="0.2">
      <c r="B14" s="17" t="s">
        <v>108</v>
      </c>
      <c r="C14" s="15">
        <v>0.114286936515263</v>
      </c>
      <c r="D14" s="15">
        <v>9.8026749221261006E-2</v>
      </c>
      <c r="E14" s="15">
        <v>9.0060076132998407E-2</v>
      </c>
      <c r="F14" s="15">
        <v>0.17483163726110701</v>
      </c>
      <c r="G14" s="15">
        <v>0.13447613778210099</v>
      </c>
      <c r="H14" s="15"/>
      <c r="I14" s="15">
        <v>0.13631026308756</v>
      </c>
      <c r="J14" s="15">
        <v>9.0060076132998407E-2</v>
      </c>
      <c r="K14" s="15"/>
      <c r="L14" s="15">
        <v>0.112405284467642</v>
      </c>
      <c r="M14" s="15">
        <v>0.116295918400694</v>
      </c>
    </row>
    <row r="15" spans="2:13" ht="16" x14ac:dyDescent="0.2">
      <c r="B15" s="17" t="s">
        <v>109</v>
      </c>
      <c r="C15" s="15">
        <v>9.6495837269795603E-2</v>
      </c>
      <c r="D15" s="15">
        <v>6.1842038581344398E-2</v>
      </c>
      <c r="E15" s="15">
        <v>6.5210266465494507E-2</v>
      </c>
      <c r="F15" s="15">
        <v>0.100552816379727</v>
      </c>
      <c r="G15" s="15">
        <v>0.211733407105058</v>
      </c>
      <c r="H15" s="15"/>
      <c r="I15" s="15">
        <v>0.124935855165313</v>
      </c>
      <c r="J15" s="15">
        <v>6.5210266465494507E-2</v>
      </c>
      <c r="K15" s="15"/>
      <c r="L15" s="15">
        <v>0.113775816837671</v>
      </c>
      <c r="M15" s="15">
        <v>7.8046535776275003E-2</v>
      </c>
    </row>
    <row r="16" spans="2:13" ht="16" x14ac:dyDescent="0.2">
      <c r="B16" s="17" t="s">
        <v>110</v>
      </c>
      <c r="C16" s="15">
        <v>7.95816961774439E-2</v>
      </c>
      <c r="D16" s="15">
        <v>3.6184710639916601E-2</v>
      </c>
      <c r="E16" s="15">
        <v>5.0933916253701701E-2</v>
      </c>
      <c r="F16" s="15">
        <v>0.14401447614910201</v>
      </c>
      <c r="G16" s="15">
        <v>0.13447613778210099</v>
      </c>
      <c r="H16" s="15"/>
      <c r="I16" s="15">
        <v>0.105623841254307</v>
      </c>
      <c r="J16" s="15">
        <v>5.0933916253701701E-2</v>
      </c>
      <c r="K16" s="15"/>
      <c r="L16" s="15">
        <v>6.0017200527096998E-2</v>
      </c>
      <c r="M16" s="15">
        <v>0.100470105067288</v>
      </c>
    </row>
    <row r="17" spans="2:13" ht="16" x14ac:dyDescent="0.2">
      <c r="B17" s="17" t="s">
        <v>111</v>
      </c>
      <c r="C17" s="15">
        <v>5.6630887774929001E-2</v>
      </c>
      <c r="D17" s="15">
        <v>8.3716880212037506E-2</v>
      </c>
      <c r="E17" s="15">
        <v>3.3222281692094201E-2</v>
      </c>
      <c r="F17" s="15">
        <v>0.14855764176276101</v>
      </c>
      <c r="G17" s="15">
        <v>0</v>
      </c>
      <c r="H17" s="15"/>
      <c r="I17" s="15">
        <v>7.7910383682781206E-2</v>
      </c>
      <c r="J17" s="15">
        <v>3.3222281692094201E-2</v>
      </c>
      <c r="K17" s="15"/>
      <c r="L17" s="15">
        <v>7.7781308231416907E-2</v>
      </c>
      <c r="M17" s="15">
        <v>3.4049235858979801E-2</v>
      </c>
    </row>
    <row r="18" spans="2:13" ht="16" x14ac:dyDescent="0.2">
      <c r="B18" s="17" t="s">
        <v>112</v>
      </c>
      <c r="C18" s="15">
        <v>5.13725799480216E-2</v>
      </c>
      <c r="D18" s="15">
        <v>8.3716880212037506E-2</v>
      </c>
      <c r="E18" s="15">
        <v>4.6264334985193098E-2</v>
      </c>
      <c r="F18" s="15">
        <v>2.17308298846874E-2</v>
      </c>
      <c r="G18" s="15">
        <v>6.3898335413748494E-2</v>
      </c>
      <c r="H18" s="15"/>
      <c r="I18" s="15">
        <v>5.60162087654816E-2</v>
      </c>
      <c r="J18" s="15">
        <v>4.6264334985193098E-2</v>
      </c>
      <c r="K18" s="15"/>
      <c r="L18" s="15">
        <v>4.8071313128131801E-2</v>
      </c>
      <c r="M18" s="15">
        <v>5.4897240763242497E-2</v>
      </c>
    </row>
    <row r="19" spans="2:13" ht="16" x14ac:dyDescent="0.2">
      <c r="B19" s="17" t="s">
        <v>113</v>
      </c>
      <c r="C19" s="18">
        <v>3.3464164190387398E-2</v>
      </c>
      <c r="D19" s="18">
        <v>1.80923553199583E-2</v>
      </c>
      <c r="E19" s="18">
        <v>1.1807756374404999E-2</v>
      </c>
      <c r="F19" s="18">
        <v>6.9735655267721297E-2</v>
      </c>
      <c r="G19" s="18">
        <v>7.0577802368352704E-2</v>
      </c>
      <c r="H19" s="18"/>
      <c r="I19" s="18">
        <v>5.3150831558287502E-2</v>
      </c>
      <c r="J19" s="18">
        <v>1.1807756374404999E-2</v>
      </c>
      <c r="K19" s="18"/>
      <c r="L19" s="18">
        <v>2.2122916900834299E-2</v>
      </c>
      <c r="M19" s="18">
        <v>4.5572864304045599E-2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122</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0.12932298607420001</v>
      </c>
      <c r="D9" s="15">
        <v>0.123684077162689</v>
      </c>
      <c r="E9" s="15">
        <v>0.163642814623083</v>
      </c>
      <c r="F9" s="15">
        <v>0.100552816379727</v>
      </c>
      <c r="G9" s="15">
        <v>7.0577802368352704E-2</v>
      </c>
      <c r="H9" s="15"/>
      <c r="I9" s="15">
        <v>9.8124688807808502E-2</v>
      </c>
      <c r="J9" s="15">
        <v>0.163642814623083</v>
      </c>
      <c r="K9" s="15"/>
      <c r="L9" s="15">
        <v>0.154831332797433</v>
      </c>
      <c r="M9" s="15">
        <v>0.102088510625335</v>
      </c>
    </row>
    <row r="10" spans="2:13" ht="16" x14ac:dyDescent="0.2">
      <c r="B10" s="17" t="s">
        <v>104</v>
      </c>
      <c r="C10" s="15">
        <v>9.1376610414009296E-2</v>
      </c>
      <c r="D10" s="15">
        <v>0.105591721842731</v>
      </c>
      <c r="E10" s="15">
        <v>0.11614418271919601</v>
      </c>
      <c r="F10" s="15">
        <v>6.9735655267721297E-2</v>
      </c>
      <c r="G10" s="15">
        <v>3.1949167706874199E-2</v>
      </c>
      <c r="H10" s="15"/>
      <c r="I10" s="15">
        <v>6.88617519192046E-2</v>
      </c>
      <c r="J10" s="15">
        <v>0.11614418271919601</v>
      </c>
      <c r="K10" s="15"/>
      <c r="L10" s="15">
        <v>9.0721988008847093E-2</v>
      </c>
      <c r="M10" s="15">
        <v>9.2075530575912001E-2</v>
      </c>
    </row>
    <row r="11" spans="2:13" ht="16" x14ac:dyDescent="0.2">
      <c r="B11" s="17" t="s">
        <v>105</v>
      </c>
      <c r="C11" s="15">
        <v>0.15293284494829801</v>
      </c>
      <c r="D11" s="15">
        <v>0.22171082638395001</v>
      </c>
      <c r="E11" s="15">
        <v>0.182321139697118</v>
      </c>
      <c r="F11" s="15">
        <v>0.12682681187807299</v>
      </c>
      <c r="G11" s="15">
        <v>3.1949167706874199E-2</v>
      </c>
      <c r="H11" s="15"/>
      <c r="I11" s="15">
        <v>0.126217537952517</v>
      </c>
      <c r="J11" s="15">
        <v>0.182321139697118</v>
      </c>
      <c r="K11" s="15"/>
      <c r="L11" s="15">
        <v>0.139017927687903</v>
      </c>
      <c r="M11" s="15">
        <v>0.16778937315112699</v>
      </c>
    </row>
    <row r="12" spans="2:13" ht="16" x14ac:dyDescent="0.2">
      <c r="B12" s="17" t="s">
        <v>106</v>
      </c>
      <c r="C12" s="15">
        <v>0.160738266998668</v>
      </c>
      <c r="D12" s="15">
        <v>0.15986878780260499</v>
      </c>
      <c r="E12" s="15">
        <v>0.15033315492371799</v>
      </c>
      <c r="F12" s="15">
        <v>0.13947131053544301</v>
      </c>
      <c r="G12" s="15">
        <v>0.211733407105058</v>
      </c>
      <c r="H12" s="15"/>
      <c r="I12" s="15">
        <v>0.17019699081315601</v>
      </c>
      <c r="J12" s="15">
        <v>0.15033315492371799</v>
      </c>
      <c r="K12" s="15"/>
      <c r="L12" s="15">
        <v>0.132361761413442</v>
      </c>
      <c r="M12" s="15">
        <v>0.19103498724755699</v>
      </c>
    </row>
    <row r="13" spans="2:13" ht="16" x14ac:dyDescent="0.2">
      <c r="B13" s="17" t="s">
        <v>107</v>
      </c>
      <c r="C13" s="15">
        <v>0.101582459328153</v>
      </c>
      <c r="D13" s="15">
        <v>6.1842038581344398E-2</v>
      </c>
      <c r="E13" s="15">
        <v>9.47296574015071E-2</v>
      </c>
      <c r="F13" s="15">
        <v>0.14401447614910201</v>
      </c>
      <c r="G13" s="15">
        <v>0.115885903984436</v>
      </c>
      <c r="H13" s="15"/>
      <c r="I13" s="15">
        <v>0.107811970390852</v>
      </c>
      <c r="J13" s="15">
        <v>9.47296574015071E-2</v>
      </c>
      <c r="K13" s="15"/>
      <c r="L13" s="15">
        <v>0.113775816837671</v>
      </c>
      <c r="M13" s="15">
        <v>8.8563987400698305E-2</v>
      </c>
    </row>
    <row r="14" spans="2:13" ht="16" x14ac:dyDescent="0.2">
      <c r="B14" s="17" t="s">
        <v>108</v>
      </c>
      <c r="C14" s="15">
        <v>0.12998347630814</v>
      </c>
      <c r="D14" s="15">
        <v>8.7499366522772196E-2</v>
      </c>
      <c r="E14" s="15">
        <v>9.9666845076282498E-2</v>
      </c>
      <c r="F14" s="15">
        <v>0.122283646264414</v>
      </c>
      <c r="G14" s="15">
        <v>0.26227280860959801</v>
      </c>
      <c r="H14" s="15"/>
      <c r="I14" s="15">
        <v>0.15754268371909499</v>
      </c>
      <c r="J14" s="15">
        <v>9.9666845076282498E-2</v>
      </c>
      <c r="K14" s="15"/>
      <c r="L14" s="15">
        <v>0.128500720140724</v>
      </c>
      <c r="M14" s="15">
        <v>0.13156656935906599</v>
      </c>
    </row>
    <row r="15" spans="2:13" ht="16" x14ac:dyDescent="0.2">
      <c r="B15" s="17" t="s">
        <v>109</v>
      </c>
      <c r="C15" s="15">
        <v>8.0072938467397603E-2</v>
      </c>
      <c r="D15" s="15">
        <v>7.9934393901302705E-2</v>
      </c>
      <c r="E15" s="15">
        <v>5.5603497522210402E-2</v>
      </c>
      <c r="F15" s="15">
        <v>4.80048253830338E-2</v>
      </c>
      <c r="G15" s="15">
        <v>0.179784239398184</v>
      </c>
      <c r="H15" s="15"/>
      <c r="I15" s="15">
        <v>0.102316781890538</v>
      </c>
      <c r="J15" s="15">
        <v>5.5603497522210402E-2</v>
      </c>
      <c r="K15" s="15"/>
      <c r="L15" s="15">
        <v>7.5881533211408198E-2</v>
      </c>
      <c r="M15" s="15">
        <v>8.4547972650484193E-2</v>
      </c>
    </row>
    <row r="16" spans="2:13" ht="16" x14ac:dyDescent="0.2">
      <c r="B16" s="17" t="s">
        <v>110</v>
      </c>
      <c r="C16" s="15">
        <v>5.2521199952533799E-2</v>
      </c>
      <c r="D16" s="15">
        <v>7.9934393901302705E-2</v>
      </c>
      <c r="E16" s="15">
        <v>4.03604567979906E-2</v>
      </c>
      <c r="F16" s="15">
        <v>7.8821986495039298E-2</v>
      </c>
      <c r="G16" s="15">
        <v>3.1949167706874199E-2</v>
      </c>
      <c r="H16" s="15"/>
      <c r="I16" s="15">
        <v>6.3575872891103294E-2</v>
      </c>
      <c r="J16" s="15">
        <v>4.03604567979906E-2</v>
      </c>
      <c r="K16" s="15"/>
      <c r="L16" s="15">
        <v>6.8043899171587499E-2</v>
      </c>
      <c r="M16" s="15">
        <v>3.59480925156496E-2</v>
      </c>
    </row>
    <row r="17" spans="2:13" ht="16" x14ac:dyDescent="0.2">
      <c r="B17" s="17" t="s">
        <v>111</v>
      </c>
      <c r="C17" s="15">
        <v>4.6292975421317301E-2</v>
      </c>
      <c r="D17" s="15">
        <v>1.80923553199583E-2</v>
      </c>
      <c r="E17" s="15">
        <v>3.3222281692094201E-2</v>
      </c>
      <c r="F17" s="15">
        <v>0.122283646264414</v>
      </c>
      <c r="G17" s="15">
        <v>3.1949167706874199E-2</v>
      </c>
      <c r="H17" s="15"/>
      <c r="I17" s="15">
        <v>5.81748351416084E-2</v>
      </c>
      <c r="J17" s="15">
        <v>3.3222281692094201E-2</v>
      </c>
      <c r="K17" s="15"/>
      <c r="L17" s="15">
        <v>4.6967445693128301E-2</v>
      </c>
      <c r="M17" s="15">
        <v>4.5572864304045599E-2</v>
      </c>
    </row>
    <row r="18" spans="2:13" ht="16" x14ac:dyDescent="0.2">
      <c r="B18" s="17" t="s">
        <v>112</v>
      </c>
      <c r="C18" s="15">
        <v>3.2147465845987599E-2</v>
      </c>
      <c r="D18" s="15">
        <v>6.1842038581344398E-2</v>
      </c>
      <c r="E18" s="15">
        <v>2.7318403504891699E-2</v>
      </c>
      <c r="F18" s="15">
        <v>4.80048253830338E-2</v>
      </c>
      <c r="G18" s="15">
        <v>0</v>
      </c>
      <c r="H18" s="15"/>
      <c r="I18" s="15">
        <v>3.6537304863419301E-2</v>
      </c>
      <c r="J18" s="15">
        <v>2.7318403504891699E-2</v>
      </c>
      <c r="K18" s="15"/>
      <c r="L18" s="15">
        <v>4.3314921873679198E-2</v>
      </c>
      <c r="M18" s="15">
        <v>2.02243173051442E-2</v>
      </c>
    </row>
    <row r="19" spans="2:13" ht="16" x14ac:dyDescent="0.2">
      <c r="B19" s="17" t="s">
        <v>113</v>
      </c>
      <c r="C19" s="18">
        <v>2.3028776241293802E-2</v>
      </c>
      <c r="D19" s="18">
        <v>0</v>
      </c>
      <c r="E19" s="18">
        <v>3.6657566041909E-2</v>
      </c>
      <c r="F19" s="18">
        <v>0</v>
      </c>
      <c r="G19" s="18">
        <v>3.1949167706874199E-2</v>
      </c>
      <c r="H19" s="18"/>
      <c r="I19" s="18">
        <v>1.0639581610699099E-2</v>
      </c>
      <c r="J19" s="18">
        <v>3.6657566041909E-2</v>
      </c>
      <c r="K19" s="18"/>
      <c r="L19" s="18">
        <v>6.58265316417719E-3</v>
      </c>
      <c r="M19" s="18">
        <v>4.0587794864982298E-2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123</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103</v>
      </c>
      <c r="C9" s="15">
        <v>0.15543379209494301</v>
      </c>
      <c r="D9" s="15">
        <v>0.16365127411333999</v>
      </c>
      <c r="E9" s="15">
        <v>0.19192790864040199</v>
      </c>
      <c r="F9" s="15">
        <v>2.62739954983464E-2</v>
      </c>
      <c r="G9" s="15">
        <v>0.179784239398184</v>
      </c>
      <c r="H9" s="15"/>
      <c r="I9" s="15">
        <v>0.12225896737698499</v>
      </c>
      <c r="J9" s="15">
        <v>0.19192790864040199</v>
      </c>
      <c r="K9" s="15"/>
      <c r="L9" s="15">
        <v>0.16344876532460301</v>
      </c>
      <c r="M9" s="15">
        <v>0.14687645225575699</v>
      </c>
    </row>
    <row r="10" spans="2:13" ht="16" x14ac:dyDescent="0.2">
      <c r="B10" s="17" t="s">
        <v>104</v>
      </c>
      <c r="C10" s="15">
        <v>8.6903970199701794E-2</v>
      </c>
      <c r="D10" s="15">
        <v>0.101809235531996</v>
      </c>
      <c r="E10" s="15">
        <v>0.127951939093601</v>
      </c>
      <c r="F10" s="15">
        <v>4.80048253830338E-2</v>
      </c>
      <c r="G10" s="15">
        <v>0</v>
      </c>
      <c r="H10" s="15"/>
      <c r="I10" s="15">
        <v>4.9589484962416497E-2</v>
      </c>
      <c r="J10" s="15">
        <v>0.127951939093601</v>
      </c>
      <c r="K10" s="15"/>
      <c r="L10" s="15">
        <v>8.3475087851706098E-2</v>
      </c>
      <c r="M10" s="15">
        <v>9.0564882180268896E-2</v>
      </c>
    </row>
    <row r="11" spans="2:13" ht="16" x14ac:dyDescent="0.2">
      <c r="B11" s="17" t="s">
        <v>105</v>
      </c>
      <c r="C11" s="15">
        <v>0.131213863363565</v>
      </c>
      <c r="D11" s="15">
        <v>0.101809235531996</v>
      </c>
      <c r="E11" s="15">
        <v>0.18945931480301401</v>
      </c>
      <c r="F11" s="15">
        <v>6.9735655267721297E-2</v>
      </c>
      <c r="G11" s="15">
        <v>6.3898335413748494E-2</v>
      </c>
      <c r="H11" s="15"/>
      <c r="I11" s="15">
        <v>7.8266078212632803E-2</v>
      </c>
      <c r="J11" s="15">
        <v>0.18945931480301401</v>
      </c>
      <c r="K11" s="15"/>
      <c r="L11" s="15">
        <v>9.6640394180060499E-2</v>
      </c>
      <c r="M11" s="15">
        <v>0.168126890612119</v>
      </c>
    </row>
    <row r="12" spans="2:13" ht="16" x14ac:dyDescent="0.2">
      <c r="B12" s="17" t="s">
        <v>106</v>
      </c>
      <c r="C12" s="15">
        <v>0.14358829924875399</v>
      </c>
      <c r="D12" s="15">
        <v>0.14177643248264701</v>
      </c>
      <c r="E12" s="15">
        <v>8.5122888458222995E-2</v>
      </c>
      <c r="F12" s="15">
        <v>0.16574530603378901</v>
      </c>
      <c r="G12" s="15">
        <v>0.28231120947341098</v>
      </c>
      <c r="H12" s="15"/>
      <c r="I12" s="15">
        <v>0.19673603753207999</v>
      </c>
      <c r="J12" s="15">
        <v>8.5122888458222995E-2</v>
      </c>
      <c r="K12" s="15"/>
      <c r="L12" s="15">
        <v>0.12157141249339</v>
      </c>
      <c r="M12" s="15">
        <v>0.167095050521398</v>
      </c>
    </row>
    <row r="13" spans="2:13" ht="16" x14ac:dyDescent="0.2">
      <c r="B13" s="17" t="s">
        <v>107</v>
      </c>
      <c r="C13" s="15">
        <v>0.11393475255183701</v>
      </c>
      <c r="D13" s="15">
        <v>0.105591721842731</v>
      </c>
      <c r="E13" s="15">
        <v>0.14936646441129001</v>
      </c>
      <c r="F13" s="15">
        <v>6.9735655267721297E-2</v>
      </c>
      <c r="G13" s="15">
        <v>7.0577802368352704E-2</v>
      </c>
      <c r="H13" s="15"/>
      <c r="I13" s="15">
        <v>8.1725702390823607E-2</v>
      </c>
      <c r="J13" s="15">
        <v>0.14936646441129001</v>
      </c>
      <c r="K13" s="15"/>
      <c r="L13" s="15">
        <v>0.123519702335347</v>
      </c>
      <c r="M13" s="15">
        <v>0.103701197143879</v>
      </c>
    </row>
    <row r="14" spans="2:13" ht="16" x14ac:dyDescent="0.2">
      <c r="B14" s="17" t="s">
        <v>108</v>
      </c>
      <c r="C14" s="15">
        <v>0.108166529120095</v>
      </c>
      <c r="D14" s="15">
        <v>0.16365127411333999</v>
      </c>
      <c r="E14" s="15">
        <v>7.9486616677287306E-2</v>
      </c>
      <c r="F14" s="15">
        <v>0.17483163726110701</v>
      </c>
      <c r="G14" s="15">
        <v>6.3898335413748494E-2</v>
      </c>
      <c r="H14" s="15"/>
      <c r="I14" s="15">
        <v>0.13423788412964399</v>
      </c>
      <c r="J14" s="15">
        <v>7.9486616677287306E-2</v>
      </c>
      <c r="K14" s="15"/>
      <c r="L14" s="15">
        <v>0.12767888326927301</v>
      </c>
      <c r="M14" s="15">
        <v>8.7333790103678505E-2</v>
      </c>
    </row>
    <row r="15" spans="2:13" ht="16" x14ac:dyDescent="0.2">
      <c r="B15" s="17" t="s">
        <v>109</v>
      </c>
      <c r="C15" s="15">
        <v>7.8767711094497594E-2</v>
      </c>
      <c r="D15" s="15">
        <v>1.80923553199583E-2</v>
      </c>
      <c r="E15" s="15">
        <v>3.9126159879296699E-2</v>
      </c>
      <c r="F15" s="15">
        <v>0.14401447614910201</v>
      </c>
      <c r="G15" s="15">
        <v>0.179784239398184</v>
      </c>
      <c r="H15" s="15"/>
      <c r="I15" s="15">
        <v>0.114803698195983</v>
      </c>
      <c r="J15" s="15">
        <v>3.9126159879296699E-2</v>
      </c>
      <c r="K15" s="15"/>
      <c r="L15" s="15">
        <v>8.6116710195034502E-2</v>
      </c>
      <c r="M15" s="15">
        <v>7.0921411302947102E-2</v>
      </c>
    </row>
    <row r="16" spans="2:13" ht="16" x14ac:dyDescent="0.2">
      <c r="B16" s="17" t="s">
        <v>110</v>
      </c>
      <c r="C16" s="15">
        <v>6.8656803208066705E-2</v>
      </c>
      <c r="D16" s="15">
        <v>6.1842038581344398E-2</v>
      </c>
      <c r="E16" s="15">
        <v>4.7498631903886902E-2</v>
      </c>
      <c r="F16" s="15">
        <v>0.105095981993386</v>
      </c>
      <c r="G16" s="15">
        <v>9.5847503120622707E-2</v>
      </c>
      <c r="H16" s="15"/>
      <c r="I16" s="15">
        <v>8.7890550749108107E-2</v>
      </c>
      <c r="J16" s="15">
        <v>4.7498631903886902E-2</v>
      </c>
      <c r="K16" s="15"/>
      <c r="L16" s="15">
        <v>8.3699714402630201E-2</v>
      </c>
      <c r="M16" s="15">
        <v>5.2595950654472798E-2</v>
      </c>
    </row>
    <row r="17" spans="2:13" ht="16" x14ac:dyDescent="0.2">
      <c r="B17" s="17" t="s">
        <v>111</v>
      </c>
      <c r="C17" s="15">
        <v>5.2019428281237498E-2</v>
      </c>
      <c r="D17" s="15">
        <v>5.8059552270609702E-2</v>
      </c>
      <c r="E17" s="15">
        <v>3.4456578610787998E-2</v>
      </c>
      <c r="F17" s="15">
        <v>0.14401447614910201</v>
      </c>
      <c r="G17" s="15">
        <v>0</v>
      </c>
      <c r="H17" s="15"/>
      <c r="I17" s="15">
        <v>6.7984863658724706E-2</v>
      </c>
      <c r="J17" s="15">
        <v>3.4456578610787998E-2</v>
      </c>
      <c r="K17" s="15"/>
      <c r="L17" s="15">
        <v>6.0796999014446497E-2</v>
      </c>
      <c r="M17" s="15">
        <v>4.26478865961573E-2</v>
      </c>
    </row>
    <row r="18" spans="2:13" ht="16" x14ac:dyDescent="0.2">
      <c r="B18" s="17" t="s">
        <v>112</v>
      </c>
      <c r="C18" s="15">
        <v>3.5481583024120002E-2</v>
      </c>
      <c r="D18" s="15">
        <v>6.1842038581344398E-2</v>
      </c>
      <c r="E18" s="15">
        <v>3.0753687854706498E-2</v>
      </c>
      <c r="F18" s="15">
        <v>2.62739954983464E-2</v>
      </c>
      <c r="G18" s="15">
        <v>3.1949167706874199E-2</v>
      </c>
      <c r="H18" s="15"/>
      <c r="I18" s="15">
        <v>3.9779456445300197E-2</v>
      </c>
      <c r="J18" s="15">
        <v>3.0753687854706498E-2</v>
      </c>
      <c r="K18" s="15"/>
      <c r="L18" s="15">
        <v>3.01496155453248E-2</v>
      </c>
      <c r="M18" s="15">
        <v>4.1174360332307598E-2</v>
      </c>
    </row>
    <row r="19" spans="2:13" ht="16" x14ac:dyDescent="0.2">
      <c r="B19" s="17" t="s">
        <v>113</v>
      </c>
      <c r="C19" s="18">
        <v>2.5833267813182501E-2</v>
      </c>
      <c r="D19" s="18">
        <v>2.1874841630693101E-2</v>
      </c>
      <c r="E19" s="18">
        <v>2.48498096675039E-2</v>
      </c>
      <c r="F19" s="18">
        <v>2.62739954983464E-2</v>
      </c>
      <c r="G19" s="18">
        <v>3.1949167706874199E-2</v>
      </c>
      <c r="H19" s="18"/>
      <c r="I19" s="18">
        <v>2.6727276346303001E-2</v>
      </c>
      <c r="J19" s="18">
        <v>2.48498096675039E-2</v>
      </c>
      <c r="K19" s="18"/>
      <c r="L19" s="18">
        <v>2.2902715388183802E-2</v>
      </c>
      <c r="M19" s="18">
        <v>2.89621282970157E-2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124</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125</v>
      </c>
      <c r="C9" s="15">
        <v>6.4467918283981004E-2</v>
      </c>
      <c r="D9" s="15">
        <v>5.8059552270609702E-2</v>
      </c>
      <c r="E9" s="15">
        <v>5.9038781872025204E-3</v>
      </c>
      <c r="F9" s="15">
        <v>9.6009650766067697E-2</v>
      </c>
      <c r="G9" s="15">
        <v>0.19837447319585</v>
      </c>
      <c r="H9" s="15"/>
      <c r="I9" s="15">
        <v>0.117705315127551</v>
      </c>
      <c r="J9" s="15">
        <v>5.9038781872025204E-3</v>
      </c>
      <c r="K9" s="15"/>
      <c r="L9" s="15">
        <v>3.8442979124840897E-2</v>
      </c>
      <c r="M9" s="15">
        <v>9.2253943551634507E-2</v>
      </c>
    </row>
    <row r="10" spans="2:13" ht="16" x14ac:dyDescent="0.2">
      <c r="B10" s="17" t="s">
        <v>126</v>
      </c>
      <c r="C10" s="15">
        <v>0.20079103823636199</v>
      </c>
      <c r="D10" s="15">
        <v>0.19983598475325701</v>
      </c>
      <c r="E10" s="15">
        <v>0.12918623601229501</v>
      </c>
      <c r="F10" s="15">
        <v>0.27538445364083403</v>
      </c>
      <c r="G10" s="15">
        <v>0.32093984413488902</v>
      </c>
      <c r="H10" s="15"/>
      <c r="I10" s="15">
        <v>0.26588308560209101</v>
      </c>
      <c r="J10" s="15">
        <v>0.12918623601229501</v>
      </c>
      <c r="K10" s="15"/>
      <c r="L10" s="15">
        <v>0.23331244996806799</v>
      </c>
      <c r="M10" s="15">
        <v>0.16606892947018001</v>
      </c>
    </row>
    <row r="11" spans="2:13" ht="16" x14ac:dyDescent="0.2">
      <c r="B11" s="17" t="s">
        <v>127</v>
      </c>
      <c r="C11" s="15">
        <v>0.26127968747979002</v>
      </c>
      <c r="D11" s="15">
        <v>0.26546050964533602</v>
      </c>
      <c r="E11" s="15">
        <v>0.223915893413802</v>
      </c>
      <c r="F11" s="15">
        <v>0.30521661656923099</v>
      </c>
      <c r="G11" s="15">
        <v>0.31426037718028499</v>
      </c>
      <c r="H11" s="15"/>
      <c r="I11" s="15">
        <v>0.29524508892725398</v>
      </c>
      <c r="J11" s="15">
        <v>0.223915893413802</v>
      </c>
      <c r="K11" s="15"/>
      <c r="L11" s="15">
        <v>0.247697175225811</v>
      </c>
      <c r="M11" s="15">
        <v>0.27578131710434001</v>
      </c>
    </row>
    <row r="12" spans="2:13" ht="16" x14ac:dyDescent="0.2">
      <c r="B12" s="17" t="s">
        <v>128</v>
      </c>
      <c r="C12" s="15">
        <v>0.31744430270770402</v>
      </c>
      <c r="D12" s="15">
        <v>0.331085034537415</v>
      </c>
      <c r="E12" s="15">
        <v>0.41117422078569499</v>
      </c>
      <c r="F12" s="15">
        <v>0.270841288027175</v>
      </c>
      <c r="G12" s="15">
        <v>9.5847503120622707E-2</v>
      </c>
      <c r="H12" s="15"/>
      <c r="I12" s="15">
        <v>0.23223951088344999</v>
      </c>
      <c r="J12" s="15">
        <v>0.41117422078569499</v>
      </c>
      <c r="K12" s="15"/>
      <c r="L12" s="15">
        <v>0.32095967162939398</v>
      </c>
      <c r="M12" s="15">
        <v>0.31369105167853101</v>
      </c>
    </row>
    <row r="13" spans="2:13" ht="16" x14ac:dyDescent="0.2">
      <c r="B13" s="17" t="s">
        <v>129</v>
      </c>
      <c r="C13" s="18">
        <v>0.15601705329216201</v>
      </c>
      <c r="D13" s="18">
        <v>0.14555891879338201</v>
      </c>
      <c r="E13" s="18">
        <v>0.229819771601005</v>
      </c>
      <c r="F13" s="18">
        <v>5.2547990996692898E-2</v>
      </c>
      <c r="G13" s="18">
        <v>7.0577802368352704E-2</v>
      </c>
      <c r="H13" s="18"/>
      <c r="I13" s="18">
        <v>8.8926999459654404E-2</v>
      </c>
      <c r="J13" s="18">
        <v>0.229819771601005</v>
      </c>
      <c r="K13" s="18"/>
      <c r="L13" s="18">
        <v>0.15958772405188601</v>
      </c>
      <c r="M13" s="18">
        <v>0.15220475819531501</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130</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131</v>
      </c>
      <c r="C9" s="15">
        <v>4.4023886769875301E-2</v>
      </c>
      <c r="D9" s="15">
        <v>2.1874841630693101E-2</v>
      </c>
      <c r="E9" s="15">
        <v>1.3042053293098901E-2</v>
      </c>
      <c r="F9" s="15">
        <v>2.17308298846874E-2</v>
      </c>
      <c r="G9" s="15">
        <v>0.17310477244358</v>
      </c>
      <c r="H9" s="15"/>
      <c r="I9" s="15">
        <v>7.2187793512287393E-2</v>
      </c>
      <c r="J9" s="15">
        <v>1.3042053293098901E-2</v>
      </c>
      <c r="K9" s="15"/>
      <c r="L9" s="15">
        <v>3.9929062989255699E-2</v>
      </c>
      <c r="M9" s="15">
        <v>4.8395803889033299E-2</v>
      </c>
    </row>
    <row r="10" spans="2:13" ht="16" x14ac:dyDescent="0.2">
      <c r="B10" s="17" t="s">
        <v>132</v>
      </c>
      <c r="C10" s="15">
        <v>0.131331084033742</v>
      </c>
      <c r="D10" s="15">
        <v>0.19227101213178699</v>
      </c>
      <c r="E10" s="15">
        <v>6.7678860302882199E-2</v>
      </c>
      <c r="F10" s="15">
        <v>0.13947131053544301</v>
      </c>
      <c r="G10" s="15">
        <v>0.237003107857328</v>
      </c>
      <c r="H10" s="15"/>
      <c r="I10" s="15">
        <v>0.18919387302738999</v>
      </c>
      <c r="J10" s="15">
        <v>6.7678860302882199E-2</v>
      </c>
      <c r="K10" s="15"/>
      <c r="L10" s="15">
        <v>0.112065106422332</v>
      </c>
      <c r="M10" s="15">
        <v>0.15190077441584901</v>
      </c>
    </row>
    <row r="11" spans="2:13" ht="16" x14ac:dyDescent="0.2">
      <c r="B11" s="17" t="s">
        <v>133</v>
      </c>
      <c r="C11" s="15">
        <v>0.25947813846023399</v>
      </c>
      <c r="D11" s="15">
        <v>0.29868281020823301</v>
      </c>
      <c r="E11" s="15">
        <v>0.21554342138921201</v>
      </c>
      <c r="F11" s="15">
        <v>0.32338927902386799</v>
      </c>
      <c r="G11" s="15">
        <v>0.27563174251880701</v>
      </c>
      <c r="H11" s="15"/>
      <c r="I11" s="15">
        <v>0.299416810110189</v>
      </c>
      <c r="J11" s="15">
        <v>0.21554342138921201</v>
      </c>
      <c r="K11" s="15"/>
      <c r="L11" s="15">
        <v>0.28676236295951502</v>
      </c>
      <c r="M11" s="15">
        <v>0.23034761305498799</v>
      </c>
    </row>
    <row r="12" spans="2:13" ht="16" x14ac:dyDescent="0.2">
      <c r="B12" s="17" t="s">
        <v>134</v>
      </c>
      <c r="C12" s="15">
        <v>0.33175777465024198</v>
      </c>
      <c r="D12" s="15">
        <v>0.28733535127602899</v>
      </c>
      <c r="E12" s="15">
        <v>0.39099399238670002</v>
      </c>
      <c r="F12" s="15">
        <v>0.37139410440690102</v>
      </c>
      <c r="G12" s="15">
        <v>0.17310477244358</v>
      </c>
      <c r="H12" s="15"/>
      <c r="I12" s="15">
        <v>0.27790933752164698</v>
      </c>
      <c r="J12" s="15">
        <v>0.39099399238670002</v>
      </c>
      <c r="K12" s="15"/>
      <c r="L12" s="15">
        <v>0.346619560855292</v>
      </c>
      <c r="M12" s="15">
        <v>0.31589030366440002</v>
      </c>
    </row>
    <row r="13" spans="2:13" ht="16" x14ac:dyDescent="0.2">
      <c r="B13" s="17" t="s">
        <v>135</v>
      </c>
      <c r="C13" s="15">
        <v>0.222795761441128</v>
      </c>
      <c r="D13" s="15">
        <v>0.19983598475325701</v>
      </c>
      <c r="E13" s="15">
        <v>0.31274167262810698</v>
      </c>
      <c r="F13" s="15">
        <v>0.122283646264414</v>
      </c>
      <c r="G13" s="15">
        <v>0.102526970075227</v>
      </c>
      <c r="H13" s="15"/>
      <c r="I13" s="15">
        <v>0.14103080532804901</v>
      </c>
      <c r="J13" s="15">
        <v>0.31274167262810698</v>
      </c>
      <c r="K13" s="15"/>
      <c r="L13" s="15">
        <v>0.20157415193963699</v>
      </c>
      <c r="M13" s="15">
        <v>0.245453419705878</v>
      </c>
    </row>
    <row r="14" spans="2:13" ht="16" x14ac:dyDescent="0.2">
      <c r="B14" s="17" t="s">
        <v>52</v>
      </c>
      <c r="C14" s="18">
        <v>1.06133546447779E-2</v>
      </c>
      <c r="D14" s="18">
        <v>0</v>
      </c>
      <c r="E14" s="18">
        <v>0</v>
      </c>
      <c r="F14" s="18">
        <v>2.17308298846874E-2</v>
      </c>
      <c r="G14" s="18">
        <v>3.8628634661478499E-2</v>
      </c>
      <c r="H14" s="18"/>
      <c r="I14" s="18">
        <v>2.0261380500437201E-2</v>
      </c>
      <c r="J14" s="18">
        <v>0</v>
      </c>
      <c r="K14" s="18"/>
      <c r="L14" s="18">
        <v>1.30497548339687E-2</v>
      </c>
      <c r="M14" s="18">
        <v>8.0120852698523093E-3</v>
      </c>
    </row>
    <row r="15" spans="2:13" x14ac:dyDescent="0.2">
      <c r="B15" s="19"/>
    </row>
    <row r="16" spans="2:13" x14ac:dyDescent="0.2">
      <c r="B16" s="21" t="s">
        <v>425</v>
      </c>
    </row>
    <row r="17" spans="2:2" x14ac:dyDescent="0.2">
      <c r="B17" s="21" t="s">
        <v>426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136</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137</v>
      </c>
      <c r="C9" s="15">
        <v>0.48439816475419101</v>
      </c>
      <c r="D9" s="15">
        <v>0.48338884971855101</v>
      </c>
      <c r="E9" s="15">
        <v>0.52855270042358504</v>
      </c>
      <c r="F9" s="15">
        <v>0.458317423945651</v>
      </c>
      <c r="G9" s="15">
        <v>0.391517646503242</v>
      </c>
      <c r="H9" s="15"/>
      <c r="I9" s="15">
        <v>0.44425966792250898</v>
      </c>
      <c r="J9" s="15">
        <v>0.52855270042358504</v>
      </c>
      <c r="K9" s="15"/>
      <c r="L9" s="15">
        <v>0.50021536562568003</v>
      </c>
      <c r="M9" s="15">
        <v>0.46751062698162599</v>
      </c>
    </row>
    <row r="10" spans="2:13" ht="16" x14ac:dyDescent="0.2">
      <c r="B10" s="17" t="s">
        <v>138</v>
      </c>
      <c r="C10" s="15">
        <v>0.430080060013115</v>
      </c>
      <c r="D10" s="15">
        <v>0.43667675638014603</v>
      </c>
      <c r="E10" s="15">
        <v>0.50617148459346895</v>
      </c>
      <c r="F10" s="15">
        <v>0.47194692078662798</v>
      </c>
      <c r="G10" s="15">
        <v>0.17310477244358</v>
      </c>
      <c r="H10" s="15"/>
      <c r="I10" s="15">
        <v>0.36090946727254303</v>
      </c>
      <c r="J10" s="15">
        <v>0.50617148459346895</v>
      </c>
      <c r="K10" s="15"/>
      <c r="L10" s="15">
        <v>0.49631228596886101</v>
      </c>
      <c r="M10" s="15">
        <v>0.359365954105478</v>
      </c>
    </row>
    <row r="11" spans="2:13" ht="16" x14ac:dyDescent="0.2">
      <c r="B11" s="17" t="s">
        <v>139</v>
      </c>
      <c r="C11" s="15">
        <v>0.41864101487761401</v>
      </c>
      <c r="D11" s="15">
        <v>0.51661115028144899</v>
      </c>
      <c r="E11" s="15">
        <v>0.44342981196536302</v>
      </c>
      <c r="F11" s="15">
        <v>0.467403755172969</v>
      </c>
      <c r="G11" s="15">
        <v>0.205053940150454</v>
      </c>
      <c r="H11" s="15"/>
      <c r="I11" s="15">
        <v>0.396106862082584</v>
      </c>
      <c r="J11" s="15">
        <v>0.44342981196536302</v>
      </c>
      <c r="K11" s="15"/>
      <c r="L11" s="15">
        <v>0.48198496472374602</v>
      </c>
      <c r="M11" s="15">
        <v>0.35101063233513002</v>
      </c>
    </row>
    <row r="12" spans="2:13" ht="32" x14ac:dyDescent="0.2">
      <c r="B12" s="17" t="s">
        <v>140</v>
      </c>
      <c r="C12" s="15">
        <v>0.41334731223214199</v>
      </c>
      <c r="D12" s="15">
        <v>0.46907898070932802</v>
      </c>
      <c r="E12" s="15">
        <v>0.51427635021179297</v>
      </c>
      <c r="F12" s="15">
        <v>0.31884611341020902</v>
      </c>
      <c r="G12" s="15">
        <v>0.179784239398184</v>
      </c>
      <c r="H12" s="15"/>
      <c r="I12" s="15">
        <v>0.32159819043174998</v>
      </c>
      <c r="J12" s="15">
        <v>0.51427635021179297</v>
      </c>
      <c r="K12" s="15"/>
      <c r="L12" s="15">
        <v>0.437001370818829</v>
      </c>
      <c r="M12" s="15">
        <v>0.38809260306440202</v>
      </c>
    </row>
    <row r="13" spans="2:13" ht="32" x14ac:dyDescent="0.2">
      <c r="B13" s="17" t="s">
        <v>141</v>
      </c>
      <c r="C13" s="15">
        <v>0.39554142059223601</v>
      </c>
      <c r="D13" s="15">
        <v>0.465296494398593</v>
      </c>
      <c r="E13" s="15">
        <v>0.45126707117741899</v>
      </c>
      <c r="F13" s="15">
        <v>0.29711528352552102</v>
      </c>
      <c r="G13" s="15">
        <v>0.27563174251880701</v>
      </c>
      <c r="H13" s="15"/>
      <c r="I13" s="15">
        <v>0.34488424991775901</v>
      </c>
      <c r="J13" s="15">
        <v>0.45126707117741899</v>
      </c>
      <c r="K13" s="15"/>
      <c r="L13" s="15">
        <v>0.37709324534827099</v>
      </c>
      <c r="M13" s="15">
        <v>0.41523796859707202</v>
      </c>
    </row>
    <row r="14" spans="2:13" ht="16" x14ac:dyDescent="0.2">
      <c r="B14" s="17" t="s">
        <v>142</v>
      </c>
      <c r="C14" s="15">
        <v>0.35413891456716701</v>
      </c>
      <c r="D14" s="15">
        <v>0.27302548226680601</v>
      </c>
      <c r="E14" s="15">
        <v>0.45030038066499201</v>
      </c>
      <c r="F14" s="15">
        <v>0.20110563275945301</v>
      </c>
      <c r="G14" s="15">
        <v>0.32761931108949399</v>
      </c>
      <c r="H14" s="15"/>
      <c r="I14" s="15">
        <v>0.266723734138197</v>
      </c>
      <c r="J14" s="15">
        <v>0.45030038066499201</v>
      </c>
      <c r="K14" s="15"/>
      <c r="L14" s="15">
        <v>0.40268609790173199</v>
      </c>
      <c r="M14" s="15">
        <v>0.30230658348815997</v>
      </c>
    </row>
    <row r="15" spans="2:13" ht="16" x14ac:dyDescent="0.2">
      <c r="B15" s="17" t="s">
        <v>143</v>
      </c>
      <c r="C15" s="15">
        <v>0.34632659860901699</v>
      </c>
      <c r="D15" s="15">
        <v>0.36726974517733202</v>
      </c>
      <c r="E15" s="15">
        <v>0.40993992386700201</v>
      </c>
      <c r="F15" s="15">
        <v>0.28802895229820302</v>
      </c>
      <c r="G15" s="15">
        <v>0.211733407105058</v>
      </c>
      <c r="H15" s="15"/>
      <c r="I15" s="15">
        <v>0.28849917011019899</v>
      </c>
      <c r="J15" s="15">
        <v>0.40993992386700201</v>
      </c>
      <c r="K15" s="15"/>
      <c r="L15" s="15">
        <v>0.34445312090025798</v>
      </c>
      <c r="M15" s="15">
        <v>0.34832685300483601</v>
      </c>
    </row>
    <row r="16" spans="2:13" ht="32" x14ac:dyDescent="0.2">
      <c r="B16" s="17" t="s">
        <v>144</v>
      </c>
      <c r="C16" s="15">
        <v>0.34593676499470799</v>
      </c>
      <c r="D16" s="15">
        <v>0.407236942127983</v>
      </c>
      <c r="E16" s="15">
        <v>0.38385581728080398</v>
      </c>
      <c r="F16" s="15">
        <v>0.26629812241351603</v>
      </c>
      <c r="G16" s="15">
        <v>0.26372097567574498</v>
      </c>
      <c r="H16" s="15"/>
      <c r="I16" s="15">
        <v>0.311466608373837</v>
      </c>
      <c r="J16" s="15">
        <v>0.38385581728080398</v>
      </c>
      <c r="K16" s="15"/>
      <c r="L16" s="15">
        <v>0.37768397923094998</v>
      </c>
      <c r="M16" s="15">
        <v>0.31204124302819403</v>
      </c>
    </row>
    <row r="17" spans="2:13" ht="32" x14ac:dyDescent="0.2">
      <c r="B17" s="17" t="s">
        <v>145</v>
      </c>
      <c r="C17" s="15">
        <v>0.29873463212693402</v>
      </c>
      <c r="D17" s="15">
        <v>0.356742362478843</v>
      </c>
      <c r="E17" s="15">
        <v>0.357771710694606</v>
      </c>
      <c r="F17" s="15">
        <v>0.270841288027175</v>
      </c>
      <c r="G17" s="15">
        <v>0.109206437029831</v>
      </c>
      <c r="H17" s="15"/>
      <c r="I17" s="15">
        <v>0.245067221630694</v>
      </c>
      <c r="J17" s="15">
        <v>0.357771710694606</v>
      </c>
      <c r="K17" s="15"/>
      <c r="L17" s="15">
        <v>0.32863971579072798</v>
      </c>
      <c r="M17" s="15">
        <v>0.266805896185141</v>
      </c>
    </row>
    <row r="18" spans="2:13" ht="16" x14ac:dyDescent="0.2">
      <c r="B18" s="17" t="s">
        <v>146</v>
      </c>
      <c r="C18" s="15">
        <v>0.27765481713785201</v>
      </c>
      <c r="D18" s="15">
        <v>0.21118344368546099</v>
      </c>
      <c r="E18" s="15">
        <v>0.35653741377591203</v>
      </c>
      <c r="F18" s="15">
        <v>0.270841288027175</v>
      </c>
      <c r="G18" s="15">
        <v>0.13447613778210099</v>
      </c>
      <c r="H18" s="15"/>
      <c r="I18" s="15">
        <v>0.20594692105807699</v>
      </c>
      <c r="J18" s="15">
        <v>0.35653741377591203</v>
      </c>
      <c r="K18" s="15"/>
      <c r="L18" s="15">
        <v>0.272772807006877</v>
      </c>
      <c r="M18" s="15">
        <v>0.28286718885663897</v>
      </c>
    </row>
    <row r="19" spans="2:13" ht="32" x14ac:dyDescent="0.2">
      <c r="B19" s="17" t="s">
        <v>147</v>
      </c>
      <c r="C19" s="15">
        <v>0.24623539735993299</v>
      </c>
      <c r="D19" s="15">
        <v>0.26924299595607099</v>
      </c>
      <c r="E19" s="15">
        <v>0.31644456338418803</v>
      </c>
      <c r="F19" s="15">
        <v>0.13947131053544301</v>
      </c>
      <c r="G19" s="15">
        <v>0.14115560473670499</v>
      </c>
      <c r="H19" s="15"/>
      <c r="I19" s="15">
        <v>0.182412047271508</v>
      </c>
      <c r="J19" s="15">
        <v>0.31644456338418803</v>
      </c>
      <c r="K19" s="15"/>
      <c r="L19" s="15">
        <v>0.25428630482783598</v>
      </c>
      <c r="M19" s="15">
        <v>0.23763969164232401</v>
      </c>
    </row>
    <row r="20" spans="2:13" ht="16" x14ac:dyDescent="0.2">
      <c r="B20" s="17" t="s">
        <v>148</v>
      </c>
      <c r="C20" s="15">
        <v>0.24496749287477601</v>
      </c>
      <c r="D20" s="15">
        <v>0.25789553702386703</v>
      </c>
      <c r="E20" s="15">
        <v>0.314942660059228</v>
      </c>
      <c r="F20" s="15">
        <v>0.222836462644141</v>
      </c>
      <c r="G20" s="15">
        <v>6.3898335413748494E-2</v>
      </c>
      <c r="H20" s="15"/>
      <c r="I20" s="15">
        <v>0.181356858457519</v>
      </c>
      <c r="J20" s="15">
        <v>0.314942660059228</v>
      </c>
      <c r="K20" s="15"/>
      <c r="L20" s="15">
        <v>0.20324282397087501</v>
      </c>
      <c r="M20" s="15">
        <v>0.28951563561428101</v>
      </c>
    </row>
    <row r="21" spans="2:13" ht="15.75" customHeight="1" x14ac:dyDescent="0.2">
      <c r="B21" s="17" t="s">
        <v>149</v>
      </c>
      <c r="C21" s="15">
        <v>0.18394329630345099</v>
      </c>
      <c r="D21" s="15">
        <v>0.229275799005419</v>
      </c>
      <c r="E21" s="15">
        <v>0.24286182489410399</v>
      </c>
      <c r="F21" s="15">
        <v>0.100552816379727</v>
      </c>
      <c r="G21" s="15">
        <v>6.3898335413748494E-2</v>
      </c>
      <c r="H21" s="15"/>
      <c r="I21" s="15">
        <v>0.13038365317028799</v>
      </c>
      <c r="J21" s="15">
        <v>0.24286182489410399</v>
      </c>
      <c r="K21" s="15"/>
      <c r="L21" s="15">
        <v>0.183934484920383</v>
      </c>
      <c r="M21" s="15">
        <v>0.18395270394552499</v>
      </c>
    </row>
    <row r="22" spans="2:13" ht="15.75" customHeight="1" x14ac:dyDescent="0.2">
      <c r="B22" s="17" t="s">
        <v>150</v>
      </c>
      <c r="C22" s="15">
        <v>0.12717347834443599</v>
      </c>
      <c r="D22" s="15">
        <v>0.25115064063611198</v>
      </c>
      <c r="E22" s="15">
        <v>0.14716547698016899</v>
      </c>
      <c r="F22" s="15">
        <v>4.80048253830338E-2</v>
      </c>
      <c r="G22" s="15">
        <v>3.1949167706874199E-2</v>
      </c>
      <c r="H22" s="15"/>
      <c r="I22" s="15">
        <v>0.108999835212783</v>
      </c>
      <c r="J22" s="15">
        <v>0.14716547698016899</v>
      </c>
      <c r="K22" s="15"/>
      <c r="L22" s="15">
        <v>0.16645240777961501</v>
      </c>
      <c r="M22" s="15">
        <v>8.5236576240710196E-2</v>
      </c>
    </row>
    <row r="23" spans="2:13" ht="15.75" customHeight="1" x14ac:dyDescent="0.2">
      <c r="B23" s="17" t="s">
        <v>151</v>
      </c>
      <c r="C23" s="15">
        <v>2.81129755189009E-3</v>
      </c>
      <c r="D23" s="15">
        <v>0</v>
      </c>
      <c r="E23" s="15">
        <v>5.9038781872025204E-3</v>
      </c>
      <c r="F23" s="15">
        <v>0</v>
      </c>
      <c r="G23" s="15">
        <v>0</v>
      </c>
      <c r="H23" s="15"/>
      <c r="I23" s="15">
        <v>0</v>
      </c>
      <c r="J23" s="15">
        <v>5.9038781872025204E-3</v>
      </c>
      <c r="K23" s="15"/>
      <c r="L23" s="15">
        <v>0</v>
      </c>
      <c r="M23" s="15">
        <v>5.8128332839832899E-3</v>
      </c>
    </row>
    <row r="24" spans="2:13" ht="15.75" customHeight="1" x14ac:dyDescent="0.2">
      <c r="B24" s="17" t="s">
        <v>66</v>
      </c>
      <c r="C24" s="18">
        <v>3.0421367771621501E-2</v>
      </c>
      <c r="D24" s="18">
        <v>0</v>
      </c>
      <c r="E24" s="18">
        <v>5.9038781872025204E-3</v>
      </c>
      <c r="F24" s="18">
        <v>4.80048253830338E-2</v>
      </c>
      <c r="G24" s="18">
        <v>0.109206437029831</v>
      </c>
      <c r="H24" s="18"/>
      <c r="I24" s="18">
        <v>5.2708889610225199E-2</v>
      </c>
      <c r="J24" s="18">
        <v>5.9038781872025204E-3</v>
      </c>
      <c r="K24" s="18"/>
      <c r="L24" s="18">
        <v>3.5172671734802999E-2</v>
      </c>
      <c r="M24" s="18">
        <v>2.5348546998901499E-2</v>
      </c>
    </row>
    <row r="25" spans="2:13" ht="15.75" customHeight="1" x14ac:dyDescent="0.2">
      <c r="B25" s="19"/>
    </row>
    <row r="26" spans="2:13" ht="15.75" customHeight="1" x14ac:dyDescent="0.2">
      <c r="B26" s="21" t="s">
        <v>425</v>
      </c>
    </row>
    <row r="27" spans="2:13" ht="15.75" customHeight="1" x14ac:dyDescent="0.2">
      <c r="B27" s="21" t="s">
        <v>426</v>
      </c>
    </row>
    <row r="28" spans="2:13" ht="15.75" customHeight="1" x14ac:dyDescent="0.2"/>
    <row r="29" spans="2:13" ht="15.75" customHeight="1" x14ac:dyDescent="0.2">
      <c r="B29" s="6" t="str">
        <f>HYPERLINK("#'Contents'!A1", "Return to Contents")</f>
        <v>Return to Contents</v>
      </c>
    </row>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152</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153</v>
      </c>
      <c r="C9" s="15">
        <v>0.36844325239057701</v>
      </c>
      <c r="D9" s="15">
        <v>0.490953822340021</v>
      </c>
      <c r="E9" s="15">
        <v>0.34939923867001599</v>
      </c>
      <c r="F9" s="15">
        <v>0.37949543745061198</v>
      </c>
      <c r="G9" s="15">
        <v>0.28899067642801501</v>
      </c>
      <c r="H9" s="15"/>
      <c r="I9" s="15">
        <v>0.38575513378162402</v>
      </c>
      <c r="J9" s="15">
        <v>0.34939923867001599</v>
      </c>
      <c r="K9" s="15"/>
      <c r="L9" s="15">
        <v>0.36911747427856201</v>
      </c>
      <c r="M9" s="15">
        <v>0.36772340646506102</v>
      </c>
    </row>
    <row r="10" spans="2:13" ht="32" x14ac:dyDescent="0.2">
      <c r="B10" s="17" t="s">
        <v>149</v>
      </c>
      <c r="C10" s="15">
        <v>0.359481342138809</v>
      </c>
      <c r="D10" s="15">
        <v>0.37779712787582098</v>
      </c>
      <c r="E10" s="15">
        <v>0.28569087552948202</v>
      </c>
      <c r="F10" s="15">
        <v>0.43204342844730498</v>
      </c>
      <c r="G10" s="15">
        <v>0.46877491582619901</v>
      </c>
      <c r="H10" s="15"/>
      <c r="I10" s="15">
        <v>0.42656025861487801</v>
      </c>
      <c r="J10" s="15">
        <v>0.28569087552948202</v>
      </c>
      <c r="K10" s="15"/>
      <c r="L10" s="15">
        <v>0.38951431513552998</v>
      </c>
      <c r="M10" s="15">
        <v>0.32741606269870099</v>
      </c>
    </row>
    <row r="11" spans="2:13" ht="32" x14ac:dyDescent="0.2">
      <c r="B11" s="17" t="s">
        <v>147</v>
      </c>
      <c r="C11" s="15">
        <v>0.21848337668436299</v>
      </c>
      <c r="D11" s="15">
        <v>0.28355286496529403</v>
      </c>
      <c r="E11" s="15">
        <v>0.183823043022078</v>
      </c>
      <c r="F11" s="15">
        <v>0.261754956799857</v>
      </c>
      <c r="G11" s="15">
        <v>0.205053940150454</v>
      </c>
      <c r="H11" s="15"/>
      <c r="I11" s="15">
        <v>0.24999120870654401</v>
      </c>
      <c r="J11" s="15">
        <v>0.183823043022078</v>
      </c>
      <c r="K11" s="15"/>
      <c r="L11" s="15">
        <v>0.228180318722051</v>
      </c>
      <c r="M11" s="15">
        <v>0.208130250599012</v>
      </c>
    </row>
    <row r="12" spans="2:13" ht="32" x14ac:dyDescent="0.2">
      <c r="B12" s="17" t="s">
        <v>150</v>
      </c>
      <c r="C12" s="15">
        <v>0.21311459765527399</v>
      </c>
      <c r="D12" s="15">
        <v>0.236020695393173</v>
      </c>
      <c r="E12" s="15">
        <v>0.17174768024140699</v>
      </c>
      <c r="F12" s="15">
        <v>0.2273796282578</v>
      </c>
      <c r="G12" s="15">
        <v>0.28899067642801501</v>
      </c>
      <c r="H12" s="15"/>
      <c r="I12" s="15">
        <v>0.25071902171683103</v>
      </c>
      <c r="J12" s="15">
        <v>0.17174768024140699</v>
      </c>
      <c r="K12" s="15"/>
      <c r="L12" s="15">
        <v>0.23082194106538001</v>
      </c>
      <c r="M12" s="15">
        <v>0.194209012961778</v>
      </c>
    </row>
    <row r="13" spans="2:13" ht="32" x14ac:dyDescent="0.2">
      <c r="B13" s="17" t="s">
        <v>154</v>
      </c>
      <c r="C13" s="15">
        <v>0.1900970879586</v>
      </c>
      <c r="D13" s="15">
        <v>0.16743376042407501</v>
      </c>
      <c r="E13" s="15">
        <v>0.163642814623083</v>
      </c>
      <c r="F13" s="15">
        <v>0.292572117911862</v>
      </c>
      <c r="G13" s="15">
        <v>0.179784239398184</v>
      </c>
      <c r="H13" s="15"/>
      <c r="I13" s="15">
        <v>0.21414523500316601</v>
      </c>
      <c r="J13" s="15">
        <v>0.163642814623083</v>
      </c>
      <c r="K13" s="15"/>
      <c r="L13" s="15">
        <v>0.231717291047115</v>
      </c>
      <c r="M13" s="15">
        <v>0.14566048014981001</v>
      </c>
    </row>
    <row r="14" spans="2:13" ht="32" x14ac:dyDescent="0.2">
      <c r="B14" s="17" t="s">
        <v>155</v>
      </c>
      <c r="C14" s="15">
        <v>0.184630012197952</v>
      </c>
      <c r="D14" s="15">
        <v>0.27680796857753998</v>
      </c>
      <c r="E14" s="15">
        <v>0.19069361172170801</v>
      </c>
      <c r="F14" s="15">
        <v>0.222836462644141</v>
      </c>
      <c r="G14" s="15">
        <v>3.8628634661478499E-2</v>
      </c>
      <c r="H14" s="15"/>
      <c r="I14" s="15">
        <v>0.17911792229409401</v>
      </c>
      <c r="J14" s="15">
        <v>0.19069361172170801</v>
      </c>
      <c r="K14" s="15"/>
      <c r="L14" s="15">
        <v>0.21961381376966199</v>
      </c>
      <c r="M14" s="15">
        <v>0.14727888570785699</v>
      </c>
    </row>
    <row r="15" spans="2:13" ht="32" x14ac:dyDescent="0.2">
      <c r="B15" s="17" t="s">
        <v>156</v>
      </c>
      <c r="C15" s="15">
        <v>0.17143629490815401</v>
      </c>
      <c r="D15" s="15">
        <v>0.22549331269468501</v>
      </c>
      <c r="E15" s="15">
        <v>0.15183505824867799</v>
      </c>
      <c r="F15" s="15">
        <v>0.17028847164744801</v>
      </c>
      <c r="G15" s="15">
        <v>0.17310477244358</v>
      </c>
      <c r="H15" s="15"/>
      <c r="I15" s="15">
        <v>0.18925471749205999</v>
      </c>
      <c r="J15" s="15">
        <v>0.15183505824867799</v>
      </c>
      <c r="K15" s="15"/>
      <c r="L15" s="15">
        <v>0.19869495016968999</v>
      </c>
      <c r="M15" s="15">
        <v>0.14233306898982201</v>
      </c>
    </row>
    <row r="16" spans="2:13" ht="32" x14ac:dyDescent="0.2">
      <c r="B16" s="17" t="s">
        <v>157</v>
      </c>
      <c r="C16" s="15">
        <v>0.157626102826359</v>
      </c>
      <c r="D16" s="15">
        <v>0.17417865681182901</v>
      </c>
      <c r="E16" s="15">
        <v>0.13509011419949801</v>
      </c>
      <c r="F16" s="15">
        <v>0.117740480650755</v>
      </c>
      <c r="G16" s="15">
        <v>0.24368257481193201</v>
      </c>
      <c r="H16" s="15"/>
      <c r="I16" s="15">
        <v>0.178112349468629</v>
      </c>
      <c r="J16" s="15">
        <v>0.13509011419949801</v>
      </c>
      <c r="K16" s="15"/>
      <c r="L16" s="15">
        <v>0.138280167584655</v>
      </c>
      <c r="M16" s="15">
        <v>0.17828116150547099</v>
      </c>
    </row>
    <row r="17" spans="2:13" ht="16" x14ac:dyDescent="0.2">
      <c r="B17" s="17" t="s">
        <v>148</v>
      </c>
      <c r="C17" s="15">
        <v>0.14877428994621</v>
      </c>
      <c r="D17" s="15">
        <v>9.8026749221261103E-2</v>
      </c>
      <c r="E17" s="15">
        <v>0.16460950513551001</v>
      </c>
      <c r="F17" s="15">
        <v>0.13136997749173199</v>
      </c>
      <c r="G17" s="15">
        <v>0.17310477244358</v>
      </c>
      <c r="H17" s="15"/>
      <c r="I17" s="15">
        <v>0.13437935350154301</v>
      </c>
      <c r="J17" s="15">
        <v>0.16460950513551001</v>
      </c>
      <c r="K17" s="15"/>
      <c r="L17" s="15">
        <v>0.145202998794142</v>
      </c>
      <c r="M17" s="15">
        <v>0.15258724741683899</v>
      </c>
    </row>
    <row r="18" spans="2:13" ht="16" x14ac:dyDescent="0.2">
      <c r="B18" s="17" t="s">
        <v>158</v>
      </c>
      <c r="C18" s="15">
        <v>0.134436904292558</v>
      </c>
      <c r="D18" s="15">
        <v>0.16365127411333999</v>
      </c>
      <c r="E18" s="15">
        <v>0.13975969546800601</v>
      </c>
      <c r="F18" s="15">
        <v>0.16120214042013001</v>
      </c>
      <c r="G18" s="15">
        <v>6.3898335413748494E-2</v>
      </c>
      <c r="H18" s="15"/>
      <c r="I18" s="15">
        <v>0.12959824313368901</v>
      </c>
      <c r="J18" s="15">
        <v>0.13975969546800601</v>
      </c>
      <c r="K18" s="15"/>
      <c r="L18" s="15">
        <v>0.107042050232854</v>
      </c>
      <c r="M18" s="15">
        <v>0.16368554546908501</v>
      </c>
    </row>
    <row r="19" spans="2:13" ht="32" x14ac:dyDescent="0.2">
      <c r="B19" s="17" t="s">
        <v>159</v>
      </c>
      <c r="C19" s="15">
        <v>0.134228975982077</v>
      </c>
      <c r="D19" s="15">
        <v>0.105591721842731</v>
      </c>
      <c r="E19" s="15">
        <v>0.15060076132998401</v>
      </c>
      <c r="F19" s="15">
        <v>0.117740480650755</v>
      </c>
      <c r="G19" s="15">
        <v>0.13447613778210099</v>
      </c>
      <c r="H19" s="15"/>
      <c r="I19" s="15">
        <v>0.11934627266851</v>
      </c>
      <c r="J19" s="15">
        <v>0.15060076132998401</v>
      </c>
      <c r="K19" s="15"/>
      <c r="L19" s="15">
        <v>0.13917551756638999</v>
      </c>
      <c r="M19" s="15">
        <v>0.12894770601987901</v>
      </c>
    </row>
    <row r="20" spans="2:13" ht="32" x14ac:dyDescent="0.2">
      <c r="B20" s="17" t="s">
        <v>160</v>
      </c>
      <c r="C20" s="15">
        <v>0.13262970874052299</v>
      </c>
      <c r="D20" s="15">
        <v>0.203618471063992</v>
      </c>
      <c r="E20" s="15">
        <v>0.137558708036885</v>
      </c>
      <c r="F20" s="15">
        <v>7.4278820881380297E-2</v>
      </c>
      <c r="G20" s="15">
        <v>0.109206437029831</v>
      </c>
      <c r="H20" s="15"/>
      <c r="I20" s="15">
        <v>0.12814902244995199</v>
      </c>
      <c r="J20" s="15">
        <v>0.137558708036885</v>
      </c>
      <c r="K20" s="15"/>
      <c r="L20" s="15">
        <v>0.16013641955046401</v>
      </c>
      <c r="M20" s="15">
        <v>0.103261641559985</v>
      </c>
    </row>
    <row r="21" spans="2:13" ht="15.75" customHeight="1" x14ac:dyDescent="0.2">
      <c r="B21" s="17" t="s">
        <v>143</v>
      </c>
      <c r="C21" s="15">
        <v>0.11818298609913799</v>
      </c>
      <c r="D21" s="15">
        <v>0.22171082638395001</v>
      </c>
      <c r="E21" s="15">
        <v>0.14072638598043299</v>
      </c>
      <c r="F21" s="15">
        <v>7.4278820881380297E-2</v>
      </c>
      <c r="G21" s="15">
        <v>0</v>
      </c>
      <c r="H21" s="15"/>
      <c r="I21" s="15">
        <v>9.7690002286878103E-2</v>
      </c>
      <c r="J21" s="15">
        <v>0.14072638598043299</v>
      </c>
      <c r="K21" s="15"/>
      <c r="L21" s="15">
        <v>8.7958337733285999E-2</v>
      </c>
      <c r="M21" s="15">
        <v>0.15045291142207801</v>
      </c>
    </row>
    <row r="22" spans="2:13" ht="15.75" customHeight="1" x14ac:dyDescent="0.2">
      <c r="B22" s="17" t="s">
        <v>161</v>
      </c>
      <c r="C22" s="15">
        <v>9.7908089624916303E-2</v>
      </c>
      <c r="D22" s="15">
        <v>8.7499366522772196E-2</v>
      </c>
      <c r="E22" s="15">
        <v>9.2528669970386196E-2</v>
      </c>
      <c r="F22" s="15">
        <v>0.117740480650755</v>
      </c>
      <c r="G22" s="15">
        <v>0.102526970075227</v>
      </c>
      <c r="H22" s="15"/>
      <c r="I22" s="15">
        <v>0.102798228666948</v>
      </c>
      <c r="J22" s="15">
        <v>9.2528669970386196E-2</v>
      </c>
      <c r="K22" s="15"/>
      <c r="L22" s="15">
        <v>0.11284490490968099</v>
      </c>
      <c r="M22" s="15">
        <v>8.1960512403588398E-2</v>
      </c>
    </row>
    <row r="23" spans="2:13" ht="15.75" customHeight="1" x14ac:dyDescent="0.2">
      <c r="B23" s="17" t="s">
        <v>162</v>
      </c>
      <c r="C23" s="15">
        <v>9.4240410588976406E-2</v>
      </c>
      <c r="D23" s="15">
        <v>0.131249049784158</v>
      </c>
      <c r="E23" s="15">
        <v>0.10310212942609701</v>
      </c>
      <c r="F23" s="15">
        <v>9.6009650766067697E-2</v>
      </c>
      <c r="G23" s="15">
        <v>3.1949167706874199E-2</v>
      </c>
      <c r="H23" s="15"/>
      <c r="I23" s="15">
        <v>8.6184701972079295E-2</v>
      </c>
      <c r="J23" s="15">
        <v>0.10310212942609701</v>
      </c>
      <c r="K23" s="15"/>
      <c r="L23" s="15">
        <v>0.107706297225818</v>
      </c>
      <c r="M23" s="15">
        <v>7.9863298540620103E-2</v>
      </c>
    </row>
    <row r="24" spans="2:13" ht="15.75" customHeight="1" x14ac:dyDescent="0.2">
      <c r="B24" s="17" t="s">
        <v>163</v>
      </c>
      <c r="C24" s="15">
        <v>8.9166096141480106E-2</v>
      </c>
      <c r="D24" s="15">
        <v>0.14555891879338201</v>
      </c>
      <c r="E24" s="15">
        <v>9.1294373051692301E-2</v>
      </c>
      <c r="F24" s="15">
        <v>7.8821986495039298E-2</v>
      </c>
      <c r="G24" s="15">
        <v>3.8628634661478499E-2</v>
      </c>
      <c r="H24" s="15"/>
      <c r="I24" s="15">
        <v>8.72313948764252E-2</v>
      </c>
      <c r="J24" s="15">
        <v>9.1294373051692301E-2</v>
      </c>
      <c r="K24" s="15"/>
      <c r="L24" s="15">
        <v>0.122582313969511</v>
      </c>
      <c r="M24" s="15">
        <v>5.3488630490500198E-2</v>
      </c>
    </row>
    <row r="25" spans="2:13" ht="15.75" customHeight="1" x14ac:dyDescent="0.2">
      <c r="B25" s="17" t="s">
        <v>151</v>
      </c>
      <c r="C25" s="15">
        <v>8.3845433089583098E-3</v>
      </c>
      <c r="D25" s="15">
        <v>0</v>
      </c>
      <c r="E25" s="15">
        <v>5.9038781872025204E-3</v>
      </c>
      <c r="F25" s="15">
        <v>0</v>
      </c>
      <c r="G25" s="15">
        <v>3.1949167706874199E-2</v>
      </c>
      <c r="H25" s="15"/>
      <c r="I25" s="15">
        <v>1.0639581610699099E-2</v>
      </c>
      <c r="J25" s="15">
        <v>5.9038781872025204E-3</v>
      </c>
      <c r="K25" s="15"/>
      <c r="L25" s="15">
        <v>0</v>
      </c>
      <c r="M25" s="15">
        <v>1.73364617290492E-2</v>
      </c>
    </row>
    <row r="26" spans="2:13" ht="15.75" customHeight="1" x14ac:dyDescent="0.2">
      <c r="B26" s="17" t="s">
        <v>66</v>
      </c>
      <c r="C26" s="15">
        <v>9.8835986546491506E-2</v>
      </c>
      <c r="D26" s="15">
        <v>2.1874841630693101E-2</v>
      </c>
      <c r="E26" s="15">
        <v>0.13975969546800601</v>
      </c>
      <c r="F26" s="15">
        <v>0.122283646264414</v>
      </c>
      <c r="G26" s="15">
        <v>3.8628634661478499E-2</v>
      </c>
      <c r="H26" s="15"/>
      <c r="I26" s="15">
        <v>6.1634459319799099E-2</v>
      </c>
      <c r="J26" s="15">
        <v>0.13975969546800601</v>
      </c>
      <c r="K26" s="15"/>
      <c r="L26" s="15">
        <v>0.100177366505124</v>
      </c>
      <c r="M26" s="15">
        <v>9.7403836515470604E-2</v>
      </c>
    </row>
    <row r="27" spans="2:13" ht="15.75" customHeight="1" x14ac:dyDescent="0.2">
      <c r="B27" s="17" t="s">
        <v>80</v>
      </c>
      <c r="C27" s="18">
        <v>1.17835860337334E-2</v>
      </c>
      <c r="D27" s="18">
        <v>0</v>
      </c>
      <c r="E27" s="18">
        <v>1.3042053293098901E-2</v>
      </c>
      <c r="F27" s="18">
        <v>0</v>
      </c>
      <c r="G27" s="18">
        <v>3.1949167706874199E-2</v>
      </c>
      <c r="H27" s="18"/>
      <c r="I27" s="18">
        <v>1.0639581610699099E-2</v>
      </c>
      <c r="J27" s="18">
        <v>1.3042053293098901E-2</v>
      </c>
      <c r="K27" s="18"/>
      <c r="L27" s="18">
        <v>6.58265316417719E-3</v>
      </c>
      <c r="M27" s="18">
        <v>1.73364617290492E-2</v>
      </c>
    </row>
    <row r="28" spans="2:13" ht="15.75" customHeight="1" x14ac:dyDescent="0.2">
      <c r="B28" s="19"/>
    </row>
    <row r="29" spans="2:13" ht="15.75" customHeight="1" x14ac:dyDescent="0.2">
      <c r="B29" s="21" t="s">
        <v>425</v>
      </c>
    </row>
    <row r="30" spans="2:13" ht="15.75" customHeight="1" x14ac:dyDescent="0.2">
      <c r="B30" s="21" t="s">
        <v>426</v>
      </c>
    </row>
    <row r="31" spans="2:13" ht="15.75" customHeight="1" x14ac:dyDescent="0.2"/>
    <row r="32" spans="2:13" ht="15.75" customHeight="1" x14ac:dyDescent="0.2">
      <c r="B32" s="6" t="str">
        <f>HYPERLINK("#'Contents'!A1", "Return to Contents")</f>
        <v>Return to Contents</v>
      </c>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164</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165</v>
      </c>
      <c r="C9" s="15">
        <v>0.37143155075054501</v>
      </c>
      <c r="D9" s="15">
        <v>0.38157961418655501</v>
      </c>
      <c r="E9" s="15">
        <v>0.39442927673651501</v>
      </c>
      <c r="F9" s="15">
        <v>0.33149061206757802</v>
      </c>
      <c r="G9" s="15">
        <v>0.33953007793255502</v>
      </c>
      <c r="H9" s="15"/>
      <c r="I9" s="15">
        <v>0.350525563684224</v>
      </c>
      <c r="J9" s="15">
        <v>0.39442927673651501</v>
      </c>
      <c r="K9" s="15"/>
      <c r="L9" s="15">
        <v>0.31745826125058502</v>
      </c>
      <c r="M9" s="15">
        <v>0.42905716811140499</v>
      </c>
    </row>
    <row r="10" spans="2:13" ht="16" x14ac:dyDescent="0.2">
      <c r="B10" s="17" t="s">
        <v>166</v>
      </c>
      <c r="C10" s="15">
        <v>0.369148229758748</v>
      </c>
      <c r="D10" s="15">
        <v>0.31973757560521099</v>
      </c>
      <c r="E10" s="15">
        <v>0.41117422078569499</v>
      </c>
      <c r="F10" s="15">
        <v>0.458317423945651</v>
      </c>
      <c r="G10" s="15">
        <v>0.211733407105058</v>
      </c>
      <c r="H10" s="15"/>
      <c r="I10" s="15">
        <v>0.33094467757299501</v>
      </c>
      <c r="J10" s="15">
        <v>0.41117422078569499</v>
      </c>
      <c r="K10" s="15"/>
      <c r="L10" s="15">
        <v>0.365587721860474</v>
      </c>
      <c r="M10" s="15">
        <v>0.37294967428171899</v>
      </c>
    </row>
    <row r="11" spans="2:13" ht="48" x14ac:dyDescent="0.2">
      <c r="B11" s="17" t="s">
        <v>167</v>
      </c>
      <c r="C11" s="15">
        <v>0.29697207433461398</v>
      </c>
      <c r="D11" s="15">
        <v>0.27598789234382498</v>
      </c>
      <c r="E11" s="15">
        <v>0.31397596954680101</v>
      </c>
      <c r="F11" s="15">
        <v>0.292572117911862</v>
      </c>
      <c r="G11" s="15">
        <v>0.27563174251880701</v>
      </c>
      <c r="H11" s="15"/>
      <c r="I11" s="15">
        <v>0.28151475418044197</v>
      </c>
      <c r="J11" s="15">
        <v>0.31397596954680101</v>
      </c>
      <c r="K11" s="15"/>
      <c r="L11" s="15">
        <v>0.27779586319635502</v>
      </c>
      <c r="M11" s="15">
        <v>0.31744592382057502</v>
      </c>
    </row>
    <row r="12" spans="2:13" ht="32" x14ac:dyDescent="0.2">
      <c r="B12" s="17" t="s">
        <v>168</v>
      </c>
      <c r="C12" s="15">
        <v>0.26830256475459802</v>
      </c>
      <c r="D12" s="15">
        <v>0.207400957374726</v>
      </c>
      <c r="E12" s="15">
        <v>0.30340251009108898</v>
      </c>
      <c r="F12" s="15">
        <v>0.20110563275945301</v>
      </c>
      <c r="G12" s="15">
        <v>0.30090144327107698</v>
      </c>
      <c r="H12" s="15"/>
      <c r="I12" s="15">
        <v>0.23639510557011501</v>
      </c>
      <c r="J12" s="15">
        <v>0.30340251009108898</v>
      </c>
      <c r="K12" s="15"/>
      <c r="L12" s="15">
        <v>0.26950249961683898</v>
      </c>
      <c r="M12" s="15">
        <v>0.26702143129265699</v>
      </c>
    </row>
    <row r="13" spans="2:13" ht="32" x14ac:dyDescent="0.2">
      <c r="B13" s="17" t="s">
        <v>169</v>
      </c>
      <c r="C13" s="15">
        <v>0.24191009737663199</v>
      </c>
      <c r="D13" s="15">
        <v>0.32352006191594601</v>
      </c>
      <c r="E13" s="15">
        <v>0.24876570308130599</v>
      </c>
      <c r="F13" s="15">
        <v>0.17483163726110701</v>
      </c>
      <c r="G13" s="15">
        <v>0.211733407105058</v>
      </c>
      <c r="H13" s="15"/>
      <c r="I13" s="15">
        <v>0.23567803755118899</v>
      </c>
      <c r="J13" s="15">
        <v>0.24876570308130599</v>
      </c>
      <c r="K13" s="15"/>
      <c r="L13" s="15">
        <v>0.24847697371316099</v>
      </c>
      <c r="M13" s="15">
        <v>0.23489884594966101</v>
      </c>
    </row>
    <row r="14" spans="2:13" ht="16" x14ac:dyDescent="0.2">
      <c r="B14" s="17" t="s">
        <v>170</v>
      </c>
      <c r="C14" s="15">
        <v>0.233555340237839</v>
      </c>
      <c r="D14" s="15">
        <v>0.16365127411333999</v>
      </c>
      <c r="E14" s="15">
        <v>0.26771163456160801</v>
      </c>
      <c r="F14" s="15">
        <v>0.36230777317958301</v>
      </c>
      <c r="G14" s="15">
        <v>7.7257269322956998E-2</v>
      </c>
      <c r="H14" s="15"/>
      <c r="I14" s="15">
        <v>0.20250570307798399</v>
      </c>
      <c r="J14" s="15">
        <v>0.26771163456160801</v>
      </c>
      <c r="K14" s="15"/>
      <c r="L14" s="15">
        <v>0.24024175761540201</v>
      </c>
      <c r="M14" s="15">
        <v>0.226416458526457</v>
      </c>
    </row>
    <row r="15" spans="2:13" ht="16" x14ac:dyDescent="0.2">
      <c r="B15" s="17" t="s">
        <v>171</v>
      </c>
      <c r="C15" s="15">
        <v>0.21492807700015501</v>
      </c>
      <c r="D15" s="15">
        <v>0.18552611574403299</v>
      </c>
      <c r="E15" s="15">
        <v>0.25370289075608199</v>
      </c>
      <c r="F15" s="15">
        <v>0.218293297030482</v>
      </c>
      <c r="G15" s="15">
        <v>0.13447613778210099</v>
      </c>
      <c r="H15" s="15"/>
      <c r="I15" s="15">
        <v>0.17967999397773199</v>
      </c>
      <c r="J15" s="15">
        <v>0.25370289075608199</v>
      </c>
      <c r="K15" s="15"/>
      <c r="L15" s="15">
        <v>0.226967376230509</v>
      </c>
      <c r="M15" s="15">
        <v>0.20207408834819801</v>
      </c>
    </row>
    <row r="16" spans="2:13" ht="16" x14ac:dyDescent="0.2">
      <c r="B16" s="17" t="s">
        <v>172</v>
      </c>
      <c r="C16" s="15">
        <v>0.20267118775300799</v>
      </c>
      <c r="D16" s="15">
        <v>0.18552611574403299</v>
      </c>
      <c r="E16" s="15">
        <v>0.189726921209281</v>
      </c>
      <c r="F16" s="15">
        <v>0.34512010890855499</v>
      </c>
      <c r="G16" s="15">
        <v>0.109206437029831</v>
      </c>
      <c r="H16" s="15"/>
      <c r="I16" s="15">
        <v>0.214438119366651</v>
      </c>
      <c r="J16" s="15">
        <v>0.189726921209281</v>
      </c>
      <c r="K16" s="15"/>
      <c r="L16" s="15">
        <v>0.24997916667523101</v>
      </c>
      <c r="M16" s="15">
        <v>0.15216191702401899</v>
      </c>
    </row>
    <row r="17" spans="2:13" ht="32" x14ac:dyDescent="0.2">
      <c r="B17" s="17" t="s">
        <v>173</v>
      </c>
      <c r="C17" s="15">
        <v>0.125790898975641</v>
      </c>
      <c r="D17" s="15">
        <v>0.207400957374726</v>
      </c>
      <c r="E17" s="15">
        <v>8.0453307189714399E-2</v>
      </c>
      <c r="F17" s="15">
        <v>0.122283646264414</v>
      </c>
      <c r="G17" s="15">
        <v>0.17310477244358</v>
      </c>
      <c r="H17" s="15"/>
      <c r="I17" s="15">
        <v>0.167004848044909</v>
      </c>
      <c r="J17" s="15">
        <v>8.0453307189714399E-2</v>
      </c>
      <c r="K17" s="15"/>
      <c r="L17" s="15">
        <v>0.12379525646105299</v>
      </c>
      <c r="M17" s="15">
        <v>0.12792158496866099</v>
      </c>
    </row>
    <row r="18" spans="2:13" ht="16" x14ac:dyDescent="0.2">
      <c r="B18" s="17" t="s">
        <v>174</v>
      </c>
      <c r="C18" s="15">
        <v>0.12328479164919701</v>
      </c>
      <c r="D18" s="15">
        <v>0.15986878780260499</v>
      </c>
      <c r="E18" s="15">
        <v>9.9399238670015794E-2</v>
      </c>
      <c r="F18" s="15">
        <v>0.16574530603378901</v>
      </c>
      <c r="G18" s="15">
        <v>0.109206437029831</v>
      </c>
      <c r="H18" s="15"/>
      <c r="I18" s="15">
        <v>0.14499785414760799</v>
      </c>
      <c r="J18" s="15">
        <v>9.9399238670015794E-2</v>
      </c>
      <c r="K18" s="15"/>
      <c r="L18" s="15">
        <v>0.10863720915380699</v>
      </c>
      <c r="M18" s="15">
        <v>0.13892356393750899</v>
      </c>
    </row>
    <row r="19" spans="2:13" ht="32" x14ac:dyDescent="0.2">
      <c r="B19" s="17" t="s">
        <v>175</v>
      </c>
      <c r="C19" s="15">
        <v>0.113248093478725</v>
      </c>
      <c r="D19" s="15">
        <v>0.18552611574403299</v>
      </c>
      <c r="E19" s="15">
        <v>9.5963954320200995E-2</v>
      </c>
      <c r="F19" s="15">
        <v>0.100552816379727</v>
      </c>
      <c r="G19" s="15">
        <v>0.102526970075227</v>
      </c>
      <c r="H19" s="15"/>
      <c r="I19" s="15">
        <v>0.12896016822563899</v>
      </c>
      <c r="J19" s="15">
        <v>9.5963954320200995E-2</v>
      </c>
      <c r="K19" s="15"/>
      <c r="L19" s="15">
        <v>0.12324656096247499</v>
      </c>
      <c r="M19" s="15">
        <v>0.102573037969759</v>
      </c>
    </row>
    <row r="20" spans="2:13" ht="16" x14ac:dyDescent="0.2">
      <c r="B20" s="17" t="s">
        <v>176</v>
      </c>
      <c r="C20" s="15">
        <v>0.10106550409175501</v>
      </c>
      <c r="D20" s="15">
        <v>0.123684077162689</v>
      </c>
      <c r="E20" s="15">
        <v>0.148132167492597</v>
      </c>
      <c r="F20" s="15">
        <v>5.2547990996692898E-2</v>
      </c>
      <c r="G20" s="15">
        <v>0</v>
      </c>
      <c r="H20" s="15"/>
      <c r="I20" s="15">
        <v>5.8279749669202303E-2</v>
      </c>
      <c r="J20" s="15">
        <v>0.148132167492597</v>
      </c>
      <c r="K20" s="15"/>
      <c r="L20" s="15">
        <v>0.112960456404067</v>
      </c>
      <c r="M20" s="15">
        <v>8.83656301943999E-2</v>
      </c>
    </row>
    <row r="21" spans="2:13" ht="15.75" customHeight="1" x14ac:dyDescent="0.2">
      <c r="B21" s="17" t="s">
        <v>65</v>
      </c>
      <c r="C21" s="15">
        <v>1.0480454577227599E-2</v>
      </c>
      <c r="D21" s="15">
        <v>2.1874841630693101E-2</v>
      </c>
      <c r="E21" s="15">
        <v>0</v>
      </c>
      <c r="F21" s="15">
        <v>0</v>
      </c>
      <c r="G21" s="15">
        <v>3.8628634661478499E-2</v>
      </c>
      <c r="H21" s="15"/>
      <c r="I21" s="15">
        <v>2.0007668179753E-2</v>
      </c>
      <c r="J21" s="15">
        <v>0</v>
      </c>
      <c r="K21" s="15"/>
      <c r="L21" s="15">
        <v>2.0296654991109799E-2</v>
      </c>
      <c r="M21" s="15">
        <v>0</v>
      </c>
    </row>
    <row r="22" spans="2:13" ht="15.75" customHeight="1" x14ac:dyDescent="0.2">
      <c r="B22" s="17" t="s">
        <v>66</v>
      </c>
      <c r="C22" s="18">
        <v>2.66060985763939E-2</v>
      </c>
      <c r="D22" s="18">
        <v>0</v>
      </c>
      <c r="E22" s="18">
        <v>2.01802283989953E-2</v>
      </c>
      <c r="F22" s="18">
        <v>2.62739954983464E-2</v>
      </c>
      <c r="G22" s="18">
        <v>7.0577802368352704E-2</v>
      </c>
      <c r="H22" s="18"/>
      <c r="I22" s="18">
        <v>3.2447509109787998E-2</v>
      </c>
      <c r="J22" s="18">
        <v>2.01802283989953E-2</v>
      </c>
      <c r="K22" s="18"/>
      <c r="L22" s="18">
        <v>3.5288223229188703E-2</v>
      </c>
      <c r="M22" s="18">
        <v>1.73364617290492E-2</v>
      </c>
    </row>
    <row r="23" spans="2:13" ht="15.75" customHeight="1" x14ac:dyDescent="0.2">
      <c r="B23" s="19"/>
    </row>
    <row r="24" spans="2:13" ht="15.75" customHeight="1" x14ac:dyDescent="0.2">
      <c r="B24" s="21" t="s">
        <v>425</v>
      </c>
    </row>
    <row r="25" spans="2:13" ht="15.75" customHeight="1" x14ac:dyDescent="0.2">
      <c r="B25" s="21" t="s">
        <v>426</v>
      </c>
    </row>
    <row r="26" spans="2:13" ht="15.75" customHeight="1" x14ac:dyDescent="0.2"/>
    <row r="27" spans="2:13" ht="15.75" customHeight="1" x14ac:dyDescent="0.2">
      <c r="B27" s="6" t="str">
        <f>HYPERLINK("#'Contents'!A1", "Return to Contents")</f>
        <v>Return to Contents</v>
      </c>
    </row>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177</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178</v>
      </c>
      <c r="C9" s="15">
        <v>0.26239347543525998</v>
      </c>
      <c r="D9" s="15">
        <v>0.23980318170390799</v>
      </c>
      <c r="E9" s="15">
        <v>0.29159475371668397</v>
      </c>
      <c r="F9" s="15">
        <v>0.249110458142487</v>
      </c>
      <c r="G9" s="15">
        <v>0.218412874059662</v>
      </c>
      <c r="H9" s="15"/>
      <c r="I9" s="15">
        <v>0.23584817498060101</v>
      </c>
      <c r="J9" s="15">
        <v>0.29159475371668397</v>
      </c>
      <c r="K9" s="15"/>
      <c r="L9" s="15">
        <v>0.29742827119450099</v>
      </c>
      <c r="M9" s="15">
        <v>0.22498790402313901</v>
      </c>
    </row>
    <row r="10" spans="2:13" ht="16" x14ac:dyDescent="0.2">
      <c r="B10" s="17" t="s">
        <v>179</v>
      </c>
      <c r="C10" s="15">
        <v>0.24746510023242499</v>
      </c>
      <c r="D10" s="15">
        <v>0.26546050964533602</v>
      </c>
      <c r="E10" s="15">
        <v>0.22761878416988399</v>
      </c>
      <c r="F10" s="15">
        <v>0.249110458142487</v>
      </c>
      <c r="G10" s="15">
        <v>0.28231120947341098</v>
      </c>
      <c r="H10" s="15"/>
      <c r="I10" s="15">
        <v>0.26550631122740398</v>
      </c>
      <c r="J10" s="15">
        <v>0.22761878416988399</v>
      </c>
      <c r="K10" s="15"/>
      <c r="L10" s="15">
        <v>0.28559145885207399</v>
      </c>
      <c r="M10" s="15">
        <v>0.20675876245806299</v>
      </c>
    </row>
    <row r="11" spans="2:13" ht="16" x14ac:dyDescent="0.2">
      <c r="B11" s="17" t="s">
        <v>174</v>
      </c>
      <c r="C11" s="15">
        <v>0.22101610295489199</v>
      </c>
      <c r="D11" s="15">
        <v>0.24736815432537801</v>
      </c>
      <c r="E11" s="15">
        <v>0.168312395891592</v>
      </c>
      <c r="F11" s="15">
        <v>0.31430294779654999</v>
      </c>
      <c r="G11" s="15">
        <v>0.24368257481193201</v>
      </c>
      <c r="H11" s="15"/>
      <c r="I11" s="15">
        <v>0.268926188451377</v>
      </c>
      <c r="J11" s="15">
        <v>0.168312395891592</v>
      </c>
      <c r="K11" s="15"/>
      <c r="L11" s="15">
        <v>0.23962843819721999</v>
      </c>
      <c r="M11" s="15">
        <v>0.20114428638037801</v>
      </c>
    </row>
    <row r="12" spans="2:13" ht="32" x14ac:dyDescent="0.2">
      <c r="B12" s="17" t="s">
        <v>180</v>
      </c>
      <c r="C12" s="15">
        <v>0.21409208014745501</v>
      </c>
      <c r="D12" s="15">
        <v>0.22171082638395001</v>
      </c>
      <c r="E12" s="15">
        <v>0.21087384012070301</v>
      </c>
      <c r="F12" s="15">
        <v>0.36230777317958301</v>
      </c>
      <c r="G12" s="15">
        <v>6.3898335413748494E-2</v>
      </c>
      <c r="H12" s="15"/>
      <c r="I12" s="15">
        <v>0.21701760784600499</v>
      </c>
      <c r="J12" s="15">
        <v>0.21087384012070301</v>
      </c>
      <c r="K12" s="15"/>
      <c r="L12" s="15">
        <v>0.201641188612074</v>
      </c>
      <c r="M12" s="15">
        <v>0.22738551321530701</v>
      </c>
    </row>
    <row r="13" spans="2:13" ht="32" x14ac:dyDescent="0.2">
      <c r="B13" s="17" t="s">
        <v>181</v>
      </c>
      <c r="C13" s="15">
        <v>0.199138614945741</v>
      </c>
      <c r="D13" s="15">
        <v>0.16365127411333999</v>
      </c>
      <c r="E13" s="15">
        <v>0.244096121812797</v>
      </c>
      <c r="F13" s="15">
        <v>0.20110563275945301</v>
      </c>
      <c r="G13" s="15">
        <v>0.109206437029831</v>
      </c>
      <c r="H13" s="15"/>
      <c r="I13" s="15">
        <v>0.158270180489653</v>
      </c>
      <c r="J13" s="15">
        <v>0.244096121812797</v>
      </c>
      <c r="K13" s="15"/>
      <c r="L13" s="15">
        <v>0.22209543348167099</v>
      </c>
      <c r="M13" s="15">
        <v>0.174628327486329</v>
      </c>
    </row>
    <row r="14" spans="2:13" ht="16" x14ac:dyDescent="0.2">
      <c r="B14" s="17" t="s">
        <v>182</v>
      </c>
      <c r="C14" s="15">
        <v>0.19682064725186499</v>
      </c>
      <c r="D14" s="15">
        <v>0.15986878780260499</v>
      </c>
      <c r="E14" s="15">
        <v>0.214309124470518</v>
      </c>
      <c r="F14" s="15">
        <v>0.240024126915169</v>
      </c>
      <c r="G14" s="15">
        <v>0.14115560473670499</v>
      </c>
      <c r="H14" s="15"/>
      <c r="I14" s="15">
        <v>0.18092281984206501</v>
      </c>
      <c r="J14" s="15">
        <v>0.214309124470518</v>
      </c>
      <c r="K14" s="15"/>
      <c r="L14" s="15">
        <v>0.17286210543677899</v>
      </c>
      <c r="M14" s="15">
        <v>0.22240044377624299</v>
      </c>
    </row>
    <row r="15" spans="2:13" ht="16" x14ac:dyDescent="0.2">
      <c r="B15" s="17" t="s">
        <v>183</v>
      </c>
      <c r="C15" s="15">
        <v>0.192585182442222</v>
      </c>
      <c r="D15" s="15">
        <v>0.181743629433298</v>
      </c>
      <c r="E15" s="15">
        <v>0.22611688084492301</v>
      </c>
      <c r="F15" s="15">
        <v>0.17028847164744801</v>
      </c>
      <c r="G15" s="15">
        <v>0.13447613778210099</v>
      </c>
      <c r="H15" s="15"/>
      <c r="I15" s="15">
        <v>0.16210333160417301</v>
      </c>
      <c r="J15" s="15">
        <v>0.22611688084492301</v>
      </c>
      <c r="K15" s="15"/>
      <c r="L15" s="15">
        <v>0.157986088693085</v>
      </c>
      <c r="M15" s="15">
        <v>0.22952556824957099</v>
      </c>
    </row>
    <row r="16" spans="2:13" ht="16" x14ac:dyDescent="0.2">
      <c r="B16" s="17" t="s">
        <v>184</v>
      </c>
      <c r="C16" s="15">
        <v>0.19044991402802799</v>
      </c>
      <c r="D16" s="15">
        <v>0.16365127411333999</v>
      </c>
      <c r="E16" s="15">
        <v>0.23722555311316801</v>
      </c>
      <c r="F16" s="15">
        <v>0.13947131053544301</v>
      </c>
      <c r="G16" s="15">
        <v>0.14115560473670499</v>
      </c>
      <c r="H16" s="15"/>
      <c r="I16" s="15">
        <v>0.14792871404810801</v>
      </c>
      <c r="J16" s="15">
        <v>0.23722555311316801</v>
      </c>
      <c r="K16" s="15"/>
      <c r="L16" s="15">
        <v>0.21213339787091701</v>
      </c>
      <c r="M16" s="15">
        <v>0.16729912676719899</v>
      </c>
    </row>
    <row r="17" spans="2:13" ht="16" x14ac:dyDescent="0.2">
      <c r="B17" s="17" t="s">
        <v>185</v>
      </c>
      <c r="C17" s="15">
        <v>0.18054807423074601</v>
      </c>
      <c r="D17" s="15">
        <v>0.261678023334601</v>
      </c>
      <c r="E17" s="15">
        <v>0.148132167492597</v>
      </c>
      <c r="F17" s="15">
        <v>0.19656246714579401</v>
      </c>
      <c r="G17" s="15">
        <v>0.17310477244358</v>
      </c>
      <c r="H17" s="15"/>
      <c r="I17" s="15">
        <v>0.21001561930125701</v>
      </c>
      <c r="J17" s="15">
        <v>0.148132167492597</v>
      </c>
      <c r="K17" s="15"/>
      <c r="L17" s="15">
        <v>0.18802015274402401</v>
      </c>
      <c r="M17" s="15">
        <v>0.17257036634438899</v>
      </c>
    </row>
    <row r="18" spans="2:13" ht="32" x14ac:dyDescent="0.2">
      <c r="B18" s="17" t="s">
        <v>186</v>
      </c>
      <c r="C18" s="15">
        <v>0.14873466343146799</v>
      </c>
      <c r="D18" s="15">
        <v>0.19983598475325701</v>
      </c>
      <c r="E18" s="15">
        <v>0.193162205559096</v>
      </c>
      <c r="F18" s="15">
        <v>2.62739954983464E-2</v>
      </c>
      <c r="G18" s="15">
        <v>0.102526970075227</v>
      </c>
      <c r="H18" s="15"/>
      <c r="I18" s="15">
        <v>0.10834799121547301</v>
      </c>
      <c r="J18" s="15">
        <v>0.193162205559096</v>
      </c>
      <c r="K18" s="15"/>
      <c r="L18" s="15">
        <v>0.143931908820843</v>
      </c>
      <c r="M18" s="15">
        <v>0.153862416474391</v>
      </c>
    </row>
    <row r="19" spans="2:13" ht="32" x14ac:dyDescent="0.2">
      <c r="B19" s="17" t="s">
        <v>187</v>
      </c>
      <c r="C19" s="15">
        <v>0.14604875794334199</v>
      </c>
      <c r="D19" s="15">
        <v>0.105591721842731</v>
      </c>
      <c r="E19" s="15">
        <v>0.19069361172170801</v>
      </c>
      <c r="F19" s="15">
        <v>0.13947131053544301</v>
      </c>
      <c r="G19" s="15">
        <v>7.0577802368352704E-2</v>
      </c>
      <c r="H19" s="15"/>
      <c r="I19" s="15">
        <v>0.10546453947593</v>
      </c>
      <c r="J19" s="15">
        <v>0.19069361172170801</v>
      </c>
      <c r="K19" s="15"/>
      <c r="L19" s="15">
        <v>0.13259286440221299</v>
      </c>
      <c r="M19" s="15">
        <v>0.160415200671466</v>
      </c>
    </row>
    <row r="20" spans="2:13" ht="16" x14ac:dyDescent="0.2">
      <c r="B20" s="17" t="s">
        <v>188</v>
      </c>
      <c r="C20" s="15">
        <v>0.14162139737771101</v>
      </c>
      <c r="D20" s="15">
        <v>0.16365127411333999</v>
      </c>
      <c r="E20" s="15">
        <v>0.15527034259849301</v>
      </c>
      <c r="F20" s="15">
        <v>0.122283646264414</v>
      </c>
      <c r="G20" s="15">
        <v>0.102526970075227</v>
      </c>
      <c r="H20" s="15"/>
      <c r="I20" s="15">
        <v>0.12921388054632299</v>
      </c>
      <c r="J20" s="15">
        <v>0.15527034259849301</v>
      </c>
      <c r="K20" s="15"/>
      <c r="L20" s="15">
        <v>0.14891292662621999</v>
      </c>
      <c r="M20" s="15">
        <v>0.133836456375545</v>
      </c>
    </row>
    <row r="21" spans="2:13" ht="15.75" customHeight="1" x14ac:dyDescent="0.2">
      <c r="B21" s="17" t="s">
        <v>189</v>
      </c>
      <c r="C21" s="15">
        <v>0.130999755562339</v>
      </c>
      <c r="D21" s="15">
        <v>0.101809235531996</v>
      </c>
      <c r="E21" s="15">
        <v>9.7198251238894806E-2</v>
      </c>
      <c r="F21" s="15">
        <v>0.17028847164744801</v>
      </c>
      <c r="G21" s="15">
        <v>0.211733407105058</v>
      </c>
      <c r="H21" s="15"/>
      <c r="I21" s="15">
        <v>0.16172687234941699</v>
      </c>
      <c r="J21" s="15">
        <v>9.7198251238894806E-2</v>
      </c>
      <c r="K21" s="15"/>
      <c r="L21" s="15">
        <v>0.14326118539003199</v>
      </c>
      <c r="M21" s="15">
        <v>0.11790860491923801</v>
      </c>
    </row>
    <row r="22" spans="2:13" ht="15.75" customHeight="1" x14ac:dyDescent="0.2">
      <c r="B22" s="17" t="s">
        <v>190</v>
      </c>
      <c r="C22" s="15">
        <v>0.12662865440318</v>
      </c>
      <c r="D22" s="15">
        <v>0.105591721842731</v>
      </c>
      <c r="E22" s="15">
        <v>0.15033315492371799</v>
      </c>
      <c r="F22" s="15">
        <v>0.100552816379727</v>
      </c>
      <c r="G22" s="15">
        <v>0.109206437029831</v>
      </c>
      <c r="H22" s="15"/>
      <c r="I22" s="15">
        <v>0.105080176888564</v>
      </c>
      <c r="J22" s="15">
        <v>0.15033315492371799</v>
      </c>
      <c r="K22" s="15"/>
      <c r="L22" s="15">
        <v>0.128385168646339</v>
      </c>
      <c r="M22" s="15">
        <v>0.124753278293943</v>
      </c>
    </row>
    <row r="23" spans="2:13" ht="15.75" customHeight="1" x14ac:dyDescent="0.2">
      <c r="B23" s="17" t="s">
        <v>191</v>
      </c>
      <c r="C23" s="18">
        <v>0.122779825741687</v>
      </c>
      <c r="D23" s="18">
        <v>0.16365127411333999</v>
      </c>
      <c r="E23" s="18">
        <v>8.4156197945795902E-2</v>
      </c>
      <c r="F23" s="18">
        <v>0.14401447614910201</v>
      </c>
      <c r="G23" s="18">
        <v>0.16642530548897499</v>
      </c>
      <c r="H23" s="18"/>
      <c r="I23" s="18">
        <v>0.157890473796539</v>
      </c>
      <c r="J23" s="18">
        <v>8.4156197945795902E-2</v>
      </c>
      <c r="K23" s="18"/>
      <c r="L23" s="18">
        <v>0.115999660805334</v>
      </c>
      <c r="M23" s="18">
        <v>0.13001879883162901</v>
      </c>
    </row>
    <row r="24" spans="2:13" ht="15.75" customHeight="1" x14ac:dyDescent="0.2">
      <c r="B24" s="19"/>
    </row>
    <row r="25" spans="2:13" ht="15.75" customHeight="1" x14ac:dyDescent="0.2">
      <c r="B25" s="21" t="s">
        <v>425</v>
      </c>
    </row>
    <row r="26" spans="2:13" ht="15.75" customHeight="1" x14ac:dyDescent="0.2">
      <c r="B26" s="21" t="s">
        <v>426</v>
      </c>
    </row>
    <row r="27" spans="2:13" ht="15.75" customHeight="1" x14ac:dyDescent="0.2"/>
    <row r="28" spans="2:13" ht="15.75" customHeight="1" x14ac:dyDescent="0.2">
      <c r="B28" s="6" t="str">
        <f>HYPERLINK("#'Contents'!A1", "Return to Contents")</f>
        <v>Return to Contents</v>
      </c>
    </row>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192</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193</v>
      </c>
      <c r="C9" s="15">
        <v>2.6311997049527299E-2</v>
      </c>
      <c r="D9" s="15">
        <v>2.1874841630693101E-2</v>
      </c>
      <c r="E9" s="15">
        <v>0</v>
      </c>
      <c r="F9" s="15">
        <v>2.62739954983464E-2</v>
      </c>
      <c r="G9" s="15">
        <v>0.102526970075227</v>
      </c>
      <c r="H9" s="15"/>
      <c r="I9" s="15">
        <v>5.0230808428621099E-2</v>
      </c>
      <c r="J9" s="15">
        <v>0</v>
      </c>
      <c r="K9" s="15"/>
      <c r="L9" s="15">
        <v>2.9369817057975301E-2</v>
      </c>
      <c r="M9" s="15">
        <v>2.30472568901318E-2</v>
      </c>
    </row>
    <row r="10" spans="2:13" ht="16" x14ac:dyDescent="0.2">
      <c r="B10" s="17" t="s">
        <v>104</v>
      </c>
      <c r="C10" s="15">
        <v>1.6517986338608698E-2</v>
      </c>
      <c r="D10" s="15">
        <v>0</v>
      </c>
      <c r="E10" s="15">
        <v>2.48498096675039E-2</v>
      </c>
      <c r="F10" s="15">
        <v>2.62739954983464E-2</v>
      </c>
      <c r="G10" s="15">
        <v>0</v>
      </c>
      <c r="H10" s="15"/>
      <c r="I10" s="15">
        <v>8.9439770274699192E-3</v>
      </c>
      <c r="J10" s="15">
        <v>2.48498096675039E-2</v>
      </c>
      <c r="K10" s="15"/>
      <c r="L10" s="15">
        <v>1.5655815231042799E-2</v>
      </c>
      <c r="M10" s="15">
        <v>1.7438499851949899E-2</v>
      </c>
    </row>
    <row r="11" spans="2:13" ht="16" x14ac:dyDescent="0.2">
      <c r="B11" s="17" t="s">
        <v>105</v>
      </c>
      <c r="C11" s="15">
        <v>4.9101638054230699E-2</v>
      </c>
      <c r="D11" s="15">
        <v>3.9967196950651401E-2</v>
      </c>
      <c r="E11" s="15">
        <v>3.3222281692094201E-2</v>
      </c>
      <c r="F11" s="15">
        <v>4.80048253830338E-2</v>
      </c>
      <c r="G11" s="15">
        <v>0.102526970075227</v>
      </c>
      <c r="H11" s="15"/>
      <c r="I11" s="15">
        <v>6.3536700848302402E-2</v>
      </c>
      <c r="J11" s="15">
        <v>3.3222281692094201E-2</v>
      </c>
      <c r="K11" s="15"/>
      <c r="L11" s="15">
        <v>4.9117776550506899E-2</v>
      </c>
      <c r="M11" s="15">
        <v>4.9084407479259198E-2</v>
      </c>
    </row>
    <row r="12" spans="2:13" ht="16" x14ac:dyDescent="0.2">
      <c r="B12" s="17" t="s">
        <v>106</v>
      </c>
      <c r="C12" s="15">
        <v>1.9281582343388001E-2</v>
      </c>
      <c r="D12" s="15">
        <v>1.80923553199583E-2</v>
      </c>
      <c r="E12" s="15">
        <v>0</v>
      </c>
      <c r="F12" s="15">
        <v>2.17308298846874E-2</v>
      </c>
      <c r="G12" s="15">
        <v>7.0577802368352704E-2</v>
      </c>
      <c r="H12" s="15"/>
      <c r="I12" s="15">
        <v>3.6809424501999401E-2</v>
      </c>
      <c r="J12" s="15">
        <v>0</v>
      </c>
      <c r="K12" s="15"/>
      <c r="L12" s="15">
        <v>1.30497548339687E-2</v>
      </c>
      <c r="M12" s="15">
        <v>2.59351124662268E-2</v>
      </c>
    </row>
    <row r="13" spans="2:13" ht="16" x14ac:dyDescent="0.2">
      <c r="B13" s="17" t="s">
        <v>107</v>
      </c>
      <c r="C13" s="15">
        <v>3.2277943132787597E-2</v>
      </c>
      <c r="D13" s="15">
        <v>3.9967196950651401E-2</v>
      </c>
      <c r="E13" s="15">
        <v>2.01802283989953E-2</v>
      </c>
      <c r="F13" s="15">
        <v>2.62739954983464E-2</v>
      </c>
      <c r="G13" s="15">
        <v>6.3898335413748494E-2</v>
      </c>
      <c r="H13" s="15"/>
      <c r="I13" s="15">
        <v>4.3275320347865298E-2</v>
      </c>
      <c r="J13" s="15">
        <v>2.01802283989953E-2</v>
      </c>
      <c r="K13" s="15"/>
      <c r="L13" s="15">
        <v>2.9485368552360999E-2</v>
      </c>
      <c r="M13" s="15">
        <v>3.5259488925423597E-2</v>
      </c>
    </row>
    <row r="14" spans="2:13" ht="16" x14ac:dyDescent="0.2">
      <c r="B14" s="17" t="s">
        <v>108</v>
      </c>
      <c r="C14" s="15">
        <v>4.6625651170931502E-2</v>
      </c>
      <c r="D14" s="15">
        <v>3.9967196950651401E-2</v>
      </c>
      <c r="E14" s="15">
        <v>2.3615512748810099E-2</v>
      </c>
      <c r="F14" s="15">
        <v>0.122283646264414</v>
      </c>
      <c r="G14" s="15">
        <v>3.8628634661478499E-2</v>
      </c>
      <c r="H14" s="15"/>
      <c r="I14" s="15">
        <v>6.7542921710662299E-2</v>
      </c>
      <c r="J14" s="15">
        <v>2.3615512748810099E-2</v>
      </c>
      <c r="K14" s="15"/>
      <c r="L14" s="15">
        <v>4.7516141191706399E-2</v>
      </c>
      <c r="M14" s="15">
        <v>4.5674902426946301E-2</v>
      </c>
    </row>
    <row r="15" spans="2:13" ht="16" x14ac:dyDescent="0.2">
      <c r="B15" s="17" t="s">
        <v>109</v>
      </c>
      <c r="C15" s="15">
        <v>8.9187986379059295E-2</v>
      </c>
      <c r="D15" s="15">
        <v>0.101809235531996</v>
      </c>
      <c r="E15" s="15">
        <v>2.6084106586197801E-2</v>
      </c>
      <c r="F15" s="15">
        <v>6.9735655267721297E-2</v>
      </c>
      <c r="G15" s="15">
        <v>0.26895227556420198</v>
      </c>
      <c r="H15" s="15"/>
      <c r="I15" s="15">
        <v>0.146552305598667</v>
      </c>
      <c r="J15" s="15">
        <v>2.6084106586197801E-2</v>
      </c>
      <c r="K15" s="15"/>
      <c r="L15" s="15">
        <v>7.0078678534580496E-2</v>
      </c>
      <c r="M15" s="15">
        <v>0.10959040528068401</v>
      </c>
    </row>
    <row r="16" spans="2:13" ht="16" x14ac:dyDescent="0.2">
      <c r="B16" s="17" t="s">
        <v>110</v>
      </c>
      <c r="C16" s="15">
        <v>0.13211986203685799</v>
      </c>
      <c r="D16" s="15">
        <v>9.8026749221261103E-2</v>
      </c>
      <c r="E16" s="15">
        <v>7.2348441571390906E-2</v>
      </c>
      <c r="F16" s="15">
        <v>0.240024126915169</v>
      </c>
      <c r="G16" s="15">
        <v>0.218412874059663</v>
      </c>
      <c r="H16" s="15"/>
      <c r="I16" s="15">
        <v>0.18645482297817201</v>
      </c>
      <c r="J16" s="15">
        <v>7.2348441571390906E-2</v>
      </c>
      <c r="K16" s="15"/>
      <c r="L16" s="15">
        <v>0.15155454896954801</v>
      </c>
      <c r="M16" s="15">
        <v>0.111370045913235</v>
      </c>
    </row>
    <row r="17" spans="2:13" ht="16" x14ac:dyDescent="0.2">
      <c r="B17" s="17" t="s">
        <v>111</v>
      </c>
      <c r="C17" s="15">
        <v>0.156007936188964</v>
      </c>
      <c r="D17" s="15">
        <v>0.16365127411333999</v>
      </c>
      <c r="E17" s="15">
        <v>0.18012015226599701</v>
      </c>
      <c r="F17" s="15">
        <v>0.20564879837311201</v>
      </c>
      <c r="G17" s="15">
        <v>3.1949167706874199E-2</v>
      </c>
      <c r="H17" s="15"/>
      <c r="I17" s="15">
        <v>0.13408882654506599</v>
      </c>
      <c r="J17" s="15">
        <v>0.18012015226599701</v>
      </c>
      <c r="K17" s="15"/>
      <c r="L17" s="15">
        <v>0.17873847322389</v>
      </c>
      <c r="M17" s="15">
        <v>0.13173924251257699</v>
      </c>
    </row>
    <row r="18" spans="2:13" ht="16" x14ac:dyDescent="0.2">
      <c r="B18" s="17" t="s">
        <v>112</v>
      </c>
      <c r="C18" s="15">
        <v>0.112149638688523</v>
      </c>
      <c r="D18" s="15">
        <v>0.14177643248264701</v>
      </c>
      <c r="E18" s="15">
        <v>0.168312395891592</v>
      </c>
      <c r="F18" s="15">
        <v>4.34616597693748E-2</v>
      </c>
      <c r="G18" s="15">
        <v>0</v>
      </c>
      <c r="H18" s="15"/>
      <c r="I18" s="15">
        <v>6.1095118062762001E-2</v>
      </c>
      <c r="J18" s="15">
        <v>0.168312395891592</v>
      </c>
      <c r="K18" s="15"/>
      <c r="L18" s="15">
        <v>0.10797943859869</v>
      </c>
      <c r="M18" s="15">
        <v>0.116602032769396</v>
      </c>
    </row>
    <row r="19" spans="2:13" ht="16" x14ac:dyDescent="0.2">
      <c r="B19" s="17" t="s">
        <v>194</v>
      </c>
      <c r="C19" s="15">
        <v>0.32041777861712101</v>
      </c>
      <c r="D19" s="15">
        <v>0.33486752084815002</v>
      </c>
      <c r="E19" s="15">
        <v>0.45126707117741899</v>
      </c>
      <c r="F19" s="15">
        <v>0.17028847164744801</v>
      </c>
      <c r="G19" s="15">
        <v>0.102526970075227</v>
      </c>
      <c r="H19" s="15"/>
      <c r="I19" s="15">
        <v>0.20146977395041199</v>
      </c>
      <c r="J19" s="15">
        <v>0.45126707117741899</v>
      </c>
      <c r="K19" s="15"/>
      <c r="L19" s="15">
        <v>0.30745418725572998</v>
      </c>
      <c r="M19" s="15">
        <v>0.33425860548417102</v>
      </c>
    </row>
    <row r="20" spans="2:13" ht="16" x14ac:dyDescent="0.2">
      <c r="B20" s="17" t="s">
        <v>52</v>
      </c>
      <c r="C20" s="18">
        <v>0</v>
      </c>
      <c r="D20" s="18">
        <v>0</v>
      </c>
      <c r="E20" s="18">
        <v>0</v>
      </c>
      <c r="F20" s="18">
        <v>0</v>
      </c>
      <c r="G20" s="18">
        <v>0</v>
      </c>
      <c r="H20" s="18"/>
      <c r="I20" s="18">
        <v>0</v>
      </c>
      <c r="J20" s="18">
        <v>0</v>
      </c>
      <c r="K20" s="18"/>
      <c r="L20" s="18">
        <v>0</v>
      </c>
      <c r="M20" s="18">
        <v>0</v>
      </c>
    </row>
    <row r="21" spans="2:13" ht="15.75" customHeight="1" x14ac:dyDescent="0.2">
      <c r="B21" s="19"/>
    </row>
    <row r="22" spans="2:13" ht="15.75" customHeight="1" x14ac:dyDescent="0.2">
      <c r="B22" s="21" t="s">
        <v>425</v>
      </c>
    </row>
    <row r="23" spans="2:13" ht="15.75" customHeight="1" x14ac:dyDescent="0.2">
      <c r="B23" s="21" t="s">
        <v>426</v>
      </c>
    </row>
    <row r="24" spans="2:13" ht="15.75" customHeight="1" x14ac:dyDescent="0.2"/>
    <row r="25" spans="2:13" ht="15.75" customHeight="1" x14ac:dyDescent="0.2">
      <c r="B25" s="6" t="str">
        <f>HYPERLINK("#'Contents'!A1", "Return to Contents")</f>
        <v>Return to Contents</v>
      </c>
    </row>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195</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196</v>
      </c>
      <c r="C9" s="15">
        <v>0.33552882169750903</v>
      </c>
      <c r="D9" s="15">
        <v>0.37483471779880101</v>
      </c>
      <c r="E9" s="15">
        <v>0.46677771830790599</v>
      </c>
      <c r="F9" s="15">
        <v>0.14401447614910201</v>
      </c>
      <c r="G9" s="15">
        <v>0.13447613778210099</v>
      </c>
      <c r="H9" s="15"/>
      <c r="I9" s="15">
        <v>0.216217558632639</v>
      </c>
      <c r="J9" s="15">
        <v>0.46677771830790599</v>
      </c>
      <c r="K9" s="15"/>
      <c r="L9" s="15">
        <v>0.32537588483853702</v>
      </c>
      <c r="M9" s="15">
        <v>0.34636879939656201</v>
      </c>
    </row>
    <row r="10" spans="2:13" ht="16" x14ac:dyDescent="0.2">
      <c r="B10" s="17" t="s">
        <v>197</v>
      </c>
      <c r="C10" s="15">
        <v>0.38301580490388099</v>
      </c>
      <c r="D10" s="15">
        <v>0.439639166457165</v>
      </c>
      <c r="E10" s="15">
        <v>0.398132167492597</v>
      </c>
      <c r="F10" s="15">
        <v>0.49367775067131597</v>
      </c>
      <c r="G10" s="15">
        <v>0.17310477244358</v>
      </c>
      <c r="H10" s="15"/>
      <c r="I10" s="15">
        <v>0.369274338423141</v>
      </c>
      <c r="J10" s="15">
        <v>0.398132167492597</v>
      </c>
      <c r="K10" s="15"/>
      <c r="L10" s="15">
        <v>0.39491550053434799</v>
      </c>
      <c r="M10" s="15">
        <v>0.37031086671195701</v>
      </c>
    </row>
    <row r="11" spans="2:13" ht="16" x14ac:dyDescent="0.2">
      <c r="B11" s="17" t="s">
        <v>198</v>
      </c>
      <c r="C11" s="15">
        <v>0.16402001014199399</v>
      </c>
      <c r="D11" s="15">
        <v>0.105591721842731</v>
      </c>
      <c r="E11" s="15">
        <v>9.7198251238894806E-2</v>
      </c>
      <c r="F11" s="15">
        <v>0.213750131416823</v>
      </c>
      <c r="G11" s="15">
        <v>0.35288901184176402</v>
      </c>
      <c r="H11" s="15"/>
      <c r="I11" s="15">
        <v>0.22476405188896001</v>
      </c>
      <c r="J11" s="15">
        <v>9.7198251238894806E-2</v>
      </c>
      <c r="K11" s="15"/>
      <c r="L11" s="15">
        <v>0.17660759521510999</v>
      </c>
      <c r="M11" s="15">
        <v>0.15058063359776599</v>
      </c>
    </row>
    <row r="12" spans="2:13" ht="16" x14ac:dyDescent="0.2">
      <c r="B12" s="17" t="s">
        <v>199</v>
      </c>
      <c r="C12" s="15">
        <v>6.2064851303788797E-2</v>
      </c>
      <c r="D12" s="15">
        <v>1.80923553199583E-2</v>
      </c>
      <c r="E12" s="15">
        <v>1.8945931480301399E-2</v>
      </c>
      <c r="F12" s="15">
        <v>0.14855764176276101</v>
      </c>
      <c r="G12" s="15">
        <v>0.13447613778210099</v>
      </c>
      <c r="H12" s="15"/>
      <c r="I12" s="15">
        <v>0.101261925862095</v>
      </c>
      <c r="J12" s="15">
        <v>1.8945931480301399E-2</v>
      </c>
      <c r="K12" s="15"/>
      <c r="L12" s="15">
        <v>5.5925056265608203E-2</v>
      </c>
      <c r="M12" s="15">
        <v>6.8620121194177403E-2</v>
      </c>
    </row>
    <row r="13" spans="2:13" ht="16" x14ac:dyDescent="0.2">
      <c r="B13" s="17" t="s">
        <v>200</v>
      </c>
      <c r="C13" s="15">
        <v>2.6867188647887199E-2</v>
      </c>
      <c r="D13" s="15">
        <v>6.1842038581344398E-2</v>
      </c>
      <c r="E13" s="15">
        <v>5.9038781872025204E-3</v>
      </c>
      <c r="F13" s="15">
        <v>0</v>
      </c>
      <c r="G13" s="15">
        <v>7.7257269322956998E-2</v>
      </c>
      <c r="H13" s="15"/>
      <c r="I13" s="15">
        <v>4.5923798750369199E-2</v>
      </c>
      <c r="J13" s="15">
        <v>5.9038781872025204E-3</v>
      </c>
      <c r="K13" s="15"/>
      <c r="L13" s="15">
        <v>4.0593309982219501E-2</v>
      </c>
      <c r="M13" s="15">
        <v>1.22122320352919E-2</v>
      </c>
    </row>
    <row r="14" spans="2:13" ht="16" x14ac:dyDescent="0.2">
      <c r="B14" s="17" t="s">
        <v>52</v>
      </c>
      <c r="C14" s="18">
        <v>2.85033233049381E-2</v>
      </c>
      <c r="D14" s="18">
        <v>0</v>
      </c>
      <c r="E14" s="18">
        <v>1.3042053293098901E-2</v>
      </c>
      <c r="F14" s="18">
        <v>0</v>
      </c>
      <c r="G14" s="18">
        <v>0.12779667082749699</v>
      </c>
      <c r="H14" s="18"/>
      <c r="I14" s="18">
        <v>4.25583264427963E-2</v>
      </c>
      <c r="J14" s="18">
        <v>1.3042053293098901E-2</v>
      </c>
      <c r="K14" s="18"/>
      <c r="L14" s="18">
        <v>6.58265316417719E-3</v>
      </c>
      <c r="M14" s="18">
        <v>5.1907347064246802E-2</v>
      </c>
    </row>
    <row r="15" spans="2:13" x14ac:dyDescent="0.2">
      <c r="B15" s="19"/>
    </row>
    <row r="16" spans="2:13" x14ac:dyDescent="0.2">
      <c r="B16" s="21" t="s">
        <v>425</v>
      </c>
    </row>
    <row r="17" spans="2:2" x14ac:dyDescent="0.2">
      <c r="B17" s="21" t="s">
        <v>426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201</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193</v>
      </c>
      <c r="C9" s="15">
        <v>5.4203891721083003E-2</v>
      </c>
      <c r="D9" s="15">
        <v>4.3749683261386098E-2</v>
      </c>
      <c r="E9" s="15">
        <v>1.42763502117928E-2</v>
      </c>
      <c r="F9" s="15">
        <v>4.80048253830338E-2</v>
      </c>
      <c r="G9" s="15">
        <v>0.179784239398184</v>
      </c>
      <c r="H9" s="15"/>
      <c r="I9" s="15">
        <v>9.0499857108811296E-2</v>
      </c>
      <c r="J9" s="15">
        <v>1.42763502117928E-2</v>
      </c>
      <c r="K9" s="15"/>
      <c r="L9" s="15">
        <v>7.5881533211408198E-2</v>
      </c>
      <c r="M9" s="15">
        <v>3.1059342159984099E-2</v>
      </c>
    </row>
    <row r="10" spans="2:13" ht="16" x14ac:dyDescent="0.2">
      <c r="B10" s="17" t="s">
        <v>104</v>
      </c>
      <c r="C10" s="15">
        <v>1.7277563788541301E-2</v>
      </c>
      <c r="D10" s="15">
        <v>1.80923553199583E-2</v>
      </c>
      <c r="E10" s="15">
        <v>1.1807756374404999E-2</v>
      </c>
      <c r="F10" s="15">
        <v>4.80048253830338E-2</v>
      </c>
      <c r="G10" s="15">
        <v>0</v>
      </c>
      <c r="H10" s="15"/>
      <c r="I10" s="15">
        <v>2.2249869447151301E-2</v>
      </c>
      <c r="J10" s="15">
        <v>1.1807756374404999E-2</v>
      </c>
      <c r="K10" s="15"/>
      <c r="L10" s="15">
        <v>9.0731620668655696E-3</v>
      </c>
      <c r="M10" s="15">
        <v>2.6037150589127499E-2</v>
      </c>
    </row>
    <row r="11" spans="2:13" ht="16" x14ac:dyDescent="0.2">
      <c r="B11" s="17" t="s">
        <v>105</v>
      </c>
      <c r="C11" s="15">
        <v>2.8607280955176499E-2</v>
      </c>
      <c r="D11" s="15">
        <v>0</v>
      </c>
      <c r="E11" s="15">
        <v>2.6084106586197801E-2</v>
      </c>
      <c r="F11" s="15">
        <v>2.17308298846874E-2</v>
      </c>
      <c r="G11" s="15">
        <v>7.0577802368352704E-2</v>
      </c>
      <c r="H11" s="15"/>
      <c r="I11" s="15">
        <v>3.0900962111136202E-2</v>
      </c>
      <c r="J11" s="15">
        <v>2.6084106586197801E-2</v>
      </c>
      <c r="K11" s="15"/>
      <c r="L11" s="15">
        <v>2.6215061162323101E-2</v>
      </c>
      <c r="M11" s="15">
        <v>3.1161380282884801E-2</v>
      </c>
    </row>
    <row r="12" spans="2:13" ht="16" x14ac:dyDescent="0.2">
      <c r="B12" s="17" t="s">
        <v>106</v>
      </c>
      <c r="C12" s="15">
        <v>4.1676875222298099E-2</v>
      </c>
      <c r="D12" s="15">
        <v>0</v>
      </c>
      <c r="E12" s="15">
        <v>3.1987984773400299E-2</v>
      </c>
      <c r="F12" s="15">
        <v>4.80048253830338E-2</v>
      </c>
      <c r="G12" s="15">
        <v>0.102526970075227</v>
      </c>
      <c r="H12" s="15"/>
      <c r="I12" s="15">
        <v>5.0484520749305199E-2</v>
      </c>
      <c r="J12" s="15">
        <v>3.1987984773400299E-2</v>
      </c>
      <c r="K12" s="15"/>
      <c r="L12" s="15">
        <v>3.5288223229188703E-2</v>
      </c>
      <c r="M12" s="15">
        <v>4.8497842011933898E-2</v>
      </c>
    </row>
    <row r="13" spans="2:13" ht="16" x14ac:dyDescent="0.2">
      <c r="B13" s="17" t="s">
        <v>107</v>
      </c>
      <c r="C13" s="15">
        <v>5.4705362241193503E-2</v>
      </c>
      <c r="D13" s="15">
        <v>8.3716880212037506E-2</v>
      </c>
      <c r="E13" s="15">
        <v>2.01802283989953E-2</v>
      </c>
      <c r="F13" s="15">
        <v>7.8821986495039298E-2</v>
      </c>
      <c r="G13" s="15">
        <v>9.5847503120622707E-2</v>
      </c>
      <c r="H13" s="15"/>
      <c r="I13" s="15">
        <v>8.6090291429772203E-2</v>
      </c>
      <c r="J13" s="15">
        <v>2.01802283989953E-2</v>
      </c>
      <c r="K13" s="15"/>
      <c r="L13" s="15">
        <v>6.21254930003741E-2</v>
      </c>
      <c r="M13" s="15">
        <v>4.6783117370489499E-2</v>
      </c>
    </row>
    <row r="14" spans="2:13" ht="16" x14ac:dyDescent="0.2">
      <c r="B14" s="17" t="s">
        <v>108</v>
      </c>
      <c r="C14" s="15">
        <v>8.44294505460014E-2</v>
      </c>
      <c r="D14" s="15">
        <v>3.6184710639916601E-2</v>
      </c>
      <c r="E14" s="15">
        <v>3.5423269123215098E-2</v>
      </c>
      <c r="F14" s="15">
        <v>0.17483163726110701</v>
      </c>
      <c r="G14" s="15">
        <v>0.17310477244358</v>
      </c>
      <c r="H14" s="15"/>
      <c r="I14" s="15">
        <v>0.12897831575204799</v>
      </c>
      <c r="J14" s="15">
        <v>3.5423269123215098E-2</v>
      </c>
      <c r="K14" s="15"/>
      <c r="L14" s="15">
        <v>7.1465320002265298E-2</v>
      </c>
      <c r="M14" s="15">
        <v>9.8270853081419099E-2</v>
      </c>
    </row>
    <row r="15" spans="2:13" ht="16" x14ac:dyDescent="0.2">
      <c r="B15" s="17" t="s">
        <v>109</v>
      </c>
      <c r="C15" s="15">
        <v>7.8959437598107599E-2</v>
      </c>
      <c r="D15" s="15">
        <v>0.119901590851954</v>
      </c>
      <c r="E15" s="15">
        <v>5.0933916253701701E-2</v>
      </c>
      <c r="F15" s="15">
        <v>9.1466485152408697E-2</v>
      </c>
      <c r="G15" s="15">
        <v>0.102526970075227</v>
      </c>
      <c r="H15" s="15"/>
      <c r="I15" s="15">
        <v>0.104435921103933</v>
      </c>
      <c r="J15" s="15">
        <v>5.0933916253701701E-2</v>
      </c>
      <c r="K15" s="15"/>
      <c r="L15" s="15">
        <v>6.3611576864788896E-2</v>
      </c>
      <c r="M15" s="15">
        <v>9.5345875373530897E-2</v>
      </c>
    </row>
    <row r="16" spans="2:13" ht="16" x14ac:dyDescent="0.2">
      <c r="B16" s="17" t="s">
        <v>110</v>
      </c>
      <c r="C16" s="15">
        <v>0.101118674090537</v>
      </c>
      <c r="D16" s="15">
        <v>0.156086301491871</v>
      </c>
      <c r="E16" s="15">
        <v>7.2348441571390906E-2</v>
      </c>
      <c r="F16" s="15">
        <v>0.14855764176276101</v>
      </c>
      <c r="G16" s="15">
        <v>7.7257269322956998E-2</v>
      </c>
      <c r="H16" s="15"/>
      <c r="I16" s="15">
        <v>0.127272134189472</v>
      </c>
      <c r="J16" s="15">
        <v>7.2348441571390906E-2</v>
      </c>
      <c r="K16" s="15"/>
      <c r="L16" s="15">
        <v>0.12362877739188601</v>
      </c>
      <c r="M16" s="15">
        <v>7.70853307161639E-2</v>
      </c>
    </row>
    <row r="17" spans="2:13" ht="16" x14ac:dyDescent="0.2">
      <c r="B17" s="17" t="s">
        <v>111</v>
      </c>
      <c r="C17" s="15">
        <v>0.159316526047352</v>
      </c>
      <c r="D17" s="15">
        <v>0.18930860205476799</v>
      </c>
      <c r="E17" s="15">
        <v>0.199066083746298</v>
      </c>
      <c r="F17" s="15">
        <v>0.117740480650755</v>
      </c>
      <c r="G17" s="15">
        <v>6.3898335413748494E-2</v>
      </c>
      <c r="H17" s="15"/>
      <c r="I17" s="15">
        <v>0.123182356101457</v>
      </c>
      <c r="J17" s="15">
        <v>0.199066083746298</v>
      </c>
      <c r="K17" s="15"/>
      <c r="L17" s="15">
        <v>0.154449116368022</v>
      </c>
      <c r="M17" s="15">
        <v>0.16451330931400501</v>
      </c>
    </row>
    <row r="18" spans="2:13" ht="16" x14ac:dyDescent="0.2">
      <c r="B18" s="17" t="s">
        <v>112</v>
      </c>
      <c r="C18" s="15">
        <v>0.13889126248738801</v>
      </c>
      <c r="D18" s="15">
        <v>0.207400957374726</v>
      </c>
      <c r="E18" s="15">
        <v>0.177651558428609</v>
      </c>
      <c r="F18" s="15">
        <v>7.4278820881380297E-2</v>
      </c>
      <c r="G18" s="15">
        <v>3.1949167706874199E-2</v>
      </c>
      <c r="H18" s="15"/>
      <c r="I18" s="15">
        <v>0.103656376823985</v>
      </c>
      <c r="J18" s="15">
        <v>0.177651558428609</v>
      </c>
      <c r="K18" s="15"/>
      <c r="L18" s="15">
        <v>0.13470115687549</v>
      </c>
      <c r="M18" s="15">
        <v>0.143364909080543</v>
      </c>
    </row>
    <row r="19" spans="2:13" ht="16" x14ac:dyDescent="0.2">
      <c r="B19" s="17" t="s">
        <v>194</v>
      </c>
      <c r="C19" s="15">
        <v>0.24081367530232101</v>
      </c>
      <c r="D19" s="15">
        <v>0.14555891879338201</v>
      </c>
      <c r="E19" s="15">
        <v>0.36024030453199402</v>
      </c>
      <c r="F19" s="15">
        <v>0.14855764176276101</v>
      </c>
      <c r="G19" s="15">
        <v>0.102526970075227</v>
      </c>
      <c r="H19" s="15"/>
      <c r="I19" s="15">
        <v>0.13224939518293</v>
      </c>
      <c r="J19" s="15">
        <v>0.36024030453199402</v>
      </c>
      <c r="K19" s="15"/>
      <c r="L19" s="15">
        <v>0.24356057982738899</v>
      </c>
      <c r="M19" s="15">
        <v>0.23788089001991899</v>
      </c>
    </row>
    <row r="20" spans="2:13" ht="16" x14ac:dyDescent="0.2">
      <c r="B20" s="17" t="s">
        <v>52</v>
      </c>
      <c r="C20" s="18">
        <v>0</v>
      </c>
      <c r="D20" s="18">
        <v>0</v>
      </c>
      <c r="E20" s="18">
        <v>0</v>
      </c>
      <c r="F20" s="18">
        <v>0</v>
      </c>
      <c r="G20" s="18">
        <v>0</v>
      </c>
      <c r="H20" s="18"/>
      <c r="I20" s="18">
        <v>0</v>
      </c>
      <c r="J20" s="18">
        <v>0</v>
      </c>
      <c r="K20" s="18"/>
      <c r="L20" s="18">
        <v>0</v>
      </c>
      <c r="M20" s="18">
        <v>0</v>
      </c>
    </row>
    <row r="21" spans="2:13" ht="15.75" customHeight="1" x14ac:dyDescent="0.2">
      <c r="B21" s="19"/>
    </row>
    <row r="22" spans="2:13" ht="15.75" customHeight="1" x14ac:dyDescent="0.2">
      <c r="B22" s="21" t="s">
        <v>425</v>
      </c>
    </row>
    <row r="23" spans="2:13" ht="15.75" customHeight="1" x14ac:dyDescent="0.2">
      <c r="B23" s="21" t="s">
        <v>426</v>
      </c>
    </row>
    <row r="24" spans="2:13" ht="15.75" customHeight="1" x14ac:dyDescent="0.2"/>
    <row r="25" spans="2:13" ht="15.75" customHeight="1" x14ac:dyDescent="0.2">
      <c r="B25" s="6" t="str">
        <f>HYPERLINK("#'Contents'!A1", "Return to Contents")</f>
        <v>Return to Contents</v>
      </c>
    </row>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202</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196</v>
      </c>
      <c r="C9" s="15">
        <v>0.33235776591652</v>
      </c>
      <c r="D9" s="15">
        <v>0.37105223148806699</v>
      </c>
      <c r="E9" s="15">
        <v>0.46334243395809099</v>
      </c>
      <c r="F9" s="15">
        <v>0.17028847164744801</v>
      </c>
      <c r="G9" s="15">
        <v>0.102526970075227</v>
      </c>
      <c r="H9" s="15"/>
      <c r="I9" s="15">
        <v>0.21328669873213901</v>
      </c>
      <c r="J9" s="15">
        <v>0.46334243395809099</v>
      </c>
      <c r="K9" s="15"/>
      <c r="L9" s="15">
        <v>0.34036745307661598</v>
      </c>
      <c r="M9" s="15">
        <v>0.32380606985085503</v>
      </c>
    </row>
    <row r="10" spans="2:13" ht="16" x14ac:dyDescent="0.2">
      <c r="B10" s="17" t="s">
        <v>197</v>
      </c>
      <c r="C10" s="15">
        <v>0.28739373679165098</v>
      </c>
      <c r="D10" s="15">
        <v>0.331085034537415</v>
      </c>
      <c r="E10" s="15">
        <v>0.34349536048281298</v>
      </c>
      <c r="F10" s="15">
        <v>0.31430294779654999</v>
      </c>
      <c r="G10" s="15">
        <v>6.3898335413748494E-2</v>
      </c>
      <c r="H10" s="15"/>
      <c r="I10" s="15">
        <v>0.23639478933038699</v>
      </c>
      <c r="J10" s="15">
        <v>0.34349536048281298</v>
      </c>
      <c r="K10" s="15"/>
      <c r="L10" s="15">
        <v>0.27488109948015399</v>
      </c>
      <c r="M10" s="15">
        <v>0.30075309392122002</v>
      </c>
    </row>
    <row r="11" spans="2:13" ht="16" x14ac:dyDescent="0.2">
      <c r="B11" s="17" t="s">
        <v>198</v>
      </c>
      <c r="C11" s="15">
        <v>0.21111437340233799</v>
      </c>
      <c r="D11" s="15">
        <v>0.21792834007321499</v>
      </c>
      <c r="E11" s="15">
        <v>0.119579467069011</v>
      </c>
      <c r="F11" s="15">
        <v>0.32338927902386799</v>
      </c>
      <c r="G11" s="15">
        <v>0.33953007793255502</v>
      </c>
      <c r="H11" s="15"/>
      <c r="I11" s="15">
        <v>0.29432379893810201</v>
      </c>
      <c r="J11" s="15">
        <v>0.119579467069011</v>
      </c>
      <c r="K11" s="15"/>
      <c r="L11" s="15">
        <v>0.196538142874465</v>
      </c>
      <c r="M11" s="15">
        <v>0.22667696539450499</v>
      </c>
    </row>
    <row r="12" spans="2:13" ht="16" x14ac:dyDescent="0.2">
      <c r="B12" s="17" t="s">
        <v>199</v>
      </c>
      <c r="C12" s="15">
        <v>9.5465212034293298E-2</v>
      </c>
      <c r="D12" s="15">
        <v>5.8059552270609702E-2</v>
      </c>
      <c r="E12" s="15">
        <v>4.6264334985193098E-2</v>
      </c>
      <c r="F12" s="15">
        <v>0.117740480650755</v>
      </c>
      <c r="G12" s="15">
        <v>0.24368257481193201</v>
      </c>
      <c r="H12" s="15"/>
      <c r="I12" s="15">
        <v>0.140191064488908</v>
      </c>
      <c r="J12" s="15">
        <v>4.6264334985193098E-2</v>
      </c>
      <c r="K12" s="15"/>
      <c r="L12" s="15">
        <v>9.0873101449487098E-2</v>
      </c>
      <c r="M12" s="15">
        <v>0.100368066944387</v>
      </c>
    </row>
    <row r="13" spans="2:13" ht="16" x14ac:dyDescent="0.2">
      <c r="B13" s="17" t="s">
        <v>200</v>
      </c>
      <c r="C13" s="15">
        <v>6.3531450270699105E-2</v>
      </c>
      <c r="D13" s="15">
        <v>2.1874841630693101E-2</v>
      </c>
      <c r="E13" s="15">
        <v>2.01802283989953E-2</v>
      </c>
      <c r="F13" s="15">
        <v>7.4278820881380297E-2</v>
      </c>
      <c r="G13" s="15">
        <v>0.211733407105058</v>
      </c>
      <c r="H13" s="15"/>
      <c r="I13" s="15">
        <v>0.10293969803884601</v>
      </c>
      <c r="J13" s="15">
        <v>2.01802283989953E-2</v>
      </c>
      <c r="K13" s="15"/>
      <c r="L13" s="15">
        <v>7.7707795121132697E-2</v>
      </c>
      <c r="M13" s="15">
        <v>4.8395803889033299E-2</v>
      </c>
    </row>
    <row r="14" spans="2:13" ht="16" x14ac:dyDescent="0.2">
      <c r="B14" s="17" t="s">
        <v>52</v>
      </c>
      <c r="C14" s="18">
        <v>1.0137461584497199E-2</v>
      </c>
      <c r="D14" s="18">
        <v>0</v>
      </c>
      <c r="E14" s="18">
        <v>7.1381751058963803E-3</v>
      </c>
      <c r="F14" s="18">
        <v>0</v>
      </c>
      <c r="G14" s="18">
        <v>3.8628634661478499E-2</v>
      </c>
      <c r="H14" s="18"/>
      <c r="I14" s="18">
        <v>1.2863950471619E-2</v>
      </c>
      <c r="J14" s="18">
        <v>7.1381751058963803E-3</v>
      </c>
      <c r="K14" s="18"/>
      <c r="L14" s="18">
        <v>1.96324079981459E-2</v>
      </c>
      <c r="M14" s="18">
        <v>0</v>
      </c>
    </row>
    <row r="15" spans="2:13" x14ac:dyDescent="0.2">
      <c r="B15" s="19"/>
    </row>
    <row r="16" spans="2:13" x14ac:dyDescent="0.2">
      <c r="B16" s="21" t="s">
        <v>425</v>
      </c>
    </row>
    <row r="17" spans="2:2" x14ac:dyDescent="0.2">
      <c r="B17" s="21" t="s">
        <v>426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203</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204</v>
      </c>
      <c r="C9" s="15">
        <v>0.54669412793985295</v>
      </c>
      <c r="D9" s="15">
        <v>0.57845318886279296</v>
      </c>
      <c r="E9" s="15">
        <v>0.68038775867226398</v>
      </c>
      <c r="F9" s="15">
        <v>0.39312493429158901</v>
      </c>
      <c r="G9" s="15">
        <v>0.30758091022568101</v>
      </c>
      <c r="H9" s="15"/>
      <c r="I9" s="15">
        <v>0.425160489498975</v>
      </c>
      <c r="J9" s="15">
        <v>0.68038775867226398</v>
      </c>
      <c r="K9" s="15"/>
      <c r="L9" s="15">
        <v>0.59012199320092296</v>
      </c>
      <c r="M9" s="15">
        <v>0.50032753495435001</v>
      </c>
    </row>
    <row r="10" spans="2:13" ht="32" x14ac:dyDescent="0.2">
      <c r="B10" s="17" t="s">
        <v>205</v>
      </c>
      <c r="C10" s="15">
        <v>0.27688914462944503</v>
      </c>
      <c r="D10" s="15">
        <v>0.337829930925169</v>
      </c>
      <c r="E10" s="15">
        <v>0.26991262199272897</v>
      </c>
      <c r="F10" s="15">
        <v>0.34512010890855499</v>
      </c>
      <c r="G10" s="15">
        <v>0.16642530548897499</v>
      </c>
      <c r="H10" s="15"/>
      <c r="I10" s="15">
        <v>0.28323112348857599</v>
      </c>
      <c r="J10" s="15">
        <v>0.26991262199272897</v>
      </c>
      <c r="K10" s="15"/>
      <c r="L10" s="15">
        <v>0.23825790582719</v>
      </c>
      <c r="M10" s="15">
        <v>0.318134527410801</v>
      </c>
    </row>
    <row r="11" spans="2:13" ht="16" x14ac:dyDescent="0.2">
      <c r="B11" s="17" t="s">
        <v>206</v>
      </c>
      <c r="C11" s="15">
        <v>7.5025992477292996E-2</v>
      </c>
      <c r="D11" s="15">
        <v>2.1874841630693101E-2</v>
      </c>
      <c r="E11" s="15">
        <v>2.6084106586197801E-2</v>
      </c>
      <c r="F11" s="15">
        <v>0.19201930153213501</v>
      </c>
      <c r="G11" s="15">
        <v>0.14115560473670499</v>
      </c>
      <c r="H11" s="15"/>
      <c r="I11" s="15">
        <v>0.11951641009792199</v>
      </c>
      <c r="J11" s="15">
        <v>2.6084106586197801E-2</v>
      </c>
      <c r="K11" s="15"/>
      <c r="L11" s="15">
        <v>8.2804364420895102E-2</v>
      </c>
      <c r="M11" s="15">
        <v>6.6721264537507596E-2</v>
      </c>
    </row>
    <row r="12" spans="2:13" ht="16" x14ac:dyDescent="0.2">
      <c r="B12" s="17" t="s">
        <v>207</v>
      </c>
      <c r="C12" s="15">
        <v>5.7821693288867299E-2</v>
      </c>
      <c r="D12" s="15">
        <v>6.1842038581344398E-2</v>
      </c>
      <c r="E12" s="15">
        <v>1.1807756374404999E-2</v>
      </c>
      <c r="F12" s="15">
        <v>2.62739954983464E-2</v>
      </c>
      <c r="G12" s="15">
        <v>0.211733407105058</v>
      </c>
      <c r="H12" s="15"/>
      <c r="I12" s="15">
        <v>9.9650471081555406E-2</v>
      </c>
      <c r="J12" s="15">
        <v>1.1807756374404999E-2</v>
      </c>
      <c r="K12" s="15"/>
      <c r="L12" s="15">
        <v>6.2716226883053797E-2</v>
      </c>
      <c r="M12" s="15">
        <v>5.2595950654472798E-2</v>
      </c>
    </row>
    <row r="13" spans="2:13" ht="48" x14ac:dyDescent="0.2">
      <c r="B13" s="17" t="s">
        <v>208</v>
      </c>
      <c r="C13" s="15">
        <v>3.3007872542538799E-2</v>
      </c>
      <c r="D13" s="15">
        <v>0</v>
      </c>
      <c r="E13" s="15">
        <v>5.9038781872025204E-3</v>
      </c>
      <c r="F13" s="15">
        <v>0</v>
      </c>
      <c r="G13" s="15">
        <v>0.17310477244358</v>
      </c>
      <c r="H13" s="15"/>
      <c r="I13" s="15">
        <v>5.7646645775335202E-2</v>
      </c>
      <c r="J13" s="15">
        <v>5.9038781872025204E-3</v>
      </c>
      <c r="K13" s="15"/>
      <c r="L13" s="15">
        <v>2.60995096679375E-2</v>
      </c>
      <c r="M13" s="15">
        <v>4.0383718619180997E-2</v>
      </c>
    </row>
    <row r="14" spans="2:13" ht="16" x14ac:dyDescent="0.2">
      <c r="B14" s="17" t="s">
        <v>209</v>
      </c>
      <c r="C14" s="18">
        <v>1.05611691220018E-2</v>
      </c>
      <c r="D14" s="18">
        <v>0</v>
      </c>
      <c r="E14" s="18">
        <v>5.9038781872025204E-3</v>
      </c>
      <c r="F14" s="18">
        <v>4.34616597693748E-2</v>
      </c>
      <c r="G14" s="18">
        <v>0</v>
      </c>
      <c r="H14" s="18"/>
      <c r="I14" s="18">
        <v>1.47948600576363E-2</v>
      </c>
      <c r="J14" s="18">
        <v>5.9038781872025204E-3</v>
      </c>
      <c r="K14" s="18"/>
      <c r="L14" s="18">
        <v>0</v>
      </c>
      <c r="M14" s="18">
        <v>2.18370038236879E-2</v>
      </c>
    </row>
    <row r="15" spans="2:13" x14ac:dyDescent="0.2">
      <c r="B15" s="19"/>
    </row>
    <row r="16" spans="2:13" x14ac:dyDescent="0.2">
      <c r="B16" s="21" t="s">
        <v>425</v>
      </c>
    </row>
    <row r="17" spans="2:2" x14ac:dyDescent="0.2">
      <c r="B17" s="21" t="s">
        <v>426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210</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211</v>
      </c>
      <c r="C9" s="15">
        <v>0.28221185594530501</v>
      </c>
      <c r="D9" s="15">
        <v>0.305427706595987</v>
      </c>
      <c r="E9" s="15">
        <v>0.32851992616485998</v>
      </c>
      <c r="F9" s="15">
        <v>0.218293297030482</v>
      </c>
      <c r="G9" s="15">
        <v>0.19837447319585</v>
      </c>
      <c r="H9" s="15"/>
      <c r="I9" s="15">
        <v>0.24011569749612199</v>
      </c>
      <c r="J9" s="15">
        <v>0.32851992616485998</v>
      </c>
      <c r="K9" s="15"/>
      <c r="L9" s="15">
        <v>0.30136930201535</v>
      </c>
      <c r="M9" s="15">
        <v>0.26175804134420599</v>
      </c>
    </row>
    <row r="10" spans="2:13" ht="32" x14ac:dyDescent="0.2">
      <c r="B10" s="17" t="s">
        <v>212</v>
      </c>
      <c r="C10" s="15">
        <v>0.45012328077900898</v>
      </c>
      <c r="D10" s="15">
        <v>0.41101942843871803</v>
      </c>
      <c r="E10" s="15">
        <v>0.53172037836713404</v>
      </c>
      <c r="F10" s="15">
        <v>0.37139410440690102</v>
      </c>
      <c r="G10" s="15">
        <v>0.34620954488715899</v>
      </c>
      <c r="H10" s="15"/>
      <c r="I10" s="15">
        <v>0.37594777891124498</v>
      </c>
      <c r="J10" s="15">
        <v>0.53172037836713404</v>
      </c>
      <c r="K10" s="15"/>
      <c r="L10" s="15">
        <v>0.42803728380850198</v>
      </c>
      <c r="M10" s="15">
        <v>0.47370381889789798</v>
      </c>
    </row>
    <row r="11" spans="2:13" ht="16" x14ac:dyDescent="0.2">
      <c r="B11" s="17" t="s">
        <v>213</v>
      </c>
      <c r="C11" s="15">
        <v>0.25150214700484802</v>
      </c>
      <c r="D11" s="15">
        <v>0.261678023334601</v>
      </c>
      <c r="E11" s="15">
        <v>0.11367558888180899</v>
      </c>
      <c r="F11" s="15">
        <v>0.41031259856261698</v>
      </c>
      <c r="G11" s="15">
        <v>0.45541598191699101</v>
      </c>
      <c r="H11" s="15"/>
      <c r="I11" s="15">
        <v>0.37679280588449898</v>
      </c>
      <c r="J11" s="15">
        <v>0.11367558888180899</v>
      </c>
      <c r="K11" s="15"/>
      <c r="L11" s="15">
        <v>0.250181207690653</v>
      </c>
      <c r="M11" s="15">
        <v>0.25291247318993099</v>
      </c>
    </row>
    <row r="12" spans="2:13" ht="16" x14ac:dyDescent="0.2">
      <c r="B12" s="17" t="s">
        <v>52</v>
      </c>
      <c r="C12" s="18">
        <v>1.6162716270836E-2</v>
      </c>
      <c r="D12" s="18">
        <v>2.1874841630693101E-2</v>
      </c>
      <c r="E12" s="18">
        <v>2.6084106586197801E-2</v>
      </c>
      <c r="F12" s="18">
        <v>0</v>
      </c>
      <c r="G12" s="18">
        <v>0</v>
      </c>
      <c r="H12" s="18"/>
      <c r="I12" s="18">
        <v>7.1437177081340097E-3</v>
      </c>
      <c r="J12" s="18">
        <v>2.6084106586197801E-2</v>
      </c>
      <c r="K12" s="18"/>
      <c r="L12" s="18">
        <v>2.04122064854954E-2</v>
      </c>
      <c r="M12" s="18">
        <v>1.1625666567966601E-2</v>
      </c>
    </row>
    <row r="13" spans="2:13" x14ac:dyDescent="0.2">
      <c r="B13" s="19"/>
    </row>
    <row r="14" spans="2:13" x14ac:dyDescent="0.2">
      <c r="B14" s="21" t="s">
        <v>425</v>
      </c>
    </row>
    <row r="15" spans="2:13" x14ac:dyDescent="0.2">
      <c r="B15" s="21" t="s">
        <v>426</v>
      </c>
    </row>
    <row r="17" spans="2:2" x14ac:dyDescent="0.2">
      <c r="B17"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214</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215</v>
      </c>
      <c r="C9" s="15">
        <v>0.42004923401314598</v>
      </c>
      <c r="D9" s="15">
        <v>0.48717133602928597</v>
      </c>
      <c r="E9" s="15">
        <v>0.48722555311316801</v>
      </c>
      <c r="F9" s="15">
        <v>0.39312493429158901</v>
      </c>
      <c r="G9" s="15">
        <v>0.19837447319585</v>
      </c>
      <c r="H9" s="15"/>
      <c r="I9" s="15">
        <v>0.358982880795231</v>
      </c>
      <c r="J9" s="15">
        <v>0.48722555311316801</v>
      </c>
      <c r="K9" s="15"/>
      <c r="L9" s="15">
        <v>0.44221349161297702</v>
      </c>
      <c r="M9" s="15">
        <v>0.39638513943287701</v>
      </c>
    </row>
    <row r="10" spans="2:13" ht="32" x14ac:dyDescent="0.2">
      <c r="B10" s="17" t="s">
        <v>216</v>
      </c>
      <c r="C10" s="15">
        <v>0.32550195075104299</v>
      </c>
      <c r="D10" s="15">
        <v>0.29786273397451801</v>
      </c>
      <c r="E10" s="15">
        <v>0.342528669970386</v>
      </c>
      <c r="F10" s="15">
        <v>0.39312493429158901</v>
      </c>
      <c r="G10" s="15">
        <v>0.237003107857328</v>
      </c>
      <c r="H10" s="15"/>
      <c r="I10" s="15">
        <v>0.31002388252818502</v>
      </c>
      <c r="J10" s="15">
        <v>0.342528669970386</v>
      </c>
      <c r="K10" s="15"/>
      <c r="L10" s="15">
        <v>0.32554310737683301</v>
      </c>
      <c r="M10" s="15">
        <v>0.32545800909042699</v>
      </c>
    </row>
    <row r="11" spans="2:13" ht="32" x14ac:dyDescent="0.2">
      <c r="B11" s="17" t="s">
        <v>217</v>
      </c>
      <c r="C11" s="15">
        <v>0.250781983956886</v>
      </c>
      <c r="D11" s="15">
        <v>0.30164522028525298</v>
      </c>
      <c r="E11" s="15">
        <v>0.29159475371668397</v>
      </c>
      <c r="F11" s="15">
        <v>0.244567292528828</v>
      </c>
      <c r="G11" s="15">
        <v>9.5847503120622707E-2</v>
      </c>
      <c r="H11" s="15"/>
      <c r="I11" s="15">
        <v>0.213681305513304</v>
      </c>
      <c r="J11" s="15">
        <v>0.29159475371668397</v>
      </c>
      <c r="K11" s="15"/>
      <c r="L11" s="15">
        <v>0.25064989010604199</v>
      </c>
      <c r="M11" s="15">
        <v>0.25092301648936599</v>
      </c>
    </row>
    <row r="12" spans="2:13" ht="32" x14ac:dyDescent="0.2">
      <c r="B12" s="17" t="s">
        <v>218</v>
      </c>
      <c r="C12" s="15">
        <v>0.238395350104815</v>
      </c>
      <c r="D12" s="15">
        <v>0.21118344368546099</v>
      </c>
      <c r="E12" s="15">
        <v>0.29749863190388698</v>
      </c>
      <c r="F12" s="15">
        <v>0.270841288027175</v>
      </c>
      <c r="G12" s="15">
        <v>7.0577802368352704E-2</v>
      </c>
      <c r="H12" s="15"/>
      <c r="I12" s="15">
        <v>0.18466775783667899</v>
      </c>
      <c r="J12" s="15">
        <v>0.29749863190388698</v>
      </c>
      <c r="K12" s="15"/>
      <c r="L12" s="15">
        <v>0.272772807006877</v>
      </c>
      <c r="M12" s="15">
        <v>0.201691599126675</v>
      </c>
    </row>
    <row r="13" spans="2:13" ht="32" x14ac:dyDescent="0.2">
      <c r="B13" s="17" t="s">
        <v>219</v>
      </c>
      <c r="C13" s="15">
        <v>0.222467641024858</v>
      </c>
      <c r="D13" s="15">
        <v>0.24358566801464299</v>
      </c>
      <c r="E13" s="15">
        <v>0.23228836543839201</v>
      </c>
      <c r="F13" s="15">
        <v>0.17483163726110701</v>
      </c>
      <c r="G13" s="15">
        <v>0.22364417394812</v>
      </c>
      <c r="H13" s="15"/>
      <c r="I13" s="15">
        <v>0.213540152381134</v>
      </c>
      <c r="J13" s="15">
        <v>0.23228836543839201</v>
      </c>
      <c r="K13" s="15"/>
      <c r="L13" s="15">
        <v>0.20141656206115</v>
      </c>
      <c r="M13" s="15">
        <v>0.244943229091375</v>
      </c>
    </row>
    <row r="14" spans="2:13" ht="32" x14ac:dyDescent="0.2">
      <c r="B14" s="17" t="s">
        <v>220</v>
      </c>
      <c r="C14" s="15">
        <v>0.21693627749716499</v>
      </c>
      <c r="D14" s="15">
        <v>0.14177643248264701</v>
      </c>
      <c r="E14" s="15">
        <v>0.27608410658619797</v>
      </c>
      <c r="F14" s="15">
        <v>0.218293297030482</v>
      </c>
      <c r="G14" s="15">
        <v>0.12779667082749699</v>
      </c>
      <c r="H14" s="15"/>
      <c r="I14" s="15">
        <v>0.163168189700544</v>
      </c>
      <c r="J14" s="15">
        <v>0.27608410658619797</v>
      </c>
      <c r="K14" s="15"/>
      <c r="L14" s="15">
        <v>0.19284116791808101</v>
      </c>
      <c r="M14" s="15">
        <v>0.242661883213181</v>
      </c>
    </row>
    <row r="15" spans="2:13" ht="48" x14ac:dyDescent="0.2">
      <c r="B15" s="17" t="s">
        <v>221</v>
      </c>
      <c r="C15" s="15">
        <v>0.17938433943283699</v>
      </c>
      <c r="D15" s="15">
        <v>0.229275799005419</v>
      </c>
      <c r="E15" s="15">
        <v>0.225150190332496</v>
      </c>
      <c r="F15" s="15">
        <v>0.122283646264414</v>
      </c>
      <c r="G15" s="15">
        <v>6.3898335413748494E-2</v>
      </c>
      <c r="H15" s="15"/>
      <c r="I15" s="15">
        <v>0.13778108319910601</v>
      </c>
      <c r="J15" s="15">
        <v>0.225150190332496</v>
      </c>
      <c r="K15" s="15"/>
      <c r="L15" s="15">
        <v>0.183934484920383</v>
      </c>
      <c r="M15" s="15">
        <v>0.17452628936342801</v>
      </c>
    </row>
    <row r="16" spans="2:13" ht="32" x14ac:dyDescent="0.2">
      <c r="B16" s="17" t="s">
        <v>222</v>
      </c>
      <c r="C16" s="15">
        <v>0.16782880970117001</v>
      </c>
      <c r="D16" s="15">
        <v>0.127466563473424</v>
      </c>
      <c r="E16" s="15">
        <v>0.22761878416988399</v>
      </c>
      <c r="F16" s="15">
        <v>0.14855764176276101</v>
      </c>
      <c r="G16" s="15">
        <v>6.3898335413748494E-2</v>
      </c>
      <c r="H16" s="15"/>
      <c r="I16" s="15">
        <v>0.11347698232044701</v>
      </c>
      <c r="J16" s="15">
        <v>0.22761878416988399</v>
      </c>
      <c r="K16" s="15"/>
      <c r="L16" s="15">
        <v>0.18443225284417999</v>
      </c>
      <c r="M16" s="15">
        <v>0.15010182529284399</v>
      </c>
    </row>
    <row r="17" spans="2:13" ht="32" x14ac:dyDescent="0.2">
      <c r="B17" s="17" t="s">
        <v>223</v>
      </c>
      <c r="C17" s="15">
        <v>0.14534960811467201</v>
      </c>
      <c r="D17" s="15">
        <v>0.17121624673481001</v>
      </c>
      <c r="E17" s="15">
        <v>0.19192790864040199</v>
      </c>
      <c r="F17" s="15">
        <v>0.100552816379727</v>
      </c>
      <c r="G17" s="15">
        <v>3.8628634661478499E-2</v>
      </c>
      <c r="H17" s="15"/>
      <c r="I17" s="15">
        <v>0.103007797930648</v>
      </c>
      <c r="J17" s="15">
        <v>0.19192790864040199</v>
      </c>
      <c r="K17" s="15"/>
      <c r="L17" s="15">
        <v>0.16998938010467901</v>
      </c>
      <c r="M17" s="15">
        <v>0.11904248313286001</v>
      </c>
    </row>
    <row r="18" spans="2:13" ht="16" x14ac:dyDescent="0.2">
      <c r="B18" s="17" t="s">
        <v>224</v>
      </c>
      <c r="C18" s="15">
        <v>0.138006366813372</v>
      </c>
      <c r="D18" s="15">
        <v>0.25115064063611198</v>
      </c>
      <c r="E18" s="15">
        <v>0.163642814623083</v>
      </c>
      <c r="F18" s="15">
        <v>9.6009650766067697E-2</v>
      </c>
      <c r="G18" s="15">
        <v>0</v>
      </c>
      <c r="H18" s="15"/>
      <c r="I18" s="15">
        <v>0.11470166065837201</v>
      </c>
      <c r="J18" s="15">
        <v>0.163642814623083</v>
      </c>
      <c r="K18" s="15"/>
      <c r="L18" s="15">
        <v>0.16894291668230399</v>
      </c>
      <c r="M18" s="15">
        <v>0.10497636620143</v>
      </c>
    </row>
    <row r="19" spans="2:13" ht="32" x14ac:dyDescent="0.2">
      <c r="B19" s="17" t="s">
        <v>225</v>
      </c>
      <c r="C19" s="15">
        <v>0.12860831642405299</v>
      </c>
      <c r="D19" s="15">
        <v>0.13799394617191199</v>
      </c>
      <c r="E19" s="15">
        <v>0.19439650247779</v>
      </c>
      <c r="F19" s="15">
        <v>6.9735655267721297E-2</v>
      </c>
      <c r="G19" s="15">
        <v>0</v>
      </c>
      <c r="H19" s="15"/>
      <c r="I19" s="15">
        <v>6.8803839772961103E-2</v>
      </c>
      <c r="J19" s="15">
        <v>0.19439650247779</v>
      </c>
      <c r="K19" s="15"/>
      <c r="L19" s="15">
        <v>0.122971006836769</v>
      </c>
      <c r="M19" s="15">
        <v>0.13462709808867199</v>
      </c>
    </row>
    <row r="20" spans="2:13" ht="32" x14ac:dyDescent="0.2">
      <c r="B20" s="17" t="s">
        <v>226</v>
      </c>
      <c r="C20" s="15">
        <v>0.120449296391682</v>
      </c>
      <c r="D20" s="15">
        <v>0.16365127411333999</v>
      </c>
      <c r="E20" s="15">
        <v>0.15650463951718699</v>
      </c>
      <c r="F20" s="15">
        <v>0.100552816379727</v>
      </c>
      <c r="G20" s="15">
        <v>0</v>
      </c>
      <c r="H20" s="15"/>
      <c r="I20" s="15">
        <v>8.7673336824487594E-2</v>
      </c>
      <c r="J20" s="15">
        <v>0.15650463951718699</v>
      </c>
      <c r="K20" s="15"/>
      <c r="L20" s="15">
        <v>0.14244582495642799</v>
      </c>
      <c r="M20" s="15">
        <v>9.6964280931577496E-2</v>
      </c>
    </row>
    <row r="21" spans="2:13" ht="15.75" customHeight="1" x14ac:dyDescent="0.2">
      <c r="B21" s="17" t="s">
        <v>227</v>
      </c>
      <c r="C21" s="15">
        <v>9.4084334652569102E-2</v>
      </c>
      <c r="D21" s="15">
        <v>0.152303815181136</v>
      </c>
      <c r="E21" s="15">
        <v>0.100901141994976</v>
      </c>
      <c r="F21" s="15">
        <v>7.4278820881380297E-2</v>
      </c>
      <c r="G21" s="15">
        <v>3.8628634661478499E-2</v>
      </c>
      <c r="H21" s="15"/>
      <c r="I21" s="15">
        <v>8.7887544316824301E-2</v>
      </c>
      <c r="J21" s="15">
        <v>0.100901141994976</v>
      </c>
      <c r="K21" s="15"/>
      <c r="L21" s="15">
        <v>0.111516410923754</v>
      </c>
      <c r="M21" s="15">
        <v>7.5472644197620203E-2</v>
      </c>
    </row>
    <row r="22" spans="2:13" ht="15.75" customHeight="1" x14ac:dyDescent="0.2">
      <c r="B22" s="17" t="s">
        <v>228</v>
      </c>
      <c r="C22" s="15">
        <v>9.2760900346421898E-2</v>
      </c>
      <c r="D22" s="15">
        <v>0.119901590851954</v>
      </c>
      <c r="E22" s="15">
        <v>0.122048060906399</v>
      </c>
      <c r="F22" s="15">
        <v>4.80048253830338E-2</v>
      </c>
      <c r="G22" s="15">
        <v>3.1949167706874199E-2</v>
      </c>
      <c r="H22" s="15"/>
      <c r="I22" s="15">
        <v>6.6137528963978801E-2</v>
      </c>
      <c r="J22" s="15">
        <v>0.122048060906399</v>
      </c>
      <c r="K22" s="15"/>
      <c r="L22" s="15">
        <v>8.3475087851706098E-2</v>
      </c>
      <c r="M22" s="15">
        <v>0.10267507609265999</v>
      </c>
    </row>
    <row r="23" spans="2:13" ht="15.75" customHeight="1" x14ac:dyDescent="0.2">
      <c r="B23" s="17" t="s">
        <v>229</v>
      </c>
      <c r="C23" s="15">
        <v>8.6184618297803994E-2</v>
      </c>
      <c r="D23" s="15">
        <v>0.153123891414851</v>
      </c>
      <c r="E23" s="15">
        <v>0.11614418271919601</v>
      </c>
      <c r="F23" s="15">
        <v>2.62739954983464E-2</v>
      </c>
      <c r="G23" s="15">
        <v>0</v>
      </c>
      <c r="H23" s="15"/>
      <c r="I23" s="15">
        <v>5.8950000984408002E-2</v>
      </c>
      <c r="J23" s="15">
        <v>0.11614418271919601</v>
      </c>
      <c r="K23" s="15"/>
      <c r="L23" s="15">
        <v>0.11246268848027</v>
      </c>
      <c r="M23" s="15">
        <v>5.8128332839832902E-2</v>
      </c>
    </row>
    <row r="24" spans="2:13" ht="15.75" customHeight="1" x14ac:dyDescent="0.2">
      <c r="B24" s="17" t="s">
        <v>230</v>
      </c>
      <c r="C24" s="15">
        <v>7.6596324137758298E-2</v>
      </c>
      <c r="D24" s="15">
        <v>0.101809235531996</v>
      </c>
      <c r="E24" s="15">
        <v>0.11614418271919601</v>
      </c>
      <c r="F24" s="15">
        <v>2.17308298846874E-2</v>
      </c>
      <c r="G24" s="15">
        <v>0</v>
      </c>
      <c r="H24" s="15"/>
      <c r="I24" s="15">
        <v>4.0645507934946597E-2</v>
      </c>
      <c r="J24" s="15">
        <v>0.11614418271919601</v>
      </c>
      <c r="K24" s="15"/>
      <c r="L24" s="15">
        <v>7.4401925784840603E-2</v>
      </c>
      <c r="M24" s="15">
        <v>7.8939215612302299E-2</v>
      </c>
    </row>
    <row r="25" spans="2:13" ht="15.75" customHeight="1" x14ac:dyDescent="0.2">
      <c r="B25" s="17" t="s">
        <v>231</v>
      </c>
      <c r="C25" s="15">
        <v>7.5843865582467807E-2</v>
      </c>
      <c r="D25" s="15">
        <v>7.9934393901302705E-2</v>
      </c>
      <c r="E25" s="15">
        <v>9.8432548157588701E-2</v>
      </c>
      <c r="F25" s="15">
        <v>4.80048253830338E-2</v>
      </c>
      <c r="G25" s="15">
        <v>3.8628634661478499E-2</v>
      </c>
      <c r="H25" s="15"/>
      <c r="I25" s="15">
        <v>5.53097177259015E-2</v>
      </c>
      <c r="J25" s="15">
        <v>9.8432548157588701E-2</v>
      </c>
      <c r="K25" s="15"/>
      <c r="L25" s="15">
        <v>8.9277942528533896E-2</v>
      </c>
      <c r="M25" s="15">
        <v>6.1500715760352501E-2</v>
      </c>
    </row>
    <row r="26" spans="2:13" ht="15.75" customHeight="1" x14ac:dyDescent="0.2">
      <c r="B26" s="17" t="s">
        <v>232</v>
      </c>
      <c r="C26" s="15">
        <v>7.3173779554893403E-2</v>
      </c>
      <c r="D26" s="15">
        <v>4.3749683261386098E-2</v>
      </c>
      <c r="E26" s="15">
        <v>9.8432548157588701E-2</v>
      </c>
      <c r="F26" s="15">
        <v>7.4278820881380297E-2</v>
      </c>
      <c r="G26" s="15">
        <v>3.1949167706874199E-2</v>
      </c>
      <c r="H26" s="15"/>
      <c r="I26" s="15">
        <v>5.0212401110725099E-2</v>
      </c>
      <c r="J26" s="15">
        <v>9.8432548157588701E-2</v>
      </c>
      <c r="K26" s="15"/>
      <c r="L26" s="15">
        <v>8.5301349761430695E-2</v>
      </c>
      <c r="M26" s="15">
        <v>6.0225546702801197E-2</v>
      </c>
    </row>
    <row r="27" spans="2:13" ht="15.75" customHeight="1" x14ac:dyDescent="0.2">
      <c r="B27" s="17" t="s">
        <v>233</v>
      </c>
      <c r="C27" s="15">
        <v>6.5126753957964301E-2</v>
      </c>
      <c r="D27" s="15">
        <v>7.9934393901302705E-2</v>
      </c>
      <c r="E27" s="15">
        <v>6.1774982115679701E-2</v>
      </c>
      <c r="F27" s="15">
        <v>4.80048253830338E-2</v>
      </c>
      <c r="G27" s="15">
        <v>7.7257269322956998E-2</v>
      </c>
      <c r="H27" s="15"/>
      <c r="I27" s="15">
        <v>6.8173668197520507E-2</v>
      </c>
      <c r="J27" s="15">
        <v>6.1774982115679701E-2</v>
      </c>
      <c r="K27" s="15"/>
      <c r="L27" s="15">
        <v>9.5745044198325399E-2</v>
      </c>
      <c r="M27" s="15">
        <v>3.2436549340436001E-2</v>
      </c>
    </row>
    <row r="28" spans="2:13" ht="15.75" customHeight="1" x14ac:dyDescent="0.2">
      <c r="B28" s="17" t="s">
        <v>208</v>
      </c>
      <c r="C28" s="15">
        <v>6.2560133638275298E-2</v>
      </c>
      <c r="D28" s="15">
        <v>2.1874841630693101E-2</v>
      </c>
      <c r="E28" s="15">
        <v>0</v>
      </c>
      <c r="F28" s="15">
        <v>9.1466485152408697E-2</v>
      </c>
      <c r="G28" s="15">
        <v>0.24368257481193201</v>
      </c>
      <c r="H28" s="15"/>
      <c r="I28" s="15">
        <v>0.119430162679712</v>
      </c>
      <c r="J28" s="15">
        <v>0</v>
      </c>
      <c r="K28" s="15"/>
      <c r="L28" s="15">
        <v>5.5469326725912801E-2</v>
      </c>
      <c r="M28" s="15">
        <v>7.0130769589820494E-2</v>
      </c>
    </row>
    <row r="29" spans="2:13" ht="15.75" customHeight="1" x14ac:dyDescent="0.2">
      <c r="B29" s="17" t="s">
        <v>234</v>
      </c>
      <c r="C29" s="15">
        <v>5.6512933892367799E-2</v>
      </c>
      <c r="D29" s="15">
        <v>6.1842038581344398E-2</v>
      </c>
      <c r="E29" s="15">
        <v>8.6624791783183594E-2</v>
      </c>
      <c r="F29" s="15">
        <v>2.62739954983464E-2</v>
      </c>
      <c r="G29" s="15">
        <v>0</v>
      </c>
      <c r="H29" s="15"/>
      <c r="I29" s="15">
        <v>2.91398748346012E-2</v>
      </c>
      <c r="J29" s="15">
        <v>8.6624791783183594E-2</v>
      </c>
      <c r="K29" s="15"/>
      <c r="L29" s="15">
        <v>7.6228187694565103E-2</v>
      </c>
      <c r="M29" s="15">
        <v>3.5463565171225002E-2</v>
      </c>
    </row>
    <row r="30" spans="2:13" ht="15.75" customHeight="1" x14ac:dyDescent="0.2">
      <c r="B30" s="17" t="s">
        <v>235</v>
      </c>
      <c r="C30" s="15">
        <v>5.4349361677805998E-2</v>
      </c>
      <c r="D30" s="15">
        <v>7.9934393901302705E-2</v>
      </c>
      <c r="E30" s="15">
        <v>5.9306388278292002E-2</v>
      </c>
      <c r="F30" s="15">
        <v>6.9735655267721297E-2</v>
      </c>
      <c r="G30" s="15">
        <v>0</v>
      </c>
      <c r="H30" s="15"/>
      <c r="I30" s="15">
        <v>4.9843197283100701E-2</v>
      </c>
      <c r="J30" s="15">
        <v>5.9306388278292002E-2</v>
      </c>
      <c r="K30" s="15"/>
      <c r="L30" s="15">
        <v>5.6480228202033501E-2</v>
      </c>
      <c r="M30" s="15">
        <v>5.20743011782549E-2</v>
      </c>
    </row>
    <row r="31" spans="2:13" ht="15.75" customHeight="1" x14ac:dyDescent="0.2">
      <c r="B31" s="17" t="s">
        <v>236</v>
      </c>
      <c r="C31" s="15">
        <v>4.11178943900034E-2</v>
      </c>
      <c r="D31" s="15">
        <v>6.5624524892079206E-2</v>
      </c>
      <c r="E31" s="15">
        <v>5.4636807009783302E-2</v>
      </c>
      <c r="F31" s="15">
        <v>2.17308298846874E-2</v>
      </c>
      <c r="G31" s="15">
        <v>0</v>
      </c>
      <c r="H31" s="15"/>
      <c r="I31" s="15">
        <v>2.8828583153220198E-2</v>
      </c>
      <c r="J31" s="15">
        <v>5.4636807009783302E-2</v>
      </c>
      <c r="K31" s="15"/>
      <c r="L31" s="15">
        <v>6.1236619456486202E-2</v>
      </c>
      <c r="M31" s="15">
        <v>1.9637751837818899E-2</v>
      </c>
    </row>
    <row r="32" spans="2:13" ht="15.75" customHeight="1" x14ac:dyDescent="0.2">
      <c r="B32" s="17" t="s">
        <v>209</v>
      </c>
      <c r="C32" s="18">
        <v>2.1676295438076001E-2</v>
      </c>
      <c r="D32" s="18">
        <v>2.1874841630693101E-2</v>
      </c>
      <c r="E32" s="18">
        <v>1.1807756374404999E-2</v>
      </c>
      <c r="F32" s="18">
        <v>0</v>
      </c>
      <c r="G32" s="18">
        <v>7.0577802368352704E-2</v>
      </c>
      <c r="H32" s="18"/>
      <c r="I32" s="18">
        <v>3.0647249790452101E-2</v>
      </c>
      <c r="J32" s="18">
        <v>1.1807756374404999E-2</v>
      </c>
      <c r="K32" s="18"/>
      <c r="L32" s="18">
        <v>2.0296654991109799E-2</v>
      </c>
      <c r="M32" s="18">
        <v>2.3149295013032499E-2</v>
      </c>
    </row>
    <row r="33" spans="2:2" ht="15.75" customHeight="1" x14ac:dyDescent="0.2">
      <c r="B33" s="19"/>
    </row>
    <row r="34" spans="2:2" ht="15.75" customHeight="1" x14ac:dyDescent="0.2">
      <c r="B34" s="21" t="s">
        <v>425</v>
      </c>
    </row>
    <row r="35" spans="2:2" ht="15.75" customHeight="1" x14ac:dyDescent="0.2">
      <c r="B35" s="21" t="s">
        <v>426</v>
      </c>
    </row>
    <row r="36" spans="2:2" ht="15.75" customHeight="1" x14ac:dyDescent="0.2"/>
    <row r="37" spans="2:2" ht="15.75" customHeight="1" x14ac:dyDescent="0.2">
      <c r="B37" s="6" t="str">
        <f>HYPERLINK("#'Contents'!A1", "Return to Contents")</f>
        <v>Return to Contents</v>
      </c>
    </row>
    <row r="38" spans="2:2" ht="15.75" customHeight="1" x14ac:dyDescent="0.2"/>
    <row r="39" spans="2:2" ht="15.75" customHeight="1" x14ac:dyDescent="0.2"/>
    <row r="40" spans="2:2" ht="15.75" customHeight="1" x14ac:dyDescent="0.2"/>
    <row r="41" spans="2:2" ht="15.75" customHeight="1" x14ac:dyDescent="0.2"/>
    <row r="42" spans="2:2" ht="15.75" customHeight="1" x14ac:dyDescent="0.2"/>
    <row r="43" spans="2:2" ht="15.75" customHeight="1" x14ac:dyDescent="0.2"/>
    <row r="44" spans="2:2" ht="15.75" customHeight="1" x14ac:dyDescent="0.2"/>
    <row r="45" spans="2:2" ht="15.75" customHeight="1" x14ac:dyDescent="0.2"/>
    <row r="46" spans="2:2" ht="15.75" customHeight="1" x14ac:dyDescent="0.2"/>
    <row r="47" spans="2:2" ht="15.75" customHeight="1" x14ac:dyDescent="0.2"/>
    <row r="48" spans="2:2"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237</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238</v>
      </c>
      <c r="C9" s="15">
        <v>0.64846781663182196</v>
      </c>
      <c r="D9" s="15">
        <v>0.67647993808405404</v>
      </c>
      <c r="E9" s="15">
        <v>0.74162752797540998</v>
      </c>
      <c r="F9" s="15">
        <v>0.66850938793242298</v>
      </c>
      <c r="G9" s="15">
        <v>0.34620954488715899</v>
      </c>
      <c r="H9" s="15"/>
      <c r="I9" s="15">
        <v>0.56378136886566499</v>
      </c>
      <c r="J9" s="15">
        <v>0.74162752797540998</v>
      </c>
      <c r="K9" s="15"/>
      <c r="L9" s="15">
        <v>0.67050288539156699</v>
      </c>
      <c r="M9" s="15">
        <v>0.62494165299359905</v>
      </c>
    </row>
    <row r="10" spans="2:13" ht="16" x14ac:dyDescent="0.2">
      <c r="B10" s="17" t="s">
        <v>239</v>
      </c>
      <c r="C10" s="15">
        <v>0.35801194889815102</v>
      </c>
      <c r="D10" s="15">
        <v>0.41101942843871803</v>
      </c>
      <c r="E10" s="15">
        <v>0.40306935516737202</v>
      </c>
      <c r="F10" s="15">
        <v>0.30521661656923099</v>
      </c>
      <c r="G10" s="15">
        <v>0.237003107857328</v>
      </c>
      <c r="H10" s="15"/>
      <c r="I10" s="15">
        <v>0.317052701306413</v>
      </c>
      <c r="J10" s="15">
        <v>0.40306935516737202</v>
      </c>
      <c r="K10" s="15"/>
      <c r="L10" s="15">
        <v>0.36315461697041401</v>
      </c>
      <c r="M10" s="15">
        <v>0.35252128073077299</v>
      </c>
    </row>
    <row r="11" spans="2:13" ht="16" x14ac:dyDescent="0.2">
      <c r="B11" s="17" t="s">
        <v>240</v>
      </c>
      <c r="C11" s="15">
        <v>0.35346936619445701</v>
      </c>
      <c r="D11" s="15">
        <v>0.44342165276790002</v>
      </c>
      <c r="E11" s="15">
        <v>0.42078098972897998</v>
      </c>
      <c r="F11" s="15">
        <v>0.30165844913918</v>
      </c>
      <c r="G11" s="15">
        <v>0.13447613778210099</v>
      </c>
      <c r="H11" s="15"/>
      <c r="I11" s="15">
        <v>0.29228001504363998</v>
      </c>
      <c r="J11" s="15">
        <v>0.42078098972897998</v>
      </c>
      <c r="K11" s="15"/>
      <c r="L11" s="15">
        <v>0.37915061024676699</v>
      </c>
      <c r="M11" s="15">
        <v>0.32605029359725601</v>
      </c>
    </row>
    <row r="12" spans="2:13" ht="16" x14ac:dyDescent="0.2">
      <c r="B12" s="17" t="s">
        <v>241</v>
      </c>
      <c r="C12" s="15">
        <v>0.31290153676282101</v>
      </c>
      <c r="D12" s="15">
        <v>0.331085034537415</v>
      </c>
      <c r="E12" s="15">
        <v>0.34843254815758901</v>
      </c>
      <c r="F12" s="15">
        <v>0.261754956799857</v>
      </c>
      <c r="G12" s="15">
        <v>0.25036204176653698</v>
      </c>
      <c r="H12" s="15"/>
      <c r="I12" s="15">
        <v>0.28060221877262198</v>
      </c>
      <c r="J12" s="15">
        <v>0.34843254815758901</v>
      </c>
      <c r="K12" s="15"/>
      <c r="L12" s="15">
        <v>0.33526440733900598</v>
      </c>
      <c r="M12" s="15">
        <v>0.28902538923035298</v>
      </c>
    </row>
    <row r="13" spans="2:13" ht="16" x14ac:dyDescent="0.2">
      <c r="B13" s="17" t="s">
        <v>242</v>
      </c>
      <c r="C13" s="15">
        <v>0.30968340187186899</v>
      </c>
      <c r="D13" s="15">
        <v>0.36052484878957802</v>
      </c>
      <c r="E13" s="15">
        <v>0.336624791783184</v>
      </c>
      <c r="F13" s="15">
        <v>0.209206965803164</v>
      </c>
      <c r="G13" s="15">
        <v>0.28899067642801501</v>
      </c>
      <c r="H13" s="15"/>
      <c r="I13" s="15">
        <v>0.28519244353197698</v>
      </c>
      <c r="J13" s="15">
        <v>0.336624791783184</v>
      </c>
      <c r="K13" s="15"/>
      <c r="L13" s="15">
        <v>0.351908538510667</v>
      </c>
      <c r="M13" s="15">
        <v>0.26460092515976902</v>
      </c>
    </row>
    <row r="14" spans="2:13" ht="16" x14ac:dyDescent="0.2">
      <c r="B14" s="17" t="s">
        <v>243</v>
      </c>
      <c r="C14" s="15">
        <v>0.235150181562855</v>
      </c>
      <c r="D14" s="15">
        <v>0.19983598475325701</v>
      </c>
      <c r="E14" s="15">
        <v>0.30560349752221</v>
      </c>
      <c r="F14" s="15">
        <v>0.17937480287476601</v>
      </c>
      <c r="G14" s="15">
        <v>0.13447613778210099</v>
      </c>
      <c r="H14" s="15"/>
      <c r="I14" s="15">
        <v>0.17110488799234</v>
      </c>
      <c r="J14" s="15">
        <v>0.30560349752221</v>
      </c>
      <c r="K14" s="15"/>
      <c r="L14" s="15">
        <v>0.22221098497605701</v>
      </c>
      <c r="M14" s="15">
        <v>0.24896496288109199</v>
      </c>
    </row>
    <row r="15" spans="2:13" ht="16" x14ac:dyDescent="0.2">
      <c r="B15" s="17" t="s">
        <v>244</v>
      </c>
      <c r="C15" s="15">
        <v>0.225275542626338</v>
      </c>
      <c r="D15" s="15">
        <v>0.181743629433299</v>
      </c>
      <c r="E15" s="15">
        <v>0.25837247202459002</v>
      </c>
      <c r="F15" s="15">
        <v>0.117740480650755</v>
      </c>
      <c r="G15" s="15">
        <v>0.28754250936186798</v>
      </c>
      <c r="H15" s="15"/>
      <c r="I15" s="15">
        <v>0.19518891674180899</v>
      </c>
      <c r="J15" s="15">
        <v>0.25837247202459002</v>
      </c>
      <c r="K15" s="15"/>
      <c r="L15" s="15">
        <v>0.172868581874626</v>
      </c>
      <c r="M15" s="15">
        <v>0.28122883906801699</v>
      </c>
    </row>
    <row r="16" spans="2:13" ht="16" x14ac:dyDescent="0.2">
      <c r="B16" s="17" t="s">
        <v>245</v>
      </c>
      <c r="C16" s="15">
        <v>0.207508347037095</v>
      </c>
      <c r="D16" s="15">
        <v>0.26924299595607099</v>
      </c>
      <c r="E16" s="15">
        <v>0.19096121812797501</v>
      </c>
      <c r="F16" s="15">
        <v>0.14401447614910201</v>
      </c>
      <c r="G16" s="15">
        <v>0.25704150872114101</v>
      </c>
      <c r="H16" s="15"/>
      <c r="I16" s="15">
        <v>0.222550445685016</v>
      </c>
      <c r="J16" s="15">
        <v>0.19096121812797501</v>
      </c>
      <c r="K16" s="15"/>
      <c r="L16" s="15">
        <v>0.26301281241154401</v>
      </c>
      <c r="M16" s="15">
        <v>0.148247940396706</v>
      </c>
    </row>
    <row r="17" spans="2:13" ht="16" x14ac:dyDescent="0.2">
      <c r="B17" s="17" t="s">
        <v>246</v>
      </c>
      <c r="C17" s="15">
        <v>0.200180275600124</v>
      </c>
      <c r="D17" s="15">
        <v>0.23980318170390799</v>
      </c>
      <c r="E17" s="15">
        <v>0.24876570308130599</v>
      </c>
      <c r="F17" s="15">
        <v>0.16574530603378901</v>
      </c>
      <c r="G17" s="15">
        <v>6.3898335413748494E-2</v>
      </c>
      <c r="H17" s="15"/>
      <c r="I17" s="15">
        <v>0.15601389501306401</v>
      </c>
      <c r="J17" s="15">
        <v>0.24876570308130599</v>
      </c>
      <c r="K17" s="15"/>
      <c r="L17" s="15">
        <v>0.16944068460610101</v>
      </c>
      <c r="M17" s="15">
        <v>0.23299998929299101</v>
      </c>
    </row>
    <row r="18" spans="2:13" ht="16" x14ac:dyDescent="0.2">
      <c r="B18" s="17" t="s">
        <v>247</v>
      </c>
      <c r="C18" s="15">
        <v>0.17222067702302801</v>
      </c>
      <c r="D18" s="15">
        <v>0.16365127411333999</v>
      </c>
      <c r="E18" s="15">
        <v>0.22638448725119001</v>
      </c>
      <c r="F18" s="15">
        <v>4.80048253830338E-2</v>
      </c>
      <c r="G18" s="15">
        <v>0.15974583853437099</v>
      </c>
      <c r="H18" s="15"/>
      <c r="I18" s="15">
        <v>0.122983290823043</v>
      </c>
      <c r="J18" s="15">
        <v>0.22638448725119001</v>
      </c>
      <c r="K18" s="15"/>
      <c r="L18" s="15">
        <v>0.150630113479406</v>
      </c>
      <c r="M18" s="15">
        <v>0.19527225614478999</v>
      </c>
    </row>
    <row r="19" spans="2:13" ht="16" x14ac:dyDescent="0.2">
      <c r="B19" s="17" t="s">
        <v>248</v>
      </c>
      <c r="C19" s="15">
        <v>0.15495605086028899</v>
      </c>
      <c r="D19" s="15">
        <v>0.203618471063992</v>
      </c>
      <c r="E19" s="15">
        <v>0.17078098972898001</v>
      </c>
      <c r="F19" s="15">
        <v>0.14855764176276101</v>
      </c>
      <c r="G19" s="15">
        <v>7.0577802368352704E-2</v>
      </c>
      <c r="H19" s="15"/>
      <c r="I19" s="15">
        <v>0.14057045606209101</v>
      </c>
      <c r="J19" s="15">
        <v>0.17078098972898001</v>
      </c>
      <c r="K19" s="15"/>
      <c r="L19" s="15">
        <v>0.18498094834275799</v>
      </c>
      <c r="M19" s="15">
        <v>0.12289939339780399</v>
      </c>
    </row>
    <row r="20" spans="2:13" ht="16" x14ac:dyDescent="0.2">
      <c r="B20" s="17" t="s">
        <v>249</v>
      </c>
      <c r="C20" s="15">
        <v>0.13921760203076899</v>
      </c>
      <c r="D20" s="15">
        <v>0.19983598475325701</v>
      </c>
      <c r="E20" s="15">
        <v>0.14689787057390299</v>
      </c>
      <c r="F20" s="15">
        <v>6.51924896540622E-2</v>
      </c>
      <c r="G20" s="15">
        <v>0.13447613778210099</v>
      </c>
      <c r="H20" s="15"/>
      <c r="I20" s="15">
        <v>0.132235885885157</v>
      </c>
      <c r="J20" s="15">
        <v>0.14689787057390299</v>
      </c>
      <c r="K20" s="15"/>
      <c r="L20" s="15">
        <v>0.108528134097269</v>
      </c>
      <c r="M20" s="15">
        <v>0.171983800877064</v>
      </c>
    </row>
    <row r="21" spans="2:13" ht="15.75" customHeight="1" x14ac:dyDescent="0.2">
      <c r="B21" s="17" t="s">
        <v>250</v>
      </c>
      <c r="C21" s="15">
        <v>0.101802135401749</v>
      </c>
      <c r="D21" s="15">
        <v>9.4244262910526302E-2</v>
      </c>
      <c r="E21" s="15">
        <v>9.2528669970386196E-2</v>
      </c>
      <c r="F21" s="15">
        <v>2.62739954983464E-2</v>
      </c>
      <c r="G21" s="15">
        <v>0.211733407105058</v>
      </c>
      <c r="H21" s="15"/>
      <c r="I21" s="15">
        <v>0.11023214054601101</v>
      </c>
      <c r="J21" s="15">
        <v>9.2528669970386196E-2</v>
      </c>
      <c r="K21" s="15"/>
      <c r="L21" s="15">
        <v>0.10813055203933</v>
      </c>
      <c r="M21" s="15">
        <v>9.5045480044331707E-2</v>
      </c>
    </row>
    <row r="22" spans="2:13" ht="15.75" customHeight="1" x14ac:dyDescent="0.2">
      <c r="B22" s="17" t="s">
        <v>251</v>
      </c>
      <c r="C22" s="15">
        <v>7.1576904558270593E-2</v>
      </c>
      <c r="D22" s="15">
        <v>8.3716880212037506E-2</v>
      </c>
      <c r="E22" s="15">
        <v>8.0720913595981103E-2</v>
      </c>
      <c r="F22" s="15">
        <v>7.4278820881380297E-2</v>
      </c>
      <c r="G22" s="15">
        <v>3.1949167706874199E-2</v>
      </c>
      <c r="H22" s="15"/>
      <c r="I22" s="15">
        <v>6.3264581209722295E-2</v>
      </c>
      <c r="J22" s="15">
        <v>8.0720913595981103E-2</v>
      </c>
      <c r="K22" s="15"/>
      <c r="L22" s="15">
        <v>9.2548249918571704E-2</v>
      </c>
      <c r="M22" s="15">
        <v>4.9186445602159901E-2</v>
      </c>
    </row>
    <row r="23" spans="2:13" ht="15.75" customHeight="1" x14ac:dyDescent="0.2">
      <c r="B23" s="17" t="s">
        <v>252</v>
      </c>
      <c r="C23" s="15">
        <v>4.5987054700256602E-2</v>
      </c>
      <c r="D23" s="15">
        <v>3.9967196950651401E-2</v>
      </c>
      <c r="E23" s="15">
        <v>4.6264334985193098E-2</v>
      </c>
      <c r="F23" s="15">
        <v>9.6009650766067697E-2</v>
      </c>
      <c r="G23" s="15">
        <v>0</v>
      </c>
      <c r="H23" s="15"/>
      <c r="I23" s="15">
        <v>4.5734994211573399E-2</v>
      </c>
      <c r="J23" s="15">
        <v>4.6264334985193098E-2</v>
      </c>
      <c r="K23" s="15"/>
      <c r="L23" s="15">
        <v>5.1723836947580898E-2</v>
      </c>
      <c r="M23" s="15">
        <v>3.9862069142963003E-2</v>
      </c>
    </row>
    <row r="24" spans="2:13" ht="15.75" customHeight="1" x14ac:dyDescent="0.2">
      <c r="B24" s="17" t="s">
        <v>52</v>
      </c>
      <c r="C24" s="15">
        <v>4.13155706299871E-2</v>
      </c>
      <c r="D24" s="15">
        <v>1.80923553199583E-2</v>
      </c>
      <c r="E24" s="15">
        <v>1.7711634561607601E-2</v>
      </c>
      <c r="F24" s="15">
        <v>9.1466485152408697E-2</v>
      </c>
      <c r="G24" s="15">
        <v>7.7257269322956998E-2</v>
      </c>
      <c r="H24" s="15"/>
      <c r="I24" s="15">
        <v>6.2772630448025599E-2</v>
      </c>
      <c r="J24" s="15">
        <v>1.7711634561607601E-2</v>
      </c>
      <c r="K24" s="15"/>
      <c r="L24" s="15">
        <v>3.5172671734802999E-2</v>
      </c>
      <c r="M24" s="15">
        <v>4.7874154412815298E-2</v>
      </c>
    </row>
    <row r="25" spans="2:13" ht="15.75" customHeight="1" x14ac:dyDescent="0.2">
      <c r="B25" s="17" t="s">
        <v>253</v>
      </c>
      <c r="C25" s="15">
        <v>2.8294554254114299E-2</v>
      </c>
      <c r="D25" s="15">
        <v>4.3749683261386098E-2</v>
      </c>
      <c r="E25" s="15">
        <v>2.1414525317689101E-2</v>
      </c>
      <c r="F25" s="15">
        <v>2.17308298846874E-2</v>
      </c>
      <c r="G25" s="15">
        <v>3.8628634661478499E-2</v>
      </c>
      <c r="H25" s="15"/>
      <c r="I25" s="15">
        <v>3.4548815916705201E-2</v>
      </c>
      <c r="J25" s="15">
        <v>2.1414525317689101E-2</v>
      </c>
      <c r="K25" s="15"/>
      <c r="L25" s="15">
        <v>4.7291514640782302E-2</v>
      </c>
      <c r="M25" s="15">
        <v>8.0120852698523093E-3</v>
      </c>
    </row>
    <row r="26" spans="2:13" ht="15.75" customHeight="1" x14ac:dyDescent="0.2">
      <c r="B26" s="17" t="s">
        <v>254</v>
      </c>
      <c r="C26" s="18">
        <v>9.3701019163266105E-3</v>
      </c>
      <c r="D26" s="18">
        <v>0</v>
      </c>
      <c r="E26" s="18">
        <v>0</v>
      </c>
      <c r="F26" s="18">
        <v>5.2547990996692898E-2</v>
      </c>
      <c r="G26" s="18">
        <v>0</v>
      </c>
      <c r="H26" s="18"/>
      <c r="I26" s="18">
        <v>1.78879540549398E-2</v>
      </c>
      <c r="J26" s="18">
        <v>0</v>
      </c>
      <c r="K26" s="18"/>
      <c r="L26" s="18">
        <v>1.8146324133731101E-2</v>
      </c>
      <c r="M26" s="18">
        <v>0</v>
      </c>
    </row>
    <row r="27" spans="2:13" ht="15.75" customHeight="1" x14ac:dyDescent="0.2">
      <c r="B27" s="19"/>
    </row>
    <row r="28" spans="2:13" ht="15.75" customHeight="1" x14ac:dyDescent="0.2">
      <c r="B28" s="21" t="s">
        <v>425</v>
      </c>
    </row>
    <row r="29" spans="2:13" ht="15.75" customHeight="1" x14ac:dyDescent="0.2">
      <c r="B29" s="21" t="s">
        <v>426</v>
      </c>
    </row>
    <row r="30" spans="2:13" ht="15.75" customHeight="1" x14ac:dyDescent="0.2"/>
    <row r="31" spans="2:13" ht="15.75" customHeight="1" x14ac:dyDescent="0.2">
      <c r="B31" s="6" t="str">
        <f>HYPERLINK("#'Contents'!A1", "Return to Contents")</f>
        <v>Return to Contents</v>
      </c>
    </row>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255</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256</v>
      </c>
      <c r="C9" s="15">
        <v>0.51743734084785897</v>
      </c>
      <c r="D9" s="15">
        <v>0.57467070255205799</v>
      </c>
      <c r="E9" s="15">
        <v>0.57605133232747197</v>
      </c>
      <c r="F9" s="15">
        <v>0.480048253830339</v>
      </c>
      <c r="G9" s="15">
        <v>0.33953007793255502</v>
      </c>
      <c r="H9" s="15"/>
      <c r="I9" s="15">
        <v>0.46415453590767602</v>
      </c>
      <c r="J9" s="15">
        <v>0.57605133232747197</v>
      </c>
      <c r="K9" s="15"/>
      <c r="L9" s="15">
        <v>0.53021386773036505</v>
      </c>
      <c r="M9" s="15">
        <v>0.50379623695826803</v>
      </c>
    </row>
    <row r="10" spans="2:13" ht="16" x14ac:dyDescent="0.2">
      <c r="B10" s="17" t="s">
        <v>257</v>
      </c>
      <c r="C10" s="15">
        <v>0.41397282552423198</v>
      </c>
      <c r="D10" s="15">
        <v>0.45098662538936901</v>
      </c>
      <c r="E10" s="15">
        <v>0.44783178682760399</v>
      </c>
      <c r="F10" s="15">
        <v>0.41031259856261698</v>
      </c>
      <c r="G10" s="15">
        <v>0.28899067642801501</v>
      </c>
      <c r="H10" s="15"/>
      <c r="I10" s="15">
        <v>0.38319347770874901</v>
      </c>
      <c r="J10" s="15">
        <v>0.44783178682760399</v>
      </c>
      <c r="K10" s="15"/>
      <c r="L10" s="15">
        <v>0.432678123568569</v>
      </c>
      <c r="M10" s="15">
        <v>0.39400175543178301</v>
      </c>
    </row>
    <row r="11" spans="2:13" ht="16" x14ac:dyDescent="0.2">
      <c r="B11" s="17" t="s">
        <v>258</v>
      </c>
      <c r="C11" s="15">
        <v>0.31284145011001602</v>
      </c>
      <c r="D11" s="15">
        <v>0.40345445581724798</v>
      </c>
      <c r="E11" s="15">
        <v>0.29379574114780499</v>
      </c>
      <c r="F11" s="15">
        <v>0.27538445364083403</v>
      </c>
      <c r="G11" s="15">
        <v>0.31426037718028499</v>
      </c>
      <c r="H11" s="15"/>
      <c r="I11" s="15">
        <v>0.33015487255342801</v>
      </c>
      <c r="J11" s="15">
        <v>0.29379574114780499</v>
      </c>
      <c r="K11" s="15"/>
      <c r="L11" s="15">
        <v>0.32298797455453998</v>
      </c>
      <c r="M11" s="15">
        <v>0.302008318748196</v>
      </c>
    </row>
    <row r="12" spans="2:13" ht="32" x14ac:dyDescent="0.2">
      <c r="B12" s="17" t="s">
        <v>259</v>
      </c>
      <c r="C12" s="15">
        <v>0.28821799358849498</v>
      </c>
      <c r="D12" s="15">
        <v>0.305427706595987</v>
      </c>
      <c r="E12" s="15">
        <v>0.29969961933500799</v>
      </c>
      <c r="F12" s="15">
        <v>0.32240428084026002</v>
      </c>
      <c r="G12" s="15">
        <v>0.205053940150454</v>
      </c>
      <c r="H12" s="15"/>
      <c r="I12" s="15">
        <v>0.27778066950248098</v>
      </c>
      <c r="J12" s="15">
        <v>0.29969961933500799</v>
      </c>
      <c r="K12" s="15"/>
      <c r="L12" s="15">
        <v>0.24610201630485801</v>
      </c>
      <c r="M12" s="15">
        <v>0.33318392422215298</v>
      </c>
    </row>
    <row r="13" spans="2:13" ht="48" x14ac:dyDescent="0.2">
      <c r="B13" s="17" t="s">
        <v>260</v>
      </c>
      <c r="C13" s="15">
        <v>0.22800595138649901</v>
      </c>
      <c r="D13" s="15">
        <v>0.232238209082439</v>
      </c>
      <c r="E13" s="15">
        <v>0.26991262199272897</v>
      </c>
      <c r="F13" s="15">
        <v>0.16574530603378901</v>
      </c>
      <c r="G13" s="15">
        <v>0.17310477244358</v>
      </c>
      <c r="H13" s="15"/>
      <c r="I13" s="15">
        <v>0.18991086693245901</v>
      </c>
      <c r="J13" s="15">
        <v>0.26991262199272897</v>
      </c>
      <c r="K13" s="15"/>
      <c r="L13" s="15">
        <v>0.167881087631402</v>
      </c>
      <c r="M13" s="15">
        <v>0.29219941494457402</v>
      </c>
    </row>
    <row r="14" spans="2:13" ht="48" x14ac:dyDescent="0.2">
      <c r="B14" s="17" t="s">
        <v>261</v>
      </c>
      <c r="C14" s="15">
        <v>0.191274941855129</v>
      </c>
      <c r="D14" s="15">
        <v>9.8026749221261006E-2</v>
      </c>
      <c r="E14" s="15">
        <v>0.26057345945571098</v>
      </c>
      <c r="F14" s="15">
        <v>0.213750131416823</v>
      </c>
      <c r="G14" s="15">
        <v>7.0577802368352704E-2</v>
      </c>
      <c r="H14" s="15"/>
      <c r="I14" s="15">
        <v>0.128279412925146</v>
      </c>
      <c r="J14" s="15">
        <v>0.26057345945571098</v>
      </c>
      <c r="K14" s="15"/>
      <c r="L14" s="15">
        <v>0.16257600087837101</v>
      </c>
      <c r="M14" s="15">
        <v>0.22191591643181899</v>
      </c>
    </row>
    <row r="15" spans="2:13" ht="16" x14ac:dyDescent="0.2">
      <c r="B15" s="17" t="s">
        <v>262</v>
      </c>
      <c r="C15" s="15">
        <v>0.188939123880631</v>
      </c>
      <c r="D15" s="15">
        <v>0.233058285316154</v>
      </c>
      <c r="E15" s="15">
        <v>0.13975969546800601</v>
      </c>
      <c r="F15" s="15">
        <v>0.249110458142487</v>
      </c>
      <c r="G15" s="15">
        <v>0.218412874059662</v>
      </c>
      <c r="H15" s="15"/>
      <c r="I15" s="15">
        <v>0.23364547854155099</v>
      </c>
      <c r="J15" s="15">
        <v>0.13975969546800601</v>
      </c>
      <c r="K15" s="15"/>
      <c r="L15" s="15">
        <v>0.23359448053162099</v>
      </c>
      <c r="M15" s="15">
        <v>0.14126197617807201</v>
      </c>
    </row>
    <row r="16" spans="2:13" ht="16" x14ac:dyDescent="0.2">
      <c r="B16" s="17" t="s">
        <v>263</v>
      </c>
      <c r="C16" s="15">
        <v>0.16124447745823001</v>
      </c>
      <c r="D16" s="15">
        <v>0.152303815181136</v>
      </c>
      <c r="E16" s="15">
        <v>0.17078098972898001</v>
      </c>
      <c r="F16" s="15">
        <v>0.270841288027175</v>
      </c>
      <c r="G16" s="15">
        <v>3.1949167706874199E-2</v>
      </c>
      <c r="H16" s="15"/>
      <c r="I16" s="15">
        <v>0.15257535067970801</v>
      </c>
      <c r="J16" s="15">
        <v>0.17078098972898001</v>
      </c>
      <c r="K16" s="15"/>
      <c r="L16" s="15">
        <v>0.17016307908082201</v>
      </c>
      <c r="M16" s="15">
        <v>0.15172236144012599</v>
      </c>
    </row>
    <row r="17" spans="2:13" ht="32" x14ac:dyDescent="0.2">
      <c r="B17" s="17" t="s">
        <v>264</v>
      </c>
      <c r="C17" s="15">
        <v>0.14378893939621001</v>
      </c>
      <c r="D17" s="15">
        <v>0.123684077162689</v>
      </c>
      <c r="E17" s="15">
        <v>0.21801201522659999</v>
      </c>
      <c r="F17" s="15">
        <v>7.4278820881380297E-2</v>
      </c>
      <c r="G17" s="15">
        <v>3.1949167706874199E-2</v>
      </c>
      <c r="H17" s="15"/>
      <c r="I17" s="15">
        <v>7.6316761308719505E-2</v>
      </c>
      <c r="J17" s="15">
        <v>0.21801201522659999</v>
      </c>
      <c r="K17" s="15"/>
      <c r="L17" s="15">
        <v>0.13929106906077601</v>
      </c>
      <c r="M17" s="15">
        <v>0.148591176897201</v>
      </c>
    </row>
    <row r="18" spans="2:13" ht="32" x14ac:dyDescent="0.2">
      <c r="B18" s="17" t="s">
        <v>265</v>
      </c>
      <c r="C18" s="15">
        <v>8.7519210660810198E-2</v>
      </c>
      <c r="D18" s="15">
        <v>6.1842038581344398E-2</v>
      </c>
      <c r="E18" s="15">
        <v>0.11147460145068799</v>
      </c>
      <c r="F18" s="15">
        <v>9.6009650766067697E-2</v>
      </c>
      <c r="G18" s="15">
        <v>3.8628634661478499E-2</v>
      </c>
      <c r="H18" s="15"/>
      <c r="I18" s="15">
        <v>6.5742662391326395E-2</v>
      </c>
      <c r="J18" s="15">
        <v>0.11147460145068799</v>
      </c>
      <c r="K18" s="15"/>
      <c r="L18" s="15">
        <v>0.104933757759577</v>
      </c>
      <c r="M18" s="15">
        <v>6.8926235562879495E-2</v>
      </c>
    </row>
    <row r="19" spans="2:13" ht="32" x14ac:dyDescent="0.2">
      <c r="B19" s="17" t="s">
        <v>266</v>
      </c>
      <c r="C19" s="15">
        <v>3.7026886563793202E-2</v>
      </c>
      <c r="D19" s="15">
        <v>2.1874841630693101E-2</v>
      </c>
      <c r="E19" s="15">
        <v>5.9038781872025204E-3</v>
      </c>
      <c r="F19" s="15">
        <v>2.62739954983464E-2</v>
      </c>
      <c r="G19" s="15">
        <v>0.14783507169130999</v>
      </c>
      <c r="H19" s="15"/>
      <c r="I19" s="15">
        <v>6.5319127761160001E-2</v>
      </c>
      <c r="J19" s="15">
        <v>5.9038781872025204E-3</v>
      </c>
      <c r="K19" s="15"/>
      <c r="L19" s="15">
        <v>5.5469326725912801E-2</v>
      </c>
      <c r="M19" s="15">
        <v>1.73364617290492E-2</v>
      </c>
    </row>
    <row r="20" spans="2:13" ht="16" x14ac:dyDescent="0.2">
      <c r="B20" s="17" t="s">
        <v>52</v>
      </c>
      <c r="C20" s="18">
        <v>3.3990427247751298E-3</v>
      </c>
      <c r="D20" s="18">
        <v>0</v>
      </c>
      <c r="E20" s="18">
        <v>7.1381751058963803E-3</v>
      </c>
      <c r="F20" s="18">
        <v>0</v>
      </c>
      <c r="G20" s="18">
        <v>0</v>
      </c>
      <c r="H20" s="18"/>
      <c r="I20" s="18">
        <v>0</v>
      </c>
      <c r="J20" s="18">
        <v>7.1381751058963803E-3</v>
      </c>
      <c r="K20" s="18"/>
      <c r="L20" s="18">
        <v>6.58265316417719E-3</v>
      </c>
      <c r="M20" s="18">
        <v>0</v>
      </c>
    </row>
    <row r="21" spans="2:13" ht="15.75" customHeight="1" x14ac:dyDescent="0.2">
      <c r="B21" s="19"/>
    </row>
    <row r="22" spans="2:13" ht="15.75" customHeight="1" x14ac:dyDescent="0.2">
      <c r="B22" s="21" t="s">
        <v>425</v>
      </c>
    </row>
    <row r="23" spans="2:13" ht="15.75" customHeight="1" x14ac:dyDescent="0.2">
      <c r="B23" s="21" t="s">
        <v>426</v>
      </c>
    </row>
    <row r="24" spans="2:13" ht="15.75" customHeight="1" x14ac:dyDescent="0.2"/>
    <row r="25" spans="2:13" ht="15.75" customHeight="1" x14ac:dyDescent="0.2">
      <c r="B25" s="6" t="str">
        <f>HYPERLINK("#'Contents'!A1", "Return to Contents")</f>
        <v>Return to Contents</v>
      </c>
    </row>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267</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268</v>
      </c>
      <c r="C9" s="15">
        <v>0.41711347840985402</v>
      </c>
      <c r="D9" s="15">
        <v>0.46907898070932802</v>
      </c>
      <c r="E9" s="15">
        <v>0.52855270042358504</v>
      </c>
      <c r="F9" s="15">
        <v>0.17028847164744801</v>
      </c>
      <c r="G9" s="15">
        <v>0.31426037718028499</v>
      </c>
      <c r="H9" s="15"/>
      <c r="I9" s="15">
        <v>0.31581011756795102</v>
      </c>
      <c r="J9" s="15">
        <v>0.52855270042358504</v>
      </c>
      <c r="K9" s="15"/>
      <c r="L9" s="15">
        <v>0.42692378371369</v>
      </c>
      <c r="M9" s="15">
        <v>0.40663931785989499</v>
      </c>
    </row>
    <row r="10" spans="2:13" ht="16" x14ac:dyDescent="0.2">
      <c r="B10" s="17" t="s">
        <v>269</v>
      </c>
      <c r="C10" s="15">
        <v>0.41811748663332599</v>
      </c>
      <c r="D10" s="15">
        <v>0.47286146702006199</v>
      </c>
      <c r="E10" s="15">
        <v>0.413375208216816</v>
      </c>
      <c r="F10" s="15">
        <v>0.61141823132207096</v>
      </c>
      <c r="G10" s="15">
        <v>0.179784239398184</v>
      </c>
      <c r="H10" s="15"/>
      <c r="I10" s="15">
        <v>0.42242843508540101</v>
      </c>
      <c r="J10" s="15">
        <v>0.413375208216816</v>
      </c>
      <c r="K10" s="15"/>
      <c r="L10" s="15">
        <v>0.44193387380225702</v>
      </c>
      <c r="M10" s="15">
        <v>0.392689464242438</v>
      </c>
    </row>
    <row r="11" spans="2:13" ht="16" x14ac:dyDescent="0.2">
      <c r="B11" s="17" t="s">
        <v>270</v>
      </c>
      <c r="C11" s="15">
        <v>0.114542590128516</v>
      </c>
      <c r="D11" s="15">
        <v>1.80923553199583E-2</v>
      </c>
      <c r="E11" s="15">
        <v>5.2168213172395603E-2</v>
      </c>
      <c r="F11" s="15">
        <v>0.122283646264414</v>
      </c>
      <c r="G11" s="15">
        <v>0.37147924563942902</v>
      </c>
      <c r="H11" s="15"/>
      <c r="I11" s="15">
        <v>0.17124375783135901</v>
      </c>
      <c r="J11" s="15">
        <v>5.2168213172395603E-2</v>
      </c>
      <c r="K11" s="15"/>
      <c r="L11" s="15">
        <v>9.2699363359211695E-2</v>
      </c>
      <c r="M11" s="15">
        <v>0.13786392998747299</v>
      </c>
    </row>
    <row r="12" spans="2:13" ht="16" x14ac:dyDescent="0.2">
      <c r="B12" s="17" t="s">
        <v>271</v>
      </c>
      <c r="C12" s="15">
        <v>3.9079953314166103E-2</v>
      </c>
      <c r="D12" s="15">
        <v>3.9967196950651401E-2</v>
      </c>
      <c r="E12" s="15">
        <v>5.9038781872025204E-3</v>
      </c>
      <c r="F12" s="15">
        <v>9.6009650766067697E-2</v>
      </c>
      <c r="G12" s="15">
        <v>7.0577802368352704E-2</v>
      </c>
      <c r="H12" s="15"/>
      <c r="I12" s="15">
        <v>6.9238526293891503E-2</v>
      </c>
      <c r="J12" s="15">
        <v>5.9038781872025204E-3</v>
      </c>
      <c r="K12" s="15"/>
      <c r="L12" s="15">
        <v>3.8442979124840897E-2</v>
      </c>
      <c r="M12" s="15">
        <v>3.9760031020062397E-2</v>
      </c>
    </row>
    <row r="13" spans="2:13" ht="16" x14ac:dyDescent="0.2">
      <c r="B13" s="17" t="s">
        <v>272</v>
      </c>
      <c r="C13" s="15">
        <v>1.11464915141364E-2</v>
      </c>
      <c r="D13" s="15">
        <v>0</v>
      </c>
      <c r="E13" s="15">
        <v>0</v>
      </c>
      <c r="F13" s="15">
        <v>0</v>
      </c>
      <c r="G13" s="15">
        <v>6.3898335413748494E-2</v>
      </c>
      <c r="H13" s="15"/>
      <c r="I13" s="15">
        <v>2.1279163221398101E-2</v>
      </c>
      <c r="J13" s="15">
        <v>0</v>
      </c>
      <c r="K13" s="15"/>
      <c r="L13" s="15">
        <v>0</v>
      </c>
      <c r="M13" s="15">
        <v>2.30472568901318E-2</v>
      </c>
    </row>
    <row r="14" spans="2:13" ht="16" x14ac:dyDescent="0.2">
      <c r="B14" s="17" t="s">
        <v>52</v>
      </c>
      <c r="C14" s="18">
        <v>0</v>
      </c>
      <c r="D14" s="18">
        <v>0</v>
      </c>
      <c r="E14" s="18">
        <v>0</v>
      </c>
      <c r="F14" s="18">
        <v>0</v>
      </c>
      <c r="G14" s="18">
        <v>0</v>
      </c>
      <c r="H14" s="18"/>
      <c r="I14" s="18">
        <v>0</v>
      </c>
      <c r="J14" s="18">
        <v>0</v>
      </c>
      <c r="K14" s="18"/>
      <c r="L14" s="18">
        <v>0</v>
      </c>
      <c r="M14" s="18">
        <v>0</v>
      </c>
    </row>
    <row r="15" spans="2:13" x14ac:dyDescent="0.2">
      <c r="B15" s="19"/>
    </row>
    <row r="16" spans="2:13" x14ac:dyDescent="0.2">
      <c r="B16" s="21" t="s">
        <v>425</v>
      </c>
    </row>
    <row r="17" spans="2:2" x14ac:dyDescent="0.2">
      <c r="B17" s="21" t="s">
        <v>426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273</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274</v>
      </c>
      <c r="C9" s="15">
        <v>0.50138916202259098</v>
      </c>
      <c r="D9" s="15">
        <v>0.42532929744794201</v>
      </c>
      <c r="E9" s="15">
        <v>0.57084653824642995</v>
      </c>
      <c r="F9" s="15">
        <v>0.55887024032537802</v>
      </c>
      <c r="G9" s="15">
        <v>0.32761931108949399</v>
      </c>
      <c r="H9" s="15"/>
      <c r="I9" s="15">
        <v>0.43824922332247901</v>
      </c>
      <c r="J9" s="15">
        <v>0.57084653824642995</v>
      </c>
      <c r="K9" s="15"/>
      <c r="L9" s="15">
        <v>0.49385733901242701</v>
      </c>
      <c r="M9" s="15">
        <v>0.50943065726652803</v>
      </c>
    </row>
    <row r="10" spans="2:13" ht="16" x14ac:dyDescent="0.2">
      <c r="B10" s="17" t="s">
        <v>275</v>
      </c>
      <c r="C10" s="15">
        <v>0.47981476002732798</v>
      </c>
      <c r="D10" s="15">
        <v>0.42154681113720699</v>
      </c>
      <c r="E10" s="15">
        <v>0.580453307189714</v>
      </c>
      <c r="F10" s="15">
        <v>0.39766809990524798</v>
      </c>
      <c r="G10" s="15">
        <v>0.34620954488715899</v>
      </c>
      <c r="H10" s="15"/>
      <c r="I10" s="15">
        <v>0.388329707695037</v>
      </c>
      <c r="J10" s="15">
        <v>0.580453307189714</v>
      </c>
      <c r="K10" s="15"/>
      <c r="L10" s="15">
        <v>0.46211256454614902</v>
      </c>
      <c r="M10" s="15">
        <v>0.49871484843580699</v>
      </c>
    </row>
    <row r="11" spans="2:13" ht="16" x14ac:dyDescent="0.2">
      <c r="B11" s="17" t="s">
        <v>276</v>
      </c>
      <c r="C11" s="15">
        <v>0.425218477138326</v>
      </c>
      <c r="D11" s="15">
        <v>0.41480191474945299</v>
      </c>
      <c r="E11" s="15">
        <v>0.53445657861078799</v>
      </c>
      <c r="F11" s="15">
        <v>0.41485576417627601</v>
      </c>
      <c r="G11" s="15">
        <v>0.14783507169130999</v>
      </c>
      <c r="H11" s="15"/>
      <c r="I11" s="15">
        <v>0.325916035761038</v>
      </c>
      <c r="J11" s="15">
        <v>0.53445657861078799</v>
      </c>
      <c r="K11" s="15"/>
      <c r="L11" s="15">
        <v>0.46831300128091502</v>
      </c>
      <c r="M11" s="15">
        <v>0.37920778218909801</v>
      </c>
    </row>
    <row r="12" spans="2:13" ht="16" x14ac:dyDescent="0.2">
      <c r="B12" s="17" t="s">
        <v>277</v>
      </c>
      <c r="C12" s="15">
        <v>0.42037618364364499</v>
      </c>
      <c r="D12" s="15">
        <v>0.43667675638014603</v>
      </c>
      <c r="E12" s="15">
        <v>0.52731840350489201</v>
      </c>
      <c r="F12" s="15">
        <v>0.27894262107088502</v>
      </c>
      <c r="G12" s="15">
        <v>0.25704150872114101</v>
      </c>
      <c r="H12" s="15"/>
      <c r="I12" s="15">
        <v>0.323160803887107</v>
      </c>
      <c r="J12" s="15">
        <v>0.52731840350489201</v>
      </c>
      <c r="K12" s="15"/>
      <c r="L12" s="15">
        <v>0.44063778554062299</v>
      </c>
      <c r="M12" s="15">
        <v>0.39874349590401598</v>
      </c>
    </row>
    <row r="13" spans="2:13" ht="16" x14ac:dyDescent="0.2">
      <c r="B13" s="17" t="s">
        <v>278</v>
      </c>
      <c r="C13" s="15">
        <v>0.40752181357318701</v>
      </c>
      <c r="D13" s="15">
        <v>0.38914458680802499</v>
      </c>
      <c r="E13" s="15">
        <v>0.49629710924391801</v>
      </c>
      <c r="F13" s="15">
        <v>0.42394209540359401</v>
      </c>
      <c r="G13" s="15">
        <v>0.16642530548897499</v>
      </c>
      <c r="H13" s="15"/>
      <c r="I13" s="15">
        <v>0.32682100062179598</v>
      </c>
      <c r="J13" s="15">
        <v>0.49629710924391801</v>
      </c>
      <c r="K13" s="15"/>
      <c r="L13" s="15">
        <v>0.39978744328318599</v>
      </c>
      <c r="M13" s="15">
        <v>0.41577956230386598</v>
      </c>
    </row>
    <row r="14" spans="2:13" ht="32" x14ac:dyDescent="0.2">
      <c r="B14" s="17" t="s">
        <v>279</v>
      </c>
      <c r="C14" s="15">
        <v>0.302718480428746</v>
      </c>
      <c r="D14" s="15">
        <v>0.38914458680802499</v>
      </c>
      <c r="E14" s="15">
        <v>0.336357185376917</v>
      </c>
      <c r="F14" s="15">
        <v>0.28802895229820302</v>
      </c>
      <c r="G14" s="15">
        <v>0.14115560473670499</v>
      </c>
      <c r="H14" s="15"/>
      <c r="I14" s="15">
        <v>0.272139355736015</v>
      </c>
      <c r="J14" s="15">
        <v>0.336357185376917</v>
      </c>
      <c r="K14" s="15"/>
      <c r="L14" s="15">
        <v>0.29257169407418998</v>
      </c>
      <c r="M14" s="15">
        <v>0.31355189142383699</v>
      </c>
    </row>
    <row r="15" spans="2:13" ht="16" x14ac:dyDescent="0.2">
      <c r="B15" s="17" t="s">
        <v>280</v>
      </c>
      <c r="C15" s="15">
        <v>0.30202298770043401</v>
      </c>
      <c r="D15" s="15">
        <v>0.24358566801464299</v>
      </c>
      <c r="E15" s="15">
        <v>0.26797924096787401</v>
      </c>
      <c r="F15" s="15">
        <v>0.40576943294895801</v>
      </c>
      <c r="G15" s="15">
        <v>0.34620954488715899</v>
      </c>
      <c r="H15" s="15"/>
      <c r="I15" s="15">
        <v>0.33297031394104698</v>
      </c>
      <c r="J15" s="15">
        <v>0.26797924096787401</v>
      </c>
      <c r="K15" s="15"/>
      <c r="L15" s="15">
        <v>0.313748333418507</v>
      </c>
      <c r="M15" s="15">
        <v>0.28950419753527501</v>
      </c>
    </row>
    <row r="16" spans="2:13" ht="32" x14ac:dyDescent="0.2">
      <c r="B16" s="17" t="s">
        <v>281</v>
      </c>
      <c r="C16" s="15">
        <v>0.25474440705735002</v>
      </c>
      <c r="D16" s="15">
        <v>0.16743376042407501</v>
      </c>
      <c r="E16" s="15">
        <v>0.235991256194474</v>
      </c>
      <c r="F16" s="15">
        <v>0.292572117911862</v>
      </c>
      <c r="G16" s="15">
        <v>0.35288901184176402</v>
      </c>
      <c r="H16" s="15"/>
      <c r="I16" s="15">
        <v>0.27179188077850103</v>
      </c>
      <c r="J16" s="15">
        <v>0.235991256194474</v>
      </c>
      <c r="K16" s="15"/>
      <c r="L16" s="15">
        <v>0.29731271970011502</v>
      </c>
      <c r="M16" s="15">
        <v>0.209295531904924</v>
      </c>
    </row>
    <row r="17" spans="2:13" ht="16" x14ac:dyDescent="0.2">
      <c r="B17" s="17" t="s">
        <v>282</v>
      </c>
      <c r="C17" s="15">
        <v>0.234938588228887</v>
      </c>
      <c r="D17" s="15">
        <v>0.236020695393173</v>
      </c>
      <c r="E17" s="15">
        <v>0.28912615987929702</v>
      </c>
      <c r="F17" s="15">
        <v>0.18747613591847601</v>
      </c>
      <c r="G17" s="15">
        <v>0.13447613778210099</v>
      </c>
      <c r="H17" s="15"/>
      <c r="I17" s="15">
        <v>0.185679601806929</v>
      </c>
      <c r="J17" s="15">
        <v>0.28912615987929702</v>
      </c>
      <c r="K17" s="15"/>
      <c r="L17" s="15">
        <v>0.20157415193963699</v>
      </c>
      <c r="M17" s="15">
        <v>0.27056076832718501</v>
      </c>
    </row>
    <row r="18" spans="2:13" ht="32" x14ac:dyDescent="0.2">
      <c r="B18" s="17" t="s">
        <v>283</v>
      </c>
      <c r="C18" s="15">
        <v>0.232323100080809</v>
      </c>
      <c r="D18" s="15">
        <v>0.30921019290672203</v>
      </c>
      <c r="E18" s="15">
        <v>0.26207536278067201</v>
      </c>
      <c r="F18" s="15">
        <v>0.17483163726110701</v>
      </c>
      <c r="G18" s="15">
        <v>0.13447613778210099</v>
      </c>
      <c r="H18" s="15"/>
      <c r="I18" s="15">
        <v>0.205276929534358</v>
      </c>
      <c r="J18" s="15">
        <v>0.26207536278067201</v>
      </c>
      <c r="K18" s="15"/>
      <c r="L18" s="15">
        <v>0.26912028318742798</v>
      </c>
      <c r="M18" s="15">
        <v>0.19303588202712799</v>
      </c>
    </row>
    <row r="19" spans="2:13" ht="32" x14ac:dyDescent="0.2">
      <c r="B19" s="17" t="s">
        <v>284</v>
      </c>
      <c r="C19" s="15">
        <v>0.22523880609786801</v>
      </c>
      <c r="D19" s="15">
        <v>0.229275799005419</v>
      </c>
      <c r="E19" s="15">
        <v>0.29379574114780499</v>
      </c>
      <c r="F19" s="15">
        <v>0.2273796282578</v>
      </c>
      <c r="G19" s="15">
        <v>3.1949167706874199E-2</v>
      </c>
      <c r="H19" s="15"/>
      <c r="I19" s="15">
        <v>0.162917409698287</v>
      </c>
      <c r="J19" s="15">
        <v>0.29379574114780499</v>
      </c>
      <c r="K19" s="15"/>
      <c r="L19" s="15">
        <v>0.23997509268037601</v>
      </c>
      <c r="M19" s="15">
        <v>0.20950532719022799</v>
      </c>
    </row>
    <row r="20" spans="2:13" ht="48" x14ac:dyDescent="0.2">
      <c r="B20" s="17" t="s">
        <v>285</v>
      </c>
      <c r="C20" s="15">
        <v>2.0871651360009399E-2</v>
      </c>
      <c r="D20" s="15">
        <v>0</v>
      </c>
      <c r="E20" s="15">
        <v>0</v>
      </c>
      <c r="F20" s="15">
        <v>4.80048253830338E-2</v>
      </c>
      <c r="G20" s="15">
        <v>7.0577802368352704E-2</v>
      </c>
      <c r="H20" s="15"/>
      <c r="I20" s="15">
        <v>3.9844939138606199E-2</v>
      </c>
      <c r="J20" s="15">
        <v>0</v>
      </c>
      <c r="K20" s="15"/>
      <c r="L20" s="15">
        <v>2.2122916900834299E-2</v>
      </c>
      <c r="M20" s="15">
        <v>1.9535713714918201E-2</v>
      </c>
    </row>
    <row r="21" spans="2:13" ht="15.75" customHeight="1" x14ac:dyDescent="0.2">
      <c r="B21" s="17" t="s">
        <v>47</v>
      </c>
      <c r="C21" s="18">
        <v>5.5732457570682199E-3</v>
      </c>
      <c r="D21" s="18">
        <v>0</v>
      </c>
      <c r="E21" s="18">
        <v>0</v>
      </c>
      <c r="F21" s="18">
        <v>0</v>
      </c>
      <c r="G21" s="18">
        <v>3.1949167706874199E-2</v>
      </c>
      <c r="H21" s="18"/>
      <c r="I21" s="18">
        <v>1.0639581610699099E-2</v>
      </c>
      <c r="J21" s="18">
        <v>0</v>
      </c>
      <c r="K21" s="18"/>
      <c r="L21" s="18">
        <v>0</v>
      </c>
      <c r="M21" s="18">
        <v>1.15236284450659E-2</v>
      </c>
    </row>
    <row r="22" spans="2:13" ht="15.75" customHeight="1" x14ac:dyDescent="0.2">
      <c r="B22" s="19"/>
    </row>
    <row r="23" spans="2:13" ht="15.75" customHeight="1" x14ac:dyDescent="0.2">
      <c r="B23" s="21" t="s">
        <v>425</v>
      </c>
    </row>
    <row r="24" spans="2:13" ht="15.75" customHeight="1" x14ac:dyDescent="0.2">
      <c r="B24" s="21" t="s">
        <v>426</v>
      </c>
    </row>
    <row r="25" spans="2:13" ht="15.75" customHeight="1" x14ac:dyDescent="0.2"/>
    <row r="26" spans="2:13" ht="15.75" customHeight="1" x14ac:dyDescent="0.2">
      <c r="B26" s="6" t="str">
        <f>HYPERLINK("#'Contents'!A1", "Return to Contents")</f>
        <v>Return to Contents</v>
      </c>
    </row>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286</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287</v>
      </c>
      <c r="C9" s="15">
        <v>0.29685002323070903</v>
      </c>
      <c r="D9" s="15">
        <v>0.22171082638395001</v>
      </c>
      <c r="E9" s="15">
        <v>0.33195521051467503</v>
      </c>
      <c r="F9" s="15">
        <v>0.42750026283364601</v>
      </c>
      <c r="G9" s="15">
        <v>0.14115560473670499</v>
      </c>
      <c r="H9" s="15"/>
      <c r="I9" s="15">
        <v>0.26493779887569702</v>
      </c>
      <c r="J9" s="15">
        <v>0.33195521051467503</v>
      </c>
      <c r="K9" s="15"/>
      <c r="L9" s="15">
        <v>0.30673253625013802</v>
      </c>
      <c r="M9" s="15">
        <v>0.28629876872876298</v>
      </c>
    </row>
    <row r="10" spans="2:13" ht="16" x14ac:dyDescent="0.2">
      <c r="B10" s="17" t="s">
        <v>288</v>
      </c>
      <c r="C10" s="15">
        <v>0.28870217114582197</v>
      </c>
      <c r="D10" s="15">
        <v>0.33486752084815002</v>
      </c>
      <c r="E10" s="15">
        <v>0.28322228169209401</v>
      </c>
      <c r="F10" s="15">
        <v>0.28348578668454399</v>
      </c>
      <c r="G10" s="15">
        <v>0.26372097567574498</v>
      </c>
      <c r="H10" s="15"/>
      <c r="I10" s="15">
        <v>0.29368364184055101</v>
      </c>
      <c r="J10" s="15">
        <v>0.28322228169209401</v>
      </c>
      <c r="K10" s="15"/>
      <c r="L10" s="15">
        <v>0.33569755134319901</v>
      </c>
      <c r="M10" s="15">
        <v>0.23852665243884899</v>
      </c>
    </row>
    <row r="11" spans="2:13" ht="16" x14ac:dyDescent="0.2">
      <c r="B11" s="17" t="s">
        <v>289</v>
      </c>
      <c r="C11" s="15">
        <v>0.27736900013820998</v>
      </c>
      <c r="D11" s="15">
        <v>0.36726974517733202</v>
      </c>
      <c r="E11" s="15">
        <v>0.29969961933500799</v>
      </c>
      <c r="F11" s="15">
        <v>0.240024126915169</v>
      </c>
      <c r="G11" s="15">
        <v>0.16642530548897499</v>
      </c>
      <c r="H11" s="15"/>
      <c r="I11" s="15">
        <v>0.25706944372137203</v>
      </c>
      <c r="J11" s="15">
        <v>0.29969961933500799</v>
      </c>
      <c r="K11" s="15"/>
      <c r="L11" s="15">
        <v>0.256619223852037</v>
      </c>
      <c r="M11" s="15">
        <v>0.29952289662420001</v>
      </c>
    </row>
    <row r="12" spans="2:13" ht="32" x14ac:dyDescent="0.2">
      <c r="B12" s="17" t="s">
        <v>290</v>
      </c>
      <c r="C12" s="15">
        <v>0.27385229896292101</v>
      </c>
      <c r="D12" s="15">
        <v>0.23684077162688899</v>
      </c>
      <c r="E12" s="15">
        <v>0.28762425655433599</v>
      </c>
      <c r="F12" s="15">
        <v>0.270841288027175</v>
      </c>
      <c r="G12" s="15">
        <v>0.27563174251880701</v>
      </c>
      <c r="H12" s="15"/>
      <c r="I12" s="15">
        <v>0.26133295824811797</v>
      </c>
      <c r="J12" s="15">
        <v>0.28762425655433599</v>
      </c>
      <c r="K12" s="15"/>
      <c r="L12" s="15">
        <v>0.26070489167567901</v>
      </c>
      <c r="M12" s="15">
        <v>0.28788938042749601</v>
      </c>
    </row>
    <row r="13" spans="2:13" ht="32" x14ac:dyDescent="0.2">
      <c r="B13" s="17" t="s">
        <v>291</v>
      </c>
      <c r="C13" s="15">
        <v>0.233009370732569</v>
      </c>
      <c r="D13" s="15">
        <v>0.17417865681182901</v>
      </c>
      <c r="E13" s="15">
        <v>0.22144729957641501</v>
      </c>
      <c r="F13" s="15">
        <v>0.35420644013587299</v>
      </c>
      <c r="G13" s="15">
        <v>0.19837447319585</v>
      </c>
      <c r="H13" s="15"/>
      <c r="I13" s="15">
        <v>0.24351982338331901</v>
      </c>
      <c r="J13" s="15">
        <v>0.22144729957641501</v>
      </c>
      <c r="K13" s="15"/>
      <c r="L13" s="15">
        <v>0.21358707601103899</v>
      </c>
      <c r="M13" s="15">
        <v>0.25374595607435402</v>
      </c>
    </row>
    <row r="14" spans="2:13" ht="32" x14ac:dyDescent="0.2">
      <c r="B14" s="17" t="s">
        <v>292</v>
      </c>
      <c r="C14" s="15">
        <v>0.22800569263387399</v>
      </c>
      <c r="D14" s="15">
        <v>0.19605349844252201</v>
      </c>
      <c r="E14" s="15">
        <v>0.26647733764291398</v>
      </c>
      <c r="F14" s="15">
        <v>0.19656246714579401</v>
      </c>
      <c r="G14" s="15">
        <v>0.186463706352788</v>
      </c>
      <c r="H14" s="15"/>
      <c r="I14" s="15">
        <v>0.19303320389869499</v>
      </c>
      <c r="J14" s="15">
        <v>0.26647733764291398</v>
      </c>
      <c r="K14" s="15"/>
      <c r="L14" s="15">
        <v>0.22529222776142499</v>
      </c>
      <c r="M14" s="15">
        <v>0.23090277543002299</v>
      </c>
    </row>
    <row r="15" spans="2:13" ht="32" x14ac:dyDescent="0.2">
      <c r="B15" s="17" t="s">
        <v>293</v>
      </c>
      <c r="C15" s="15">
        <v>0.21081028237430199</v>
      </c>
      <c r="D15" s="15">
        <v>0.26924299595607099</v>
      </c>
      <c r="E15" s="15">
        <v>0.24930091589384001</v>
      </c>
      <c r="F15" s="15">
        <v>0.258196789369805</v>
      </c>
      <c r="G15" s="15">
        <v>0</v>
      </c>
      <c r="H15" s="15"/>
      <c r="I15" s="15">
        <v>0.17582053221270599</v>
      </c>
      <c r="J15" s="15">
        <v>0.24930091589384001</v>
      </c>
      <c r="K15" s="15"/>
      <c r="L15" s="15">
        <v>0.31144688912048901</v>
      </c>
      <c r="M15" s="15">
        <v>0.103363679682886</v>
      </c>
    </row>
    <row r="16" spans="2:13" ht="32" x14ac:dyDescent="0.2">
      <c r="B16" s="17" t="s">
        <v>294</v>
      </c>
      <c r="C16" s="15">
        <v>0.20705438563135101</v>
      </c>
      <c r="D16" s="15">
        <v>0.23980318170390799</v>
      </c>
      <c r="E16" s="15">
        <v>0.16707809897289799</v>
      </c>
      <c r="F16" s="15">
        <v>0.240024126915169</v>
      </c>
      <c r="G16" s="15">
        <v>0.25036204176653698</v>
      </c>
      <c r="H16" s="15"/>
      <c r="I16" s="15">
        <v>0.243394662593997</v>
      </c>
      <c r="J16" s="15">
        <v>0.16707809897289799</v>
      </c>
      <c r="K16" s="15"/>
      <c r="L16" s="15">
        <v>0.21345541541899801</v>
      </c>
      <c r="M16" s="15">
        <v>0.20022020345206001</v>
      </c>
    </row>
    <row r="17" spans="2:13" ht="32" x14ac:dyDescent="0.2">
      <c r="B17" s="17" t="s">
        <v>295</v>
      </c>
      <c r="C17" s="15">
        <v>0.20126733435550101</v>
      </c>
      <c r="D17" s="15">
        <v>0.17417865681182901</v>
      </c>
      <c r="E17" s="15">
        <v>0.20153467758368601</v>
      </c>
      <c r="F17" s="15">
        <v>0.222836462644141</v>
      </c>
      <c r="G17" s="15">
        <v>0.205053940150454</v>
      </c>
      <c r="H17" s="15"/>
      <c r="I17" s="15">
        <v>0.20102430710689001</v>
      </c>
      <c r="J17" s="15">
        <v>0.20153467758368601</v>
      </c>
      <c r="K17" s="15"/>
      <c r="L17" s="15">
        <v>0.201018980003212</v>
      </c>
      <c r="M17" s="15">
        <v>0.20153249464140499</v>
      </c>
    </row>
    <row r="18" spans="2:13" ht="48" x14ac:dyDescent="0.2">
      <c r="B18" s="17" t="s">
        <v>296</v>
      </c>
      <c r="C18" s="15">
        <v>0.19078377815410499</v>
      </c>
      <c r="D18" s="15">
        <v>0.16743376042407501</v>
      </c>
      <c r="E18" s="15">
        <v>0.22885308108857799</v>
      </c>
      <c r="F18" s="15">
        <v>0.122283646264414</v>
      </c>
      <c r="G18" s="15">
        <v>0.179784239398184</v>
      </c>
      <c r="H18" s="15"/>
      <c r="I18" s="15">
        <v>0.15617703680683201</v>
      </c>
      <c r="J18" s="15">
        <v>0.22885308108857799</v>
      </c>
      <c r="K18" s="15"/>
      <c r="L18" s="15">
        <v>0.22833790860053799</v>
      </c>
      <c r="M18" s="15">
        <v>0.15068839076016899</v>
      </c>
    </row>
    <row r="19" spans="2:13" ht="32" x14ac:dyDescent="0.2">
      <c r="B19" s="17" t="s">
        <v>297</v>
      </c>
      <c r="C19" s="15">
        <v>0.18117156097600001</v>
      </c>
      <c r="D19" s="15">
        <v>0.31299267921745699</v>
      </c>
      <c r="E19" s="15">
        <v>0.16117422078569499</v>
      </c>
      <c r="F19" s="15">
        <v>0.222836462644141</v>
      </c>
      <c r="G19" s="15">
        <v>6.3898335413748494E-2</v>
      </c>
      <c r="H19" s="15"/>
      <c r="I19" s="15">
        <v>0.199350059825599</v>
      </c>
      <c r="J19" s="15">
        <v>0.16117422078569499</v>
      </c>
      <c r="K19" s="15"/>
      <c r="L19" s="15">
        <v>0.20656405893569399</v>
      </c>
      <c r="M19" s="15">
        <v>0.15406077368068899</v>
      </c>
    </row>
    <row r="20" spans="2:13" ht="16" x14ac:dyDescent="0.2">
      <c r="B20" s="17" t="s">
        <v>298</v>
      </c>
      <c r="C20" s="15">
        <v>0.180573966791477</v>
      </c>
      <c r="D20" s="15">
        <v>0.181743629433299</v>
      </c>
      <c r="E20" s="15">
        <v>0.21334243395809099</v>
      </c>
      <c r="F20" s="15">
        <v>0.17483163726110701</v>
      </c>
      <c r="G20" s="15">
        <v>9.5847503120622707E-2</v>
      </c>
      <c r="H20" s="15"/>
      <c r="I20" s="15">
        <v>0.150785928131206</v>
      </c>
      <c r="J20" s="15">
        <v>0.21334243395809099</v>
      </c>
      <c r="K20" s="15"/>
      <c r="L20" s="15">
        <v>0.18034010858269101</v>
      </c>
      <c r="M20" s="15">
        <v>0.18082364999183601</v>
      </c>
    </row>
    <row r="21" spans="2:13" ht="15.75" customHeight="1" x14ac:dyDescent="0.2">
      <c r="B21" s="17" t="s">
        <v>299</v>
      </c>
      <c r="C21" s="15">
        <v>0.17414930569304299</v>
      </c>
      <c r="D21" s="15">
        <v>0.123684077162689</v>
      </c>
      <c r="E21" s="15">
        <v>0.18012015226599701</v>
      </c>
      <c r="F21" s="15">
        <v>0.20110563275945301</v>
      </c>
      <c r="G21" s="15">
        <v>0.179784239398184</v>
      </c>
      <c r="H21" s="15"/>
      <c r="I21" s="15">
        <v>0.168721532472973</v>
      </c>
      <c r="J21" s="15">
        <v>0.18012015226599701</v>
      </c>
      <c r="K21" s="15"/>
      <c r="L21" s="15">
        <v>0.20156767550179</v>
      </c>
      <c r="M21" s="15">
        <v>0.144875557476186</v>
      </c>
    </row>
    <row r="22" spans="2:13" ht="15.75" customHeight="1" x14ac:dyDescent="0.2">
      <c r="B22" s="17" t="s">
        <v>300</v>
      </c>
      <c r="C22" s="15">
        <v>0.16356363573083399</v>
      </c>
      <c r="D22" s="15">
        <v>0.21792834007321499</v>
      </c>
      <c r="E22" s="15">
        <v>0.15403604567979901</v>
      </c>
      <c r="F22" s="15">
        <v>0.19656246714579401</v>
      </c>
      <c r="G22" s="15">
        <v>0.102526970075227</v>
      </c>
      <c r="H22" s="15"/>
      <c r="I22" s="15">
        <v>0.17222465180267099</v>
      </c>
      <c r="J22" s="15">
        <v>0.15403604567979901</v>
      </c>
      <c r="K22" s="15"/>
      <c r="L22" s="15">
        <v>0.16047659759577401</v>
      </c>
      <c r="M22" s="15">
        <v>0.16685957118330599</v>
      </c>
    </row>
    <row r="23" spans="2:13" ht="15.75" customHeight="1" x14ac:dyDescent="0.2">
      <c r="B23" s="17" t="s">
        <v>301</v>
      </c>
      <c r="C23" s="15">
        <v>0.119618829111164</v>
      </c>
      <c r="D23" s="15">
        <v>0.123684077162689</v>
      </c>
      <c r="E23" s="15">
        <v>9.1294373051692301E-2</v>
      </c>
      <c r="F23" s="15">
        <v>0.17028847164744801</v>
      </c>
      <c r="G23" s="15">
        <v>0.14115560473670499</v>
      </c>
      <c r="H23" s="15"/>
      <c r="I23" s="15">
        <v>0.145367057975233</v>
      </c>
      <c r="J23" s="15">
        <v>9.1294373051692301E-2</v>
      </c>
      <c r="K23" s="15"/>
      <c r="L23" s="15">
        <v>0.13745833071320401</v>
      </c>
      <c r="M23" s="15">
        <v>0.10057214319018901</v>
      </c>
    </row>
    <row r="24" spans="2:13" ht="15.75" customHeight="1" x14ac:dyDescent="0.2">
      <c r="B24" s="17" t="s">
        <v>302</v>
      </c>
      <c r="C24" s="15">
        <v>9.66563795911764E-2</v>
      </c>
      <c r="D24" s="15">
        <v>8.3716880212037506E-2</v>
      </c>
      <c r="E24" s="15">
        <v>6.98798477340032E-2</v>
      </c>
      <c r="F24" s="15">
        <v>0.17483163726110701</v>
      </c>
      <c r="G24" s="15">
        <v>0.102526970075227</v>
      </c>
      <c r="H24" s="15"/>
      <c r="I24" s="15">
        <v>0.120997474403268</v>
      </c>
      <c r="J24" s="15">
        <v>6.98798477340032E-2</v>
      </c>
      <c r="K24" s="15"/>
      <c r="L24" s="15">
        <v>0.106486878296428</v>
      </c>
      <c r="M24" s="15">
        <v>8.6160659169028E-2</v>
      </c>
    </row>
    <row r="25" spans="2:13" ht="15.75" customHeight="1" x14ac:dyDescent="0.2">
      <c r="B25" s="17" t="s">
        <v>285</v>
      </c>
      <c r="C25" s="15">
        <v>4.5811253279245998E-2</v>
      </c>
      <c r="D25" s="15">
        <v>4.3749683261386098E-2</v>
      </c>
      <c r="E25" s="15">
        <v>3.6657566041909E-2</v>
      </c>
      <c r="F25" s="15">
        <v>4.80048253830338E-2</v>
      </c>
      <c r="G25" s="15">
        <v>7.0577802368352704E-2</v>
      </c>
      <c r="H25" s="15"/>
      <c r="I25" s="15">
        <v>5.4132374554874199E-2</v>
      </c>
      <c r="J25" s="15">
        <v>3.6657566041909E-2</v>
      </c>
      <c r="K25" s="15"/>
      <c r="L25" s="15">
        <v>4.31993703792935E-2</v>
      </c>
      <c r="M25" s="15">
        <v>4.85998801348346E-2</v>
      </c>
    </row>
    <row r="26" spans="2:13" ht="15.75" customHeight="1" x14ac:dyDescent="0.2">
      <c r="B26" s="17" t="s">
        <v>52</v>
      </c>
      <c r="C26" s="15">
        <v>9.0216378285553102E-3</v>
      </c>
      <c r="D26" s="15">
        <v>0</v>
      </c>
      <c r="E26" s="15">
        <v>1.8945931480301399E-2</v>
      </c>
      <c r="F26" s="15">
        <v>0</v>
      </c>
      <c r="G26" s="15">
        <v>0</v>
      </c>
      <c r="H26" s="15"/>
      <c r="I26" s="15">
        <v>0</v>
      </c>
      <c r="J26" s="15">
        <v>1.8945931480301399E-2</v>
      </c>
      <c r="K26" s="15"/>
      <c r="L26" s="15">
        <v>6.58265316417719E-3</v>
      </c>
      <c r="M26" s="15">
        <v>1.1625666567966601E-2</v>
      </c>
    </row>
    <row r="27" spans="2:13" ht="15.75" customHeight="1" x14ac:dyDescent="0.2">
      <c r="B27" s="17" t="s">
        <v>47</v>
      </c>
      <c r="C27" s="18">
        <v>7.6169715025613703E-3</v>
      </c>
      <c r="D27" s="18">
        <v>2.1874841630693101E-2</v>
      </c>
      <c r="E27" s="18">
        <v>0</v>
      </c>
      <c r="F27" s="18">
        <v>2.17308298846874E-2</v>
      </c>
      <c r="G27" s="18">
        <v>0</v>
      </c>
      <c r="H27" s="18"/>
      <c r="I27" s="18">
        <v>1.45411477369522E-2</v>
      </c>
      <c r="J27" s="18">
        <v>0</v>
      </c>
      <c r="K27" s="18"/>
      <c r="L27" s="18">
        <v>7.24690015714101E-3</v>
      </c>
      <c r="M27" s="18">
        <v>8.0120852698523093E-3</v>
      </c>
    </row>
    <row r="28" spans="2:13" ht="15.75" customHeight="1" x14ac:dyDescent="0.2">
      <c r="B28" s="19"/>
    </row>
    <row r="29" spans="2:13" ht="15.75" customHeight="1" x14ac:dyDescent="0.2">
      <c r="B29" s="21" t="s">
        <v>425</v>
      </c>
    </row>
    <row r="30" spans="2:13" ht="15.75" customHeight="1" x14ac:dyDescent="0.2">
      <c r="B30" s="21" t="s">
        <v>426</v>
      </c>
    </row>
    <row r="31" spans="2:13" ht="15.75" customHeight="1" x14ac:dyDescent="0.2"/>
    <row r="32" spans="2:13" ht="15.75" customHeight="1" x14ac:dyDescent="0.2">
      <c r="B32" s="6" t="str">
        <f>HYPERLINK("#'Contents'!A1", "Return to Contents")</f>
        <v>Return to Contents</v>
      </c>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303</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268</v>
      </c>
      <c r="C9" s="15">
        <v>0.46381685474551898</v>
      </c>
      <c r="D9" s="15">
        <v>0.52039363659218296</v>
      </c>
      <c r="E9" s="15">
        <v>0.56054068519698597</v>
      </c>
      <c r="F9" s="15">
        <v>0.26629812241351603</v>
      </c>
      <c r="G9" s="15">
        <v>0.34620954488715899</v>
      </c>
      <c r="H9" s="15"/>
      <c r="I9" s="15">
        <v>0.37589045934203502</v>
      </c>
      <c r="J9" s="15">
        <v>0.56054068519698597</v>
      </c>
      <c r="K9" s="15"/>
      <c r="L9" s="15">
        <v>0.48722301480433999</v>
      </c>
      <c r="M9" s="15">
        <v>0.43882681919399802</v>
      </c>
    </row>
    <row r="10" spans="2:13" ht="16" x14ac:dyDescent="0.2">
      <c r="B10" s="17" t="s">
        <v>269</v>
      </c>
      <c r="C10" s="15">
        <v>0.37339101583720402</v>
      </c>
      <c r="D10" s="15">
        <v>0.38157961418655501</v>
      </c>
      <c r="E10" s="15">
        <v>0.35063353558871002</v>
      </c>
      <c r="F10" s="15">
        <v>0.51540858055600303</v>
      </c>
      <c r="G10" s="15">
        <v>0.28231120947341098</v>
      </c>
      <c r="H10" s="15"/>
      <c r="I10" s="15">
        <v>0.39407860851603499</v>
      </c>
      <c r="J10" s="15">
        <v>0.35063353558871002</v>
      </c>
      <c r="K10" s="15"/>
      <c r="L10" s="15">
        <v>0.38085484422425803</v>
      </c>
      <c r="M10" s="15">
        <v>0.36542211635629102</v>
      </c>
    </row>
    <row r="11" spans="2:13" ht="16" x14ac:dyDescent="0.2">
      <c r="B11" s="17" t="s">
        <v>270</v>
      </c>
      <c r="C11" s="15">
        <v>0.121880966063546</v>
      </c>
      <c r="D11" s="15">
        <v>7.9934393901302705E-2</v>
      </c>
      <c r="E11" s="15">
        <v>8.2921901027101994E-2</v>
      </c>
      <c r="F11" s="15">
        <v>0.122283646264414</v>
      </c>
      <c r="G11" s="15">
        <v>0.26895227556420198</v>
      </c>
      <c r="H11" s="15"/>
      <c r="I11" s="15">
        <v>0.15729654194547299</v>
      </c>
      <c r="J11" s="15">
        <v>8.2921901027101994E-2</v>
      </c>
      <c r="K11" s="15"/>
      <c r="L11" s="15">
        <v>0.100726062003702</v>
      </c>
      <c r="M11" s="15">
        <v>0.14446740498458299</v>
      </c>
    </row>
    <row r="12" spans="2:13" ht="16" x14ac:dyDescent="0.2">
      <c r="B12" s="17" t="s">
        <v>271</v>
      </c>
      <c r="C12" s="15">
        <v>2.0039511993719401E-2</v>
      </c>
      <c r="D12" s="15">
        <v>1.80923553199583E-2</v>
      </c>
      <c r="E12" s="15">
        <v>5.9038781872025204E-3</v>
      </c>
      <c r="F12" s="15">
        <v>4.80048253830338E-2</v>
      </c>
      <c r="G12" s="15">
        <v>3.1949167706874199E-2</v>
      </c>
      <c r="H12" s="15"/>
      <c r="I12" s="15">
        <v>3.2889451057850398E-2</v>
      </c>
      <c r="J12" s="15">
        <v>5.9038781872025204E-3</v>
      </c>
      <c r="K12" s="15"/>
      <c r="L12" s="15">
        <v>9.0731620668655696E-3</v>
      </c>
      <c r="M12" s="15">
        <v>3.1747945750210102E-2</v>
      </c>
    </row>
    <row r="13" spans="2:13" ht="16" x14ac:dyDescent="0.2">
      <c r="B13" s="17" t="s">
        <v>272</v>
      </c>
      <c r="C13" s="15">
        <v>2.0871651360009399E-2</v>
      </c>
      <c r="D13" s="15">
        <v>0</v>
      </c>
      <c r="E13" s="15">
        <v>0</v>
      </c>
      <c r="F13" s="15">
        <v>4.80048253830338E-2</v>
      </c>
      <c r="G13" s="15">
        <v>7.0577802368352704E-2</v>
      </c>
      <c r="H13" s="15"/>
      <c r="I13" s="15">
        <v>3.9844939138606199E-2</v>
      </c>
      <c r="J13" s="15">
        <v>0</v>
      </c>
      <c r="K13" s="15"/>
      <c r="L13" s="15">
        <v>2.2122916900834299E-2</v>
      </c>
      <c r="M13" s="15">
        <v>1.9535713714918201E-2</v>
      </c>
    </row>
    <row r="14" spans="2:13" ht="16" x14ac:dyDescent="0.2">
      <c r="B14" s="17" t="s">
        <v>52</v>
      </c>
      <c r="C14" s="18">
        <v>0</v>
      </c>
      <c r="D14" s="18">
        <v>0</v>
      </c>
      <c r="E14" s="18">
        <v>0</v>
      </c>
      <c r="F14" s="18">
        <v>0</v>
      </c>
      <c r="G14" s="18">
        <v>0</v>
      </c>
      <c r="H14" s="18"/>
      <c r="I14" s="18">
        <v>0</v>
      </c>
      <c r="J14" s="18">
        <v>0</v>
      </c>
      <c r="K14" s="18"/>
      <c r="L14" s="18">
        <v>0</v>
      </c>
      <c r="M14" s="18">
        <v>0</v>
      </c>
    </row>
    <row r="15" spans="2:13" x14ac:dyDescent="0.2">
      <c r="B15" s="19"/>
    </row>
    <row r="16" spans="2:13" x14ac:dyDescent="0.2">
      <c r="B16" s="21" t="s">
        <v>425</v>
      </c>
    </row>
    <row r="17" spans="2:2" x14ac:dyDescent="0.2">
      <c r="B17" s="21" t="s">
        <v>426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304</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274</v>
      </c>
      <c r="C9" s="15">
        <v>0.66999467746478802</v>
      </c>
      <c r="D9" s="15">
        <v>0.63651274113340295</v>
      </c>
      <c r="E9" s="15">
        <v>0.77018022839899503</v>
      </c>
      <c r="F9" s="15">
        <v>0.72007238074550795</v>
      </c>
      <c r="G9" s="15">
        <v>0.378158712594034</v>
      </c>
      <c r="H9" s="15"/>
      <c r="I9" s="15">
        <v>0.57892141946786602</v>
      </c>
      <c r="J9" s="15">
        <v>0.77018022839899503</v>
      </c>
      <c r="K9" s="15"/>
      <c r="L9" s="15">
        <v>0.66236711169053797</v>
      </c>
      <c r="M9" s="15">
        <v>0.67813839430647005</v>
      </c>
    </row>
    <row r="10" spans="2:13" ht="16" x14ac:dyDescent="0.2">
      <c r="B10" s="17" t="s">
        <v>277</v>
      </c>
      <c r="C10" s="15">
        <v>0.47218747634962599</v>
      </c>
      <c r="D10" s="15">
        <v>0.48717133602928597</v>
      </c>
      <c r="E10" s="15">
        <v>0.54256144422911201</v>
      </c>
      <c r="F10" s="15">
        <v>0.39312493429158901</v>
      </c>
      <c r="G10" s="15">
        <v>0.34620954488715899</v>
      </c>
      <c r="H10" s="15"/>
      <c r="I10" s="15">
        <v>0.40821431382078699</v>
      </c>
      <c r="J10" s="15">
        <v>0.54256144422911201</v>
      </c>
      <c r="K10" s="15"/>
      <c r="L10" s="15">
        <v>0.461614796622352</v>
      </c>
      <c r="M10" s="15">
        <v>0.48347560056972599</v>
      </c>
    </row>
    <row r="11" spans="2:13" ht="16" x14ac:dyDescent="0.2">
      <c r="B11" s="17" t="s">
        <v>280</v>
      </c>
      <c r="C11" s="15">
        <v>0.40003837162260802</v>
      </c>
      <c r="D11" s="15">
        <v>0.34539490354663899</v>
      </c>
      <c r="E11" s="15">
        <v>0.42915346175357</v>
      </c>
      <c r="F11" s="15">
        <v>0.37139410440690102</v>
      </c>
      <c r="G11" s="15">
        <v>0.40342841334630403</v>
      </c>
      <c r="H11" s="15"/>
      <c r="I11" s="15">
        <v>0.37357142014732098</v>
      </c>
      <c r="J11" s="15">
        <v>0.42915346175357</v>
      </c>
      <c r="K11" s="15"/>
      <c r="L11" s="15">
        <v>0.41299478799564199</v>
      </c>
      <c r="M11" s="15">
        <v>0.38620520526944602</v>
      </c>
    </row>
    <row r="12" spans="2:13" ht="16" x14ac:dyDescent="0.2">
      <c r="B12" s="17" t="s">
        <v>276</v>
      </c>
      <c r="C12" s="15">
        <v>0.32420596885855002</v>
      </c>
      <c r="D12" s="15">
        <v>0.36052484878957802</v>
      </c>
      <c r="E12" s="15">
        <v>0.453735665014807</v>
      </c>
      <c r="F12" s="15">
        <v>0.222836462644141</v>
      </c>
      <c r="G12" s="15">
        <v>3.8628634661478499E-2</v>
      </c>
      <c r="H12" s="15"/>
      <c r="I12" s="15">
        <v>0.20645753780935899</v>
      </c>
      <c r="J12" s="15">
        <v>0.453735665014807</v>
      </c>
      <c r="K12" s="15"/>
      <c r="L12" s="15">
        <v>0.35325961803209799</v>
      </c>
      <c r="M12" s="15">
        <v>0.29318628327476398</v>
      </c>
    </row>
    <row r="13" spans="2:13" ht="16" x14ac:dyDescent="0.2">
      <c r="B13" s="17" t="s">
        <v>275</v>
      </c>
      <c r="C13" s="15">
        <v>0.29538582551703901</v>
      </c>
      <c r="D13" s="15">
        <v>0.29111783758676402</v>
      </c>
      <c r="E13" s="15">
        <v>0.36957946706901101</v>
      </c>
      <c r="F13" s="15">
        <v>0.28348578668454399</v>
      </c>
      <c r="G13" s="15">
        <v>0.109206437029831</v>
      </c>
      <c r="H13" s="15"/>
      <c r="I13" s="15">
        <v>0.22794040453780701</v>
      </c>
      <c r="J13" s="15">
        <v>0.36957946706901101</v>
      </c>
      <c r="K13" s="15"/>
      <c r="L13" s="15">
        <v>0.28875269118557301</v>
      </c>
      <c r="M13" s="15">
        <v>0.30246781856266503</v>
      </c>
    </row>
    <row r="14" spans="2:13" ht="16" x14ac:dyDescent="0.2">
      <c r="B14" s="17" t="s">
        <v>282</v>
      </c>
      <c r="C14" s="15">
        <v>0.28864916251538603</v>
      </c>
      <c r="D14" s="15">
        <v>0.31973757560521099</v>
      </c>
      <c r="E14" s="15">
        <v>0.290360456797991</v>
      </c>
      <c r="F14" s="15">
        <v>0.33603377768123699</v>
      </c>
      <c r="G14" s="15">
        <v>0.205053940150454</v>
      </c>
      <c r="H14" s="15"/>
      <c r="I14" s="15">
        <v>0.287093517572029</v>
      </c>
      <c r="J14" s="15">
        <v>0.290360456797991</v>
      </c>
      <c r="K14" s="15"/>
      <c r="L14" s="15">
        <v>0.27923990867666798</v>
      </c>
      <c r="M14" s="15">
        <v>0.29869513277928</v>
      </c>
    </row>
    <row r="15" spans="2:13" ht="32" x14ac:dyDescent="0.2">
      <c r="B15" s="17" t="s">
        <v>279</v>
      </c>
      <c r="C15" s="15">
        <v>0.27369978384313898</v>
      </c>
      <c r="D15" s="15">
        <v>0.32352006191594601</v>
      </c>
      <c r="E15" s="15">
        <v>0.29873292882258101</v>
      </c>
      <c r="F15" s="15">
        <v>0.35776460756592399</v>
      </c>
      <c r="G15" s="15">
        <v>7.0577802368352704E-2</v>
      </c>
      <c r="H15" s="15"/>
      <c r="I15" s="15">
        <v>0.25094350761440098</v>
      </c>
      <c r="J15" s="15">
        <v>0.29873292882258101</v>
      </c>
      <c r="K15" s="15"/>
      <c r="L15" s="15">
        <v>0.28660236032819503</v>
      </c>
      <c r="M15" s="15">
        <v>0.25992410067864302</v>
      </c>
    </row>
    <row r="16" spans="2:13" ht="16" x14ac:dyDescent="0.2">
      <c r="B16" s="17" t="s">
        <v>278</v>
      </c>
      <c r="C16" s="15">
        <v>0.27090106563456001</v>
      </c>
      <c r="D16" s="15">
        <v>0.32730254822667998</v>
      </c>
      <c r="E16" s="15">
        <v>0.30436920060351702</v>
      </c>
      <c r="F16" s="15">
        <v>0.32338927902386799</v>
      </c>
      <c r="G16" s="15">
        <v>7.0577802368352704E-2</v>
      </c>
      <c r="H16" s="15"/>
      <c r="I16" s="15">
        <v>0.240476996871339</v>
      </c>
      <c r="J16" s="15">
        <v>0.30436920060351702</v>
      </c>
      <c r="K16" s="15"/>
      <c r="L16" s="15">
        <v>0.27908231879818102</v>
      </c>
      <c r="M16" s="15">
        <v>0.26216619383580803</v>
      </c>
    </row>
    <row r="17" spans="2:13" ht="32" x14ac:dyDescent="0.2">
      <c r="B17" s="17" t="s">
        <v>284</v>
      </c>
      <c r="C17" s="15">
        <v>0.247938646119883</v>
      </c>
      <c r="D17" s="15">
        <v>0.30164522028525298</v>
      </c>
      <c r="E17" s="15">
        <v>0.28912615987929702</v>
      </c>
      <c r="F17" s="15">
        <v>0.15310080737642001</v>
      </c>
      <c r="G17" s="15">
        <v>0.179784239398184</v>
      </c>
      <c r="H17" s="15"/>
      <c r="I17" s="15">
        <v>0.21049730820353801</v>
      </c>
      <c r="J17" s="15">
        <v>0.28912615987929702</v>
      </c>
      <c r="K17" s="15"/>
      <c r="L17" s="15">
        <v>0.26756068621272899</v>
      </c>
      <c r="M17" s="15">
        <v>0.22698879880271</v>
      </c>
    </row>
    <row r="18" spans="2:13" ht="32" x14ac:dyDescent="0.2">
      <c r="B18" s="17" t="s">
        <v>305</v>
      </c>
      <c r="C18" s="15">
        <v>0.182351576843859</v>
      </c>
      <c r="D18" s="15">
        <v>0.30164522028525298</v>
      </c>
      <c r="E18" s="15">
        <v>0.16707809897289799</v>
      </c>
      <c r="F18" s="15">
        <v>0.117740480650755</v>
      </c>
      <c r="G18" s="15">
        <v>0.17310477244358</v>
      </c>
      <c r="H18" s="15"/>
      <c r="I18" s="15">
        <v>0.19623586831784401</v>
      </c>
      <c r="J18" s="15">
        <v>0.16707809897289799</v>
      </c>
      <c r="K18" s="15"/>
      <c r="L18" s="15">
        <v>0.174630219864746</v>
      </c>
      <c r="M18" s="15">
        <v>0.19059543166366399</v>
      </c>
    </row>
    <row r="19" spans="2:13" ht="32" x14ac:dyDescent="0.2">
      <c r="B19" s="17" t="s">
        <v>283</v>
      </c>
      <c r="C19" s="15">
        <v>0.14801346135579699</v>
      </c>
      <c r="D19" s="15">
        <v>0.14555891879338201</v>
      </c>
      <c r="E19" s="15">
        <v>0.21827962163286599</v>
      </c>
      <c r="F19" s="15">
        <v>6.9735655267721297E-2</v>
      </c>
      <c r="G19" s="15">
        <v>3.8628634661478499E-2</v>
      </c>
      <c r="H19" s="15"/>
      <c r="I19" s="15">
        <v>8.4138300879121705E-2</v>
      </c>
      <c r="J19" s="15">
        <v>0.21827962163286599</v>
      </c>
      <c r="K19" s="15"/>
      <c r="L19" s="15">
        <v>0.183427827805906</v>
      </c>
      <c r="M19" s="15">
        <v>0.110202634018088</v>
      </c>
    </row>
    <row r="20" spans="2:13" ht="32" x14ac:dyDescent="0.2">
      <c r="B20" s="17" t="s">
        <v>306</v>
      </c>
      <c r="C20" s="15">
        <v>2.8143207089089999E-2</v>
      </c>
      <c r="D20" s="15">
        <v>0</v>
      </c>
      <c r="E20" s="15">
        <v>0</v>
      </c>
      <c r="F20" s="15">
        <v>2.62739954983464E-2</v>
      </c>
      <c r="G20" s="15">
        <v>0.13447613778210099</v>
      </c>
      <c r="H20" s="15"/>
      <c r="I20" s="15">
        <v>5.3726672331186102E-2</v>
      </c>
      <c r="J20" s="15">
        <v>0</v>
      </c>
      <c r="K20" s="15"/>
      <c r="L20" s="15">
        <v>2.2122916900834299E-2</v>
      </c>
      <c r="M20" s="15">
        <v>3.4570885335197699E-2</v>
      </c>
    </row>
    <row r="21" spans="2:13" ht="15.75" customHeight="1" x14ac:dyDescent="0.2">
      <c r="B21" s="17" t="s">
        <v>52</v>
      </c>
      <c r="C21" s="15">
        <v>6.73841885972203E-3</v>
      </c>
      <c r="D21" s="15">
        <v>0</v>
      </c>
      <c r="E21" s="15">
        <v>0</v>
      </c>
      <c r="F21" s="15">
        <v>0</v>
      </c>
      <c r="G21" s="15">
        <v>3.8628634661478499E-2</v>
      </c>
      <c r="H21" s="15"/>
      <c r="I21" s="15">
        <v>1.2863950471619E-2</v>
      </c>
      <c r="J21" s="15">
        <v>0</v>
      </c>
      <c r="K21" s="15"/>
      <c r="L21" s="15">
        <v>1.30497548339687E-2</v>
      </c>
      <c r="M21" s="15">
        <v>0</v>
      </c>
    </row>
    <row r="22" spans="2:13" ht="15.75" customHeight="1" x14ac:dyDescent="0.2">
      <c r="B22" s="17" t="s">
        <v>47</v>
      </c>
      <c r="C22" s="18">
        <v>6.73841885972203E-3</v>
      </c>
      <c r="D22" s="18">
        <v>0</v>
      </c>
      <c r="E22" s="18">
        <v>0</v>
      </c>
      <c r="F22" s="18">
        <v>0</v>
      </c>
      <c r="G22" s="18">
        <v>3.8628634661478499E-2</v>
      </c>
      <c r="H22" s="18"/>
      <c r="I22" s="18">
        <v>1.2863950471619E-2</v>
      </c>
      <c r="J22" s="18">
        <v>0</v>
      </c>
      <c r="K22" s="18"/>
      <c r="L22" s="18">
        <v>1.30497548339687E-2</v>
      </c>
      <c r="M22" s="18">
        <v>0</v>
      </c>
    </row>
    <row r="23" spans="2:13" ht="15.75" customHeight="1" x14ac:dyDescent="0.2">
      <c r="B23" s="19"/>
    </row>
    <row r="24" spans="2:13" ht="15.75" customHeight="1" x14ac:dyDescent="0.2">
      <c r="B24" s="21" t="s">
        <v>425</v>
      </c>
    </row>
    <row r="25" spans="2:13" ht="15.75" customHeight="1" x14ac:dyDescent="0.2">
      <c r="B25" s="21" t="s">
        <v>426</v>
      </c>
    </row>
    <row r="26" spans="2:13" ht="15.75" customHeight="1" x14ac:dyDescent="0.2"/>
    <row r="27" spans="2:13" ht="15.75" customHeight="1" x14ac:dyDescent="0.2">
      <c r="B27" s="6" t="str">
        <f>HYPERLINK("#'Contents'!A1", "Return to Contents")</f>
        <v>Return to Contents</v>
      </c>
    </row>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307</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308</v>
      </c>
      <c r="C9" s="15">
        <v>0.283816618223456</v>
      </c>
      <c r="D9" s="15">
        <v>0.29408024766378299</v>
      </c>
      <c r="E9" s="15">
        <v>0.28789186296060298</v>
      </c>
      <c r="F9" s="15">
        <v>0.37139410440690102</v>
      </c>
      <c r="G9" s="15">
        <v>0.17310477244358</v>
      </c>
      <c r="H9" s="15"/>
      <c r="I9" s="15">
        <v>0.280112033960698</v>
      </c>
      <c r="J9" s="15">
        <v>0.28789186296060298</v>
      </c>
      <c r="K9" s="15"/>
      <c r="L9" s="15">
        <v>0.27880028823462899</v>
      </c>
      <c r="M9" s="15">
        <v>0.28917239911378501</v>
      </c>
    </row>
    <row r="10" spans="2:13" ht="32" x14ac:dyDescent="0.2">
      <c r="B10" s="17" t="s">
        <v>309</v>
      </c>
      <c r="C10" s="15">
        <v>0.277687645391132</v>
      </c>
      <c r="D10" s="15">
        <v>0.36726974517733202</v>
      </c>
      <c r="E10" s="15">
        <v>0.30340251009108898</v>
      </c>
      <c r="F10" s="15">
        <v>0.231922793871459</v>
      </c>
      <c r="G10" s="15">
        <v>0.16642530548897499</v>
      </c>
      <c r="H10" s="15"/>
      <c r="I10" s="15">
        <v>0.25431165468850903</v>
      </c>
      <c r="J10" s="15">
        <v>0.30340251009108898</v>
      </c>
      <c r="K10" s="15"/>
      <c r="L10" s="15">
        <v>0.303586669545165</v>
      </c>
      <c r="M10" s="15">
        <v>0.25003605569284099</v>
      </c>
    </row>
    <row r="11" spans="2:13" ht="16" x14ac:dyDescent="0.2">
      <c r="B11" s="17" t="s">
        <v>310</v>
      </c>
      <c r="C11" s="15">
        <v>0.266035516024411</v>
      </c>
      <c r="D11" s="15">
        <v>0.26924299595607099</v>
      </c>
      <c r="E11" s="15">
        <v>0.3270180228399</v>
      </c>
      <c r="F11" s="15">
        <v>0.209206965803164</v>
      </c>
      <c r="G11" s="15">
        <v>0.154514538645914</v>
      </c>
      <c r="H11" s="15"/>
      <c r="I11" s="15">
        <v>0.21059962207845401</v>
      </c>
      <c r="J11" s="15">
        <v>0.3270180228399</v>
      </c>
      <c r="K11" s="15"/>
      <c r="L11" s="15">
        <v>0.28287632339846203</v>
      </c>
      <c r="M11" s="15">
        <v>0.24805510514384699</v>
      </c>
    </row>
    <row r="12" spans="2:13" ht="32" x14ac:dyDescent="0.2">
      <c r="B12" s="17" t="s">
        <v>311</v>
      </c>
      <c r="C12" s="15">
        <v>0.22711715592679901</v>
      </c>
      <c r="D12" s="15">
        <v>0.19983598475325701</v>
      </c>
      <c r="E12" s="15">
        <v>0.243828515406531</v>
      </c>
      <c r="F12" s="15">
        <v>0.16120214042013001</v>
      </c>
      <c r="G12" s="15">
        <v>0.27563174251880701</v>
      </c>
      <c r="H12" s="15"/>
      <c r="I12" s="15">
        <v>0.211925764162369</v>
      </c>
      <c r="J12" s="15">
        <v>0.243828515406531</v>
      </c>
      <c r="K12" s="15"/>
      <c r="L12" s="15">
        <v>0.16593927422729199</v>
      </c>
      <c r="M12" s="15">
        <v>0.292434894282666</v>
      </c>
    </row>
    <row r="13" spans="2:13" ht="32" x14ac:dyDescent="0.2">
      <c r="B13" s="17" t="s">
        <v>292</v>
      </c>
      <c r="C13" s="15">
        <v>0.22342493184485601</v>
      </c>
      <c r="D13" s="15">
        <v>0.22171082638395001</v>
      </c>
      <c r="E13" s="15">
        <v>0.24779901256887901</v>
      </c>
      <c r="F13" s="15">
        <v>0.209206965803164</v>
      </c>
      <c r="G13" s="15">
        <v>0.17310477244358</v>
      </c>
      <c r="H13" s="15"/>
      <c r="I13" s="15">
        <v>0.20126777523377401</v>
      </c>
      <c r="J13" s="15">
        <v>0.24779901256887901</v>
      </c>
      <c r="K13" s="15"/>
      <c r="L13" s="15">
        <v>0.22187080693074701</v>
      </c>
      <c r="M13" s="15">
        <v>0.225084223106537</v>
      </c>
    </row>
    <row r="14" spans="2:13" ht="32" x14ac:dyDescent="0.2">
      <c r="B14" s="17" t="s">
        <v>291</v>
      </c>
      <c r="C14" s="15">
        <v>0.20556880350349599</v>
      </c>
      <c r="D14" s="15">
        <v>0.261678023334601</v>
      </c>
      <c r="E14" s="15">
        <v>0.16584380205420399</v>
      </c>
      <c r="F14" s="15">
        <v>0.31430294779654999</v>
      </c>
      <c r="G14" s="15">
        <v>0.14783507169130999</v>
      </c>
      <c r="H14" s="15"/>
      <c r="I14" s="15">
        <v>0.24168065069287201</v>
      </c>
      <c r="J14" s="15">
        <v>0.16584380205420399</v>
      </c>
      <c r="K14" s="15"/>
      <c r="L14" s="15">
        <v>0.219216231711724</v>
      </c>
      <c r="M14" s="15">
        <v>0.190997865115764</v>
      </c>
    </row>
    <row r="15" spans="2:13" ht="64" x14ac:dyDescent="0.2">
      <c r="B15" s="17" t="s">
        <v>312</v>
      </c>
      <c r="C15" s="15">
        <v>0.19787613285661401</v>
      </c>
      <c r="D15" s="15">
        <v>0.14555891879338201</v>
      </c>
      <c r="E15" s="15">
        <v>0.209639543202009</v>
      </c>
      <c r="F15" s="15">
        <v>0.19656246714579401</v>
      </c>
      <c r="G15" s="15">
        <v>0.218412874059663</v>
      </c>
      <c r="H15" s="15"/>
      <c r="I15" s="15">
        <v>0.18718265365407499</v>
      </c>
      <c r="J15" s="15">
        <v>0.209639543202009</v>
      </c>
      <c r="K15" s="15"/>
      <c r="L15" s="15">
        <v>0.21279116842603399</v>
      </c>
      <c r="M15" s="15">
        <v>0.18195180916595499</v>
      </c>
    </row>
    <row r="16" spans="2:13" ht="32" x14ac:dyDescent="0.2">
      <c r="B16" s="17" t="s">
        <v>294</v>
      </c>
      <c r="C16" s="15">
        <v>0.18964878187305101</v>
      </c>
      <c r="D16" s="15">
        <v>0.16365127411333999</v>
      </c>
      <c r="E16" s="15">
        <v>0.22171490598268101</v>
      </c>
      <c r="F16" s="15">
        <v>0.18293297030481701</v>
      </c>
      <c r="G16" s="15">
        <v>0.13447613778210099</v>
      </c>
      <c r="H16" s="15"/>
      <c r="I16" s="15">
        <v>0.160499205244825</v>
      </c>
      <c r="J16" s="15">
        <v>0.22171490598268101</v>
      </c>
      <c r="K16" s="15"/>
      <c r="L16" s="15">
        <v>0.17933568354441701</v>
      </c>
      <c r="M16" s="15">
        <v>0.20065975903595301</v>
      </c>
    </row>
    <row r="17" spans="2:13" ht="32" x14ac:dyDescent="0.2">
      <c r="B17" s="17" t="s">
        <v>293</v>
      </c>
      <c r="C17" s="15">
        <v>0.17564538563401699</v>
      </c>
      <c r="D17" s="15">
        <v>0.18552611574403299</v>
      </c>
      <c r="E17" s="15">
        <v>0.24779901256887901</v>
      </c>
      <c r="F17" s="15">
        <v>6.9735655267721297E-2</v>
      </c>
      <c r="G17" s="15">
        <v>7.7257269322956998E-2</v>
      </c>
      <c r="H17" s="15"/>
      <c r="I17" s="15">
        <v>0.110054431449738</v>
      </c>
      <c r="J17" s="15">
        <v>0.24779901256887901</v>
      </c>
      <c r="K17" s="15"/>
      <c r="L17" s="15">
        <v>0.20372448279701599</v>
      </c>
      <c r="M17" s="15">
        <v>0.14566619918931301</v>
      </c>
    </row>
    <row r="18" spans="2:13" ht="16" x14ac:dyDescent="0.2">
      <c r="B18" s="17" t="s">
        <v>298</v>
      </c>
      <c r="C18" s="15">
        <v>0.17125600951147801</v>
      </c>
      <c r="D18" s="15">
        <v>0.21118344368546099</v>
      </c>
      <c r="E18" s="15">
        <v>0.178885855347303</v>
      </c>
      <c r="F18" s="15">
        <v>0.14855764176276101</v>
      </c>
      <c r="G18" s="15">
        <v>0.13447613778210099</v>
      </c>
      <c r="H18" s="15"/>
      <c r="I18" s="15">
        <v>0.16432012991803099</v>
      </c>
      <c r="J18" s="15">
        <v>0.178885855347303</v>
      </c>
      <c r="K18" s="15"/>
      <c r="L18" s="15">
        <v>0.17972678916450799</v>
      </c>
      <c r="M18" s="15">
        <v>0.16221201920523501</v>
      </c>
    </row>
    <row r="19" spans="2:13" ht="32" x14ac:dyDescent="0.2">
      <c r="B19" s="17" t="s">
        <v>313</v>
      </c>
      <c r="C19" s="15">
        <v>0.166211582597136</v>
      </c>
      <c r="D19" s="15">
        <v>0.127466563473424</v>
      </c>
      <c r="E19" s="15">
        <v>0.14469688314278201</v>
      </c>
      <c r="F19" s="15">
        <v>0.222836462644141</v>
      </c>
      <c r="G19" s="15">
        <v>0.205053940150454</v>
      </c>
      <c r="H19" s="15"/>
      <c r="I19" s="15">
        <v>0.18576943056884199</v>
      </c>
      <c r="J19" s="15">
        <v>0.14469688314278201</v>
      </c>
      <c r="K19" s="15"/>
      <c r="L19" s="15">
        <v>0.19576482082496199</v>
      </c>
      <c r="M19" s="15">
        <v>0.13465850118096201</v>
      </c>
    </row>
    <row r="20" spans="2:13" ht="32" x14ac:dyDescent="0.2">
      <c r="B20" s="17" t="s">
        <v>299</v>
      </c>
      <c r="C20" s="15">
        <v>0.14670591375561901</v>
      </c>
      <c r="D20" s="15">
        <v>0.18930860205476799</v>
      </c>
      <c r="E20" s="15">
        <v>0.16460950513551001</v>
      </c>
      <c r="F20" s="15">
        <v>0.17028847164744801</v>
      </c>
      <c r="G20" s="15">
        <v>3.1949167706874199E-2</v>
      </c>
      <c r="H20" s="15"/>
      <c r="I20" s="15">
        <v>0.13043072854569801</v>
      </c>
      <c r="J20" s="15">
        <v>0.16460950513551001</v>
      </c>
      <c r="K20" s="15"/>
      <c r="L20" s="15">
        <v>0.14626482784504399</v>
      </c>
      <c r="M20" s="15">
        <v>0.147176847584956</v>
      </c>
    </row>
    <row r="21" spans="2:13" ht="15.75" customHeight="1" x14ac:dyDescent="0.2">
      <c r="B21" s="17" t="s">
        <v>300</v>
      </c>
      <c r="C21" s="15">
        <v>0.145587249637953</v>
      </c>
      <c r="D21" s="15">
        <v>0.181743629433298</v>
      </c>
      <c r="E21" s="15">
        <v>0.158705626948308</v>
      </c>
      <c r="F21" s="15">
        <v>0.218293297030482</v>
      </c>
      <c r="G21" s="15">
        <v>0</v>
      </c>
      <c r="H21" s="15"/>
      <c r="I21" s="15">
        <v>0.133662043356745</v>
      </c>
      <c r="J21" s="15">
        <v>0.158705626948308</v>
      </c>
      <c r="K21" s="15"/>
      <c r="L21" s="15">
        <v>0.14084418959762801</v>
      </c>
      <c r="M21" s="15">
        <v>0.15065126862837599</v>
      </c>
    </row>
    <row r="22" spans="2:13" ht="15.75" customHeight="1" x14ac:dyDescent="0.2">
      <c r="B22" s="17" t="s">
        <v>314</v>
      </c>
      <c r="C22" s="15">
        <v>0.13342566372039499</v>
      </c>
      <c r="D22" s="15">
        <v>0.14177643248264701</v>
      </c>
      <c r="E22" s="15">
        <v>0.13852539854931201</v>
      </c>
      <c r="F22" s="15">
        <v>0.14855764176276101</v>
      </c>
      <c r="G22" s="15">
        <v>9.5847503120622707E-2</v>
      </c>
      <c r="H22" s="15"/>
      <c r="I22" s="15">
        <v>0.12878977100473901</v>
      </c>
      <c r="J22" s="15">
        <v>0.13852539854931201</v>
      </c>
      <c r="K22" s="15"/>
      <c r="L22" s="15">
        <v>0.111358821045267</v>
      </c>
      <c r="M22" s="15">
        <v>0.15698575138857701</v>
      </c>
    </row>
    <row r="23" spans="2:13" ht="15.75" customHeight="1" x14ac:dyDescent="0.2">
      <c r="B23" s="17" t="s">
        <v>301</v>
      </c>
      <c r="C23" s="15">
        <v>0.116650430260412</v>
      </c>
      <c r="D23" s="15">
        <v>0.14177643248264701</v>
      </c>
      <c r="E23" s="15">
        <v>0.124516654743786</v>
      </c>
      <c r="F23" s="15">
        <v>7.8821986495039298E-2</v>
      </c>
      <c r="G23" s="15">
        <v>0.109206437029831</v>
      </c>
      <c r="H23" s="15"/>
      <c r="I23" s="15">
        <v>0.10949967164147301</v>
      </c>
      <c r="J23" s="15">
        <v>0.124516654743786</v>
      </c>
      <c r="K23" s="15"/>
      <c r="L23" s="15">
        <v>0.14813312813887</v>
      </c>
      <c r="M23" s="15">
        <v>8.3037324254841199E-2</v>
      </c>
    </row>
    <row r="24" spans="2:13" ht="15.75" customHeight="1" x14ac:dyDescent="0.2">
      <c r="B24" s="17" t="s">
        <v>315</v>
      </c>
      <c r="C24" s="15">
        <v>9.2412360650722794E-2</v>
      </c>
      <c r="D24" s="15">
        <v>8.3716880212037506E-2</v>
      </c>
      <c r="E24" s="15">
        <v>6.5210266465494507E-2</v>
      </c>
      <c r="F24" s="15">
        <v>6.9735655267721297E-2</v>
      </c>
      <c r="G24" s="15">
        <v>0.19837447319585</v>
      </c>
      <c r="H24" s="15"/>
      <c r="I24" s="15">
        <v>0.11714031112548599</v>
      </c>
      <c r="J24" s="15">
        <v>6.5210266465494507E-2</v>
      </c>
      <c r="K24" s="15"/>
      <c r="L24" s="15">
        <v>7.6776883193143297E-2</v>
      </c>
      <c r="M24" s="15">
        <v>0.109105877936259</v>
      </c>
    </row>
    <row r="25" spans="2:13" ht="15.75" customHeight="1" x14ac:dyDescent="0.2">
      <c r="B25" s="17" t="s">
        <v>306</v>
      </c>
      <c r="C25" s="15">
        <v>4.0543928243238603E-2</v>
      </c>
      <c r="D25" s="15">
        <v>2.1874841630693101E-2</v>
      </c>
      <c r="E25" s="15">
        <v>2.3615512748810099E-2</v>
      </c>
      <c r="F25" s="15">
        <v>7.4278820881380297E-2</v>
      </c>
      <c r="G25" s="15">
        <v>7.0577802368352704E-2</v>
      </c>
      <c r="H25" s="15"/>
      <c r="I25" s="15">
        <v>5.5932633874210103E-2</v>
      </c>
      <c r="J25" s="15">
        <v>2.3615512748810099E-2</v>
      </c>
      <c r="K25" s="15"/>
      <c r="L25" s="15">
        <v>3.8442979124840897E-2</v>
      </c>
      <c r="M25" s="15">
        <v>4.2787046850851301E-2</v>
      </c>
    </row>
    <row r="26" spans="2:13" ht="15.75" customHeight="1" x14ac:dyDescent="0.2">
      <c r="B26" s="17" t="s">
        <v>47</v>
      </c>
      <c r="C26" s="18">
        <v>1.8522004893455499E-2</v>
      </c>
      <c r="D26" s="18">
        <v>0</v>
      </c>
      <c r="E26" s="18">
        <v>1.3042053293098901E-2</v>
      </c>
      <c r="F26" s="18">
        <v>0</v>
      </c>
      <c r="G26" s="18">
        <v>7.0577802368352704E-2</v>
      </c>
      <c r="H26" s="18"/>
      <c r="I26" s="18">
        <v>2.3503532082318101E-2</v>
      </c>
      <c r="J26" s="18">
        <v>1.3042053293098901E-2</v>
      </c>
      <c r="K26" s="18"/>
      <c r="L26" s="18">
        <v>1.96324079981459E-2</v>
      </c>
      <c r="M26" s="18">
        <v>1.73364617290492E-2</v>
      </c>
    </row>
    <row r="27" spans="2:13" ht="15.75" customHeight="1" x14ac:dyDescent="0.2">
      <c r="B27" s="19"/>
    </row>
    <row r="28" spans="2:13" ht="15.75" customHeight="1" x14ac:dyDescent="0.2">
      <c r="B28" s="21" t="s">
        <v>425</v>
      </c>
    </row>
    <row r="29" spans="2:13" ht="15.75" customHeight="1" x14ac:dyDescent="0.2">
      <c r="B29" s="21" t="s">
        <v>426</v>
      </c>
    </row>
    <row r="30" spans="2:13" ht="15.75" customHeight="1" x14ac:dyDescent="0.2"/>
    <row r="31" spans="2:13" ht="15.75" customHeight="1" x14ac:dyDescent="0.2">
      <c r="B31" s="6" t="str">
        <f>HYPERLINK("#'Contents'!A1", "Return to Contents")</f>
        <v>Return to Contents</v>
      </c>
    </row>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316</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317</v>
      </c>
      <c r="C9" s="15">
        <v>0.26972056506977499</v>
      </c>
      <c r="D9" s="15">
        <v>0.26924299595607099</v>
      </c>
      <c r="E9" s="15">
        <v>0.37108137039397199</v>
      </c>
      <c r="F9" s="15">
        <v>0.100552816379727</v>
      </c>
      <c r="G9" s="15">
        <v>0.16642530548897499</v>
      </c>
      <c r="H9" s="15"/>
      <c r="I9" s="15">
        <v>0.177578946962302</v>
      </c>
      <c r="J9" s="15">
        <v>0.37108137039397199</v>
      </c>
      <c r="K9" s="15"/>
      <c r="L9" s="15">
        <v>0.28980563104579599</v>
      </c>
      <c r="M9" s="15">
        <v>0.248276359290866</v>
      </c>
    </row>
    <row r="10" spans="2:13" ht="16" x14ac:dyDescent="0.2">
      <c r="B10" s="17" t="s">
        <v>318</v>
      </c>
      <c r="C10" s="15">
        <v>0.30646602505916398</v>
      </c>
      <c r="D10" s="15">
        <v>0.41776432482647202</v>
      </c>
      <c r="E10" s="15">
        <v>0.32331513208381801</v>
      </c>
      <c r="F10" s="15">
        <v>0.35420644013587299</v>
      </c>
      <c r="G10" s="15">
        <v>0.102526970075227</v>
      </c>
      <c r="H10" s="15"/>
      <c r="I10" s="15">
        <v>0.291149414462476</v>
      </c>
      <c r="J10" s="15">
        <v>0.32331513208381801</v>
      </c>
      <c r="K10" s="15"/>
      <c r="L10" s="15">
        <v>0.30381129609608898</v>
      </c>
      <c r="M10" s="15">
        <v>0.309300397335532</v>
      </c>
    </row>
    <row r="11" spans="2:13" ht="16" x14ac:dyDescent="0.2">
      <c r="B11" s="17" t="s">
        <v>319</v>
      </c>
      <c r="C11" s="15">
        <v>0.238203546009881</v>
      </c>
      <c r="D11" s="15">
        <v>0.14555891879338201</v>
      </c>
      <c r="E11" s="15">
        <v>0.126717642174907</v>
      </c>
      <c r="F11" s="15">
        <v>0.40576943294895801</v>
      </c>
      <c r="G11" s="15">
        <v>0.46209544887159498</v>
      </c>
      <c r="H11" s="15"/>
      <c r="I11" s="15">
        <v>0.33954934276704701</v>
      </c>
      <c r="J11" s="15">
        <v>0.126717642174907</v>
      </c>
      <c r="K11" s="15"/>
      <c r="L11" s="15">
        <v>0.246246653307651</v>
      </c>
      <c r="M11" s="15">
        <v>0.22961616829346601</v>
      </c>
    </row>
    <row r="12" spans="2:13" ht="16" x14ac:dyDescent="0.2">
      <c r="B12" s="17" t="s">
        <v>320</v>
      </c>
      <c r="C12" s="15">
        <v>0.13265588434005099</v>
      </c>
      <c r="D12" s="15">
        <v>8.3716880212037506E-2</v>
      </c>
      <c r="E12" s="15">
        <v>0.15403604567979901</v>
      </c>
      <c r="F12" s="15">
        <v>9.6009650766067697E-2</v>
      </c>
      <c r="G12" s="15">
        <v>0.15974583853437099</v>
      </c>
      <c r="H12" s="15"/>
      <c r="I12" s="15">
        <v>0.113220337681337</v>
      </c>
      <c r="J12" s="15">
        <v>0.15403604567979901</v>
      </c>
      <c r="K12" s="15"/>
      <c r="L12" s="15">
        <v>0.10571355624692599</v>
      </c>
      <c r="M12" s="15">
        <v>0.161421377492109</v>
      </c>
    </row>
    <row r="13" spans="2:13" ht="16" x14ac:dyDescent="0.2">
      <c r="B13" s="17" t="s">
        <v>321</v>
      </c>
      <c r="C13" s="15">
        <v>4.4285751822517698E-2</v>
      </c>
      <c r="D13" s="15">
        <v>6.5624524892079206E-2</v>
      </c>
      <c r="E13" s="15">
        <v>2.48498096675039E-2</v>
      </c>
      <c r="F13" s="15">
        <v>4.34616597693748E-2</v>
      </c>
      <c r="G13" s="15">
        <v>7.7257269322956998E-2</v>
      </c>
      <c r="H13" s="15"/>
      <c r="I13" s="15">
        <v>6.1953914125276399E-2</v>
      </c>
      <c r="J13" s="15">
        <v>2.48498096675039E-2</v>
      </c>
      <c r="K13" s="15"/>
      <c r="L13" s="15">
        <v>5.4422863303537697E-2</v>
      </c>
      <c r="M13" s="15">
        <v>3.34626703916545E-2</v>
      </c>
    </row>
    <row r="14" spans="2:13" ht="16" x14ac:dyDescent="0.2">
      <c r="B14" s="17" t="s">
        <v>52</v>
      </c>
      <c r="C14" s="18">
        <v>8.6682276986101807E-3</v>
      </c>
      <c r="D14" s="18">
        <v>1.80923553199583E-2</v>
      </c>
      <c r="E14" s="18">
        <v>0</v>
      </c>
      <c r="F14" s="18">
        <v>0</v>
      </c>
      <c r="G14" s="18">
        <v>3.1949167706874199E-2</v>
      </c>
      <c r="H14" s="18"/>
      <c r="I14" s="18">
        <v>1.65480440015623E-2</v>
      </c>
      <c r="J14" s="18">
        <v>0</v>
      </c>
      <c r="K14" s="18"/>
      <c r="L14" s="18">
        <v>0</v>
      </c>
      <c r="M14" s="18">
        <v>1.7923027196374501E-2</v>
      </c>
    </row>
    <row r="15" spans="2:13" x14ac:dyDescent="0.2">
      <c r="B15" s="19"/>
    </row>
    <row r="16" spans="2:13" x14ac:dyDescent="0.2">
      <c r="B16" s="21" t="s">
        <v>425</v>
      </c>
    </row>
    <row r="17" spans="2:2" x14ac:dyDescent="0.2">
      <c r="B17" s="21" t="s">
        <v>426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322</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323</v>
      </c>
      <c r="C9" s="15">
        <v>0.40059181141500799</v>
      </c>
      <c r="D9" s="15">
        <v>0.37779712787582098</v>
      </c>
      <c r="E9" s="15">
        <v>0.40650463951718702</v>
      </c>
      <c r="F9" s="15">
        <v>0.48459141944399797</v>
      </c>
      <c r="G9" s="15">
        <v>0.32093984413488902</v>
      </c>
      <c r="H9" s="15"/>
      <c r="I9" s="15">
        <v>0.395216779644262</v>
      </c>
      <c r="J9" s="15">
        <v>0.40650463951718702</v>
      </c>
      <c r="K9" s="15"/>
      <c r="L9" s="15">
        <v>0.41458994691659501</v>
      </c>
      <c r="M9" s="15">
        <v>0.38564643366143497</v>
      </c>
    </row>
    <row r="10" spans="2:13" ht="16" x14ac:dyDescent="0.2">
      <c r="B10" s="17" t="s">
        <v>324</v>
      </c>
      <c r="C10" s="15">
        <v>0.35312460492495301</v>
      </c>
      <c r="D10" s="15">
        <v>0.32352006191594601</v>
      </c>
      <c r="E10" s="15">
        <v>0.32454942900251199</v>
      </c>
      <c r="F10" s="15">
        <v>0.35776460756592399</v>
      </c>
      <c r="G10" s="15">
        <v>0.45541598191699101</v>
      </c>
      <c r="H10" s="15"/>
      <c r="I10" s="15">
        <v>0.37910074963669099</v>
      </c>
      <c r="J10" s="15">
        <v>0.32454942900251199</v>
      </c>
      <c r="K10" s="15"/>
      <c r="L10" s="15">
        <v>0.33210317500550701</v>
      </c>
      <c r="M10" s="15">
        <v>0.37556853762090497</v>
      </c>
    </row>
    <row r="11" spans="2:13" ht="16" x14ac:dyDescent="0.2">
      <c r="B11" s="17" t="s">
        <v>325</v>
      </c>
      <c r="C11" s="15">
        <v>0.34792336115864703</v>
      </c>
      <c r="D11" s="15">
        <v>0.37483471779880101</v>
      </c>
      <c r="E11" s="15">
        <v>0.435057339940772</v>
      </c>
      <c r="F11" s="15">
        <v>0.35420644013587299</v>
      </c>
      <c r="G11" s="15">
        <v>7.7257269322956998E-2</v>
      </c>
      <c r="H11" s="15"/>
      <c r="I11" s="15">
        <v>0.26871458049191999</v>
      </c>
      <c r="J11" s="15">
        <v>0.435057339940772</v>
      </c>
      <c r="K11" s="15"/>
      <c r="L11" s="15">
        <v>0.43075889569996201</v>
      </c>
      <c r="M11" s="15">
        <v>0.25948241450551501</v>
      </c>
    </row>
    <row r="12" spans="2:13" ht="48" x14ac:dyDescent="0.2">
      <c r="B12" s="17" t="s">
        <v>326</v>
      </c>
      <c r="C12" s="15">
        <v>0.32554389111294502</v>
      </c>
      <c r="D12" s="15">
        <v>0.32648247199296498</v>
      </c>
      <c r="E12" s="15">
        <v>0.38605680471192499</v>
      </c>
      <c r="F12" s="15">
        <v>0.292572117911862</v>
      </c>
      <c r="G12" s="15">
        <v>0.193143173307393</v>
      </c>
      <c r="H12" s="15"/>
      <c r="I12" s="15">
        <v>0.27053487892550399</v>
      </c>
      <c r="J12" s="15">
        <v>0.38605680471192499</v>
      </c>
      <c r="K12" s="15"/>
      <c r="L12" s="15">
        <v>0.303231125871329</v>
      </c>
      <c r="M12" s="15">
        <v>0.34936654272429601</v>
      </c>
    </row>
    <row r="13" spans="2:13" ht="32" x14ac:dyDescent="0.2">
      <c r="B13" s="17" t="s">
        <v>327</v>
      </c>
      <c r="C13" s="15">
        <v>0.30441369128640799</v>
      </c>
      <c r="D13" s="15">
        <v>0.34539490354663899</v>
      </c>
      <c r="E13" s="15">
        <v>0.31521026646549399</v>
      </c>
      <c r="F13" s="15">
        <v>0.34512010890855499</v>
      </c>
      <c r="G13" s="15">
        <v>0.193143173307393</v>
      </c>
      <c r="H13" s="15"/>
      <c r="I13" s="15">
        <v>0.29459910956679802</v>
      </c>
      <c r="J13" s="15">
        <v>0.31521026646549399</v>
      </c>
      <c r="K13" s="15"/>
      <c r="L13" s="15">
        <v>0.35761195079076502</v>
      </c>
      <c r="M13" s="15">
        <v>0.24761554955995399</v>
      </c>
    </row>
    <row r="14" spans="2:13" ht="48" x14ac:dyDescent="0.2">
      <c r="B14" s="17" t="s">
        <v>328</v>
      </c>
      <c r="C14" s="15">
        <v>0.28404797431038598</v>
      </c>
      <c r="D14" s="15">
        <v>0.236020695393173</v>
      </c>
      <c r="E14" s="15">
        <v>0.30093391625370203</v>
      </c>
      <c r="F14" s="15">
        <v>0.36230777317958301</v>
      </c>
      <c r="G14" s="15">
        <v>0.205053940150454</v>
      </c>
      <c r="H14" s="15"/>
      <c r="I14" s="15">
        <v>0.26869787908423298</v>
      </c>
      <c r="J14" s="15">
        <v>0.30093391625370203</v>
      </c>
      <c r="K14" s="15"/>
      <c r="L14" s="15">
        <v>0.259989717107934</v>
      </c>
      <c r="M14" s="15">
        <v>0.30973423387992199</v>
      </c>
    </row>
    <row r="15" spans="2:13" ht="32" x14ac:dyDescent="0.2">
      <c r="B15" s="17" t="s">
        <v>329</v>
      </c>
      <c r="C15" s="15">
        <v>0.27794334414989402</v>
      </c>
      <c r="D15" s="15">
        <v>0.24358566801464299</v>
      </c>
      <c r="E15" s="15">
        <v>0.34102676664542603</v>
      </c>
      <c r="F15" s="15">
        <v>0.213750131416823</v>
      </c>
      <c r="G15" s="15">
        <v>0.205053940150454</v>
      </c>
      <c r="H15" s="15"/>
      <c r="I15" s="15">
        <v>0.220597621551259</v>
      </c>
      <c r="J15" s="15">
        <v>0.34102676664542603</v>
      </c>
      <c r="K15" s="15"/>
      <c r="L15" s="15">
        <v>0.23160821599057599</v>
      </c>
      <c r="M15" s="15">
        <v>0.32741393210946601</v>
      </c>
    </row>
    <row r="16" spans="2:13" ht="32" x14ac:dyDescent="0.2">
      <c r="B16" s="17" t="s">
        <v>330</v>
      </c>
      <c r="C16" s="15">
        <v>0.27580926258587601</v>
      </c>
      <c r="D16" s="15">
        <v>0.34539490354663899</v>
      </c>
      <c r="E16" s="15">
        <v>0.26427635021179302</v>
      </c>
      <c r="F16" s="15">
        <v>0.240024126915169</v>
      </c>
      <c r="G16" s="15">
        <v>0.27563174251880701</v>
      </c>
      <c r="H16" s="15"/>
      <c r="I16" s="15">
        <v>0.28629320856717499</v>
      </c>
      <c r="J16" s="15">
        <v>0.26427635021179302</v>
      </c>
      <c r="K16" s="15"/>
      <c r="L16" s="15">
        <v>0.27547183336283299</v>
      </c>
      <c r="M16" s="15">
        <v>0.27616952536536699</v>
      </c>
    </row>
    <row r="17" spans="2:13" ht="48" x14ac:dyDescent="0.2">
      <c r="B17" s="17" t="s">
        <v>331</v>
      </c>
      <c r="C17" s="15">
        <v>0.26116197672838398</v>
      </c>
      <c r="D17" s="15">
        <v>0.34539490354663899</v>
      </c>
      <c r="E17" s="15">
        <v>0.28198798477339998</v>
      </c>
      <c r="F17" s="15">
        <v>0.279927619254493</v>
      </c>
      <c r="G17" s="15">
        <v>0.102526970075227</v>
      </c>
      <c r="H17" s="15"/>
      <c r="I17" s="15">
        <v>0.24223018081526501</v>
      </c>
      <c r="J17" s="15">
        <v>0.28198798477339998</v>
      </c>
      <c r="K17" s="15"/>
      <c r="L17" s="15">
        <v>0.28566497196235802</v>
      </c>
      <c r="M17" s="15">
        <v>0.23500088407256201</v>
      </c>
    </row>
    <row r="18" spans="2:13" ht="32" x14ac:dyDescent="0.2">
      <c r="B18" s="17" t="s">
        <v>332</v>
      </c>
      <c r="C18" s="15">
        <v>0.20951690970651499</v>
      </c>
      <c r="D18" s="15">
        <v>0.229275799005419</v>
      </c>
      <c r="E18" s="15">
        <v>0.26427635021179302</v>
      </c>
      <c r="F18" s="15">
        <v>0.117740480650755</v>
      </c>
      <c r="G18" s="15">
        <v>0.13447613778210099</v>
      </c>
      <c r="H18" s="15"/>
      <c r="I18" s="15">
        <v>0.15973806828277201</v>
      </c>
      <c r="J18" s="15">
        <v>0.26427635021179302</v>
      </c>
      <c r="K18" s="15"/>
      <c r="L18" s="15">
        <v>0.20765903718001699</v>
      </c>
      <c r="M18" s="15">
        <v>0.21150050293029601</v>
      </c>
    </row>
    <row r="19" spans="2:13" ht="48" x14ac:dyDescent="0.2">
      <c r="B19" s="17" t="s">
        <v>333</v>
      </c>
      <c r="C19" s="15">
        <v>0.195834564931055</v>
      </c>
      <c r="D19" s="15">
        <v>0.30921019290672203</v>
      </c>
      <c r="E19" s="15">
        <v>0.193162205559096</v>
      </c>
      <c r="F19" s="15">
        <v>0.19201930153213501</v>
      </c>
      <c r="G19" s="15">
        <v>9.5847503120622707E-2</v>
      </c>
      <c r="H19" s="15"/>
      <c r="I19" s="15">
        <v>0.198263862092906</v>
      </c>
      <c r="J19" s="15">
        <v>0.193162205559096</v>
      </c>
      <c r="K19" s="15"/>
      <c r="L19" s="15">
        <v>0.194336140973176</v>
      </c>
      <c r="M19" s="15">
        <v>0.19743438599886601</v>
      </c>
    </row>
    <row r="20" spans="2:13" ht="48" x14ac:dyDescent="0.2">
      <c r="B20" s="17" t="s">
        <v>334</v>
      </c>
      <c r="C20" s="15">
        <v>0.18257942212478201</v>
      </c>
      <c r="D20" s="15">
        <v>0.28733535127602899</v>
      </c>
      <c r="E20" s="15">
        <v>0.18945931480301401</v>
      </c>
      <c r="F20" s="15">
        <v>0.14855764176276101</v>
      </c>
      <c r="G20" s="15">
        <v>9.5847503120622707E-2</v>
      </c>
      <c r="H20" s="15"/>
      <c r="I20" s="15">
        <v>0.17632528432713501</v>
      </c>
      <c r="J20" s="15">
        <v>0.18945931480301401</v>
      </c>
      <c r="K20" s="15"/>
      <c r="L20" s="15">
        <v>0.16734128132350301</v>
      </c>
      <c r="M20" s="15">
        <v>0.19884871531111101</v>
      </c>
    </row>
    <row r="21" spans="2:13" ht="15.75" customHeight="1" x14ac:dyDescent="0.2">
      <c r="B21" s="17" t="s">
        <v>335</v>
      </c>
      <c r="C21" s="15">
        <v>0.160913395316024</v>
      </c>
      <c r="D21" s="15">
        <v>6.1842038581344398E-2</v>
      </c>
      <c r="E21" s="15">
        <v>0.240660837462983</v>
      </c>
      <c r="F21" s="15">
        <v>0.13136997749173199</v>
      </c>
      <c r="G21" s="15">
        <v>7.0577802368352704E-2</v>
      </c>
      <c r="H21" s="15"/>
      <c r="I21" s="15">
        <v>8.8419315026798895E-2</v>
      </c>
      <c r="J21" s="15">
        <v>0.240660837462983</v>
      </c>
      <c r="K21" s="15"/>
      <c r="L21" s="15">
        <v>0.19139712243776799</v>
      </c>
      <c r="M21" s="15">
        <v>0.12836685959205699</v>
      </c>
    </row>
    <row r="22" spans="2:13" ht="15.75" customHeight="1" x14ac:dyDescent="0.2">
      <c r="B22" s="17" t="s">
        <v>336</v>
      </c>
      <c r="C22" s="15">
        <v>2.2739933671241701E-2</v>
      </c>
      <c r="D22" s="15">
        <v>2.1874841630693101E-2</v>
      </c>
      <c r="E22" s="15">
        <v>5.9038781872025204E-3</v>
      </c>
      <c r="F22" s="15">
        <v>2.17308298846874E-2</v>
      </c>
      <c r="G22" s="15">
        <v>7.0577802368352704E-2</v>
      </c>
      <c r="H22" s="15"/>
      <c r="I22" s="15">
        <v>3.8044679819270198E-2</v>
      </c>
      <c r="J22" s="15">
        <v>5.9038781872025204E-3</v>
      </c>
      <c r="K22" s="15"/>
      <c r="L22" s="15">
        <v>2.0296654991109799E-2</v>
      </c>
      <c r="M22" s="15">
        <v>2.5348546998901499E-2</v>
      </c>
    </row>
    <row r="23" spans="2:13" ht="15.75" customHeight="1" x14ac:dyDescent="0.2">
      <c r="B23" s="17" t="s">
        <v>52</v>
      </c>
      <c r="C23" s="15">
        <v>6.5533332693956297E-3</v>
      </c>
      <c r="D23" s="15">
        <v>2.1874841630693101E-2</v>
      </c>
      <c r="E23" s="15">
        <v>5.9038781872025204E-3</v>
      </c>
      <c r="F23" s="15">
        <v>0</v>
      </c>
      <c r="G23" s="15">
        <v>0</v>
      </c>
      <c r="H23" s="15"/>
      <c r="I23" s="15">
        <v>7.1437177081340097E-3</v>
      </c>
      <c r="J23" s="15">
        <v>5.9038781872025204E-3</v>
      </c>
      <c r="K23" s="15"/>
      <c r="L23" s="15">
        <v>7.24690015714101E-3</v>
      </c>
      <c r="M23" s="15">
        <v>5.8128332839832899E-3</v>
      </c>
    </row>
    <row r="24" spans="2:13" ht="15.75" customHeight="1" x14ac:dyDescent="0.2">
      <c r="B24" s="17" t="s">
        <v>47</v>
      </c>
      <c r="C24" s="18">
        <v>3.8749357850558302E-3</v>
      </c>
      <c r="D24" s="18">
        <v>0</v>
      </c>
      <c r="E24" s="18">
        <v>0</v>
      </c>
      <c r="F24" s="18">
        <v>2.17308298846874E-2</v>
      </c>
      <c r="G24" s="18">
        <v>0</v>
      </c>
      <c r="H24" s="18"/>
      <c r="I24" s="18">
        <v>7.3974300288181596E-3</v>
      </c>
      <c r="J24" s="18">
        <v>0</v>
      </c>
      <c r="K24" s="18"/>
      <c r="L24" s="18">
        <v>0</v>
      </c>
      <c r="M24" s="18">
        <v>8.0120852698523093E-3</v>
      </c>
    </row>
    <row r="25" spans="2:13" ht="15.75" customHeight="1" x14ac:dyDescent="0.2">
      <c r="B25" s="19"/>
    </row>
    <row r="26" spans="2:13" ht="15.75" customHeight="1" x14ac:dyDescent="0.2">
      <c r="B26" s="21" t="s">
        <v>425</v>
      </c>
    </row>
    <row r="27" spans="2:13" ht="15.75" customHeight="1" x14ac:dyDescent="0.2">
      <c r="B27" s="21" t="s">
        <v>426</v>
      </c>
    </row>
    <row r="28" spans="2:13" ht="15.75" customHeight="1" x14ac:dyDescent="0.2"/>
    <row r="29" spans="2:13" ht="15.75" customHeight="1" x14ac:dyDescent="0.2">
      <c r="B29" s="6" t="str">
        <f>HYPERLINK("#'Contents'!A1", "Return to Contents")</f>
        <v>Return to Contents</v>
      </c>
    </row>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337</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338</v>
      </c>
      <c r="C9" s="15">
        <v>0.208944765019732</v>
      </c>
      <c r="D9" s="15">
        <v>0.153123891414851</v>
      </c>
      <c r="E9" s="15">
        <v>0.20276897450237999</v>
      </c>
      <c r="F9" s="15">
        <v>0.213750131416823</v>
      </c>
      <c r="G9" s="15">
        <v>0.27563174251880701</v>
      </c>
      <c r="H9" s="15"/>
      <c r="I9" s="15">
        <v>0.21455884167926101</v>
      </c>
      <c r="J9" s="15">
        <v>0.20276897450237999</v>
      </c>
      <c r="K9" s="15"/>
      <c r="L9" s="15">
        <v>0.23149266449619099</v>
      </c>
      <c r="M9" s="15">
        <v>0.18487106783434001</v>
      </c>
    </row>
    <row r="10" spans="2:13" ht="16" x14ac:dyDescent="0.2">
      <c r="B10" s="17" t="s">
        <v>339</v>
      </c>
      <c r="C10" s="15">
        <v>0.50423916616732101</v>
      </c>
      <c r="D10" s="15">
        <v>0.541448401989161</v>
      </c>
      <c r="E10" s="15">
        <v>0.626717642174907</v>
      </c>
      <c r="F10" s="15">
        <v>0.47194692078662798</v>
      </c>
      <c r="G10" s="15">
        <v>0.16642530548897499</v>
      </c>
      <c r="H10" s="15"/>
      <c r="I10" s="15">
        <v>0.39290061743953097</v>
      </c>
      <c r="J10" s="15">
        <v>0.626717642174907</v>
      </c>
      <c r="K10" s="15"/>
      <c r="L10" s="15">
        <v>0.48918093730610601</v>
      </c>
      <c r="M10" s="15">
        <v>0.52031637292140298</v>
      </c>
    </row>
    <row r="11" spans="2:13" ht="16" x14ac:dyDescent="0.2">
      <c r="B11" s="17" t="s">
        <v>340</v>
      </c>
      <c r="C11" s="15">
        <v>4.3775557494012199E-2</v>
      </c>
      <c r="D11" s="15">
        <v>0.127466563473424</v>
      </c>
      <c r="E11" s="15">
        <v>3.1987984773400299E-2</v>
      </c>
      <c r="F11" s="15">
        <v>0</v>
      </c>
      <c r="G11" s="15">
        <v>3.8628634661478499E-2</v>
      </c>
      <c r="H11" s="15"/>
      <c r="I11" s="15">
        <v>5.44910014031523E-2</v>
      </c>
      <c r="J11" s="15">
        <v>3.1987984773400299E-2</v>
      </c>
      <c r="K11" s="15"/>
      <c r="L11" s="15">
        <v>6.2449561948028198E-2</v>
      </c>
      <c r="M11" s="15">
        <v>2.3837898603258401E-2</v>
      </c>
    </row>
    <row r="12" spans="2:13" ht="16" x14ac:dyDescent="0.2">
      <c r="B12" s="17" t="s">
        <v>341</v>
      </c>
      <c r="C12" s="15">
        <v>0.102590200987231</v>
      </c>
      <c r="D12" s="15">
        <v>0.119901590851954</v>
      </c>
      <c r="E12" s="15">
        <v>6.2741672628106801E-2</v>
      </c>
      <c r="F12" s="15">
        <v>0.16120214042013001</v>
      </c>
      <c r="G12" s="15">
        <v>0.13447613778210099</v>
      </c>
      <c r="H12" s="15"/>
      <c r="I12" s="15">
        <v>0.13881433979973901</v>
      </c>
      <c r="J12" s="15">
        <v>6.2741672628106801E-2</v>
      </c>
      <c r="K12" s="15"/>
      <c r="L12" s="15">
        <v>7.2684738931654502E-2</v>
      </c>
      <c r="M12" s="15">
        <v>0.13451934092626799</v>
      </c>
    </row>
    <row r="13" spans="2:13" ht="16" x14ac:dyDescent="0.2">
      <c r="B13" s="17" t="s">
        <v>342</v>
      </c>
      <c r="C13" s="15">
        <v>4.2858925805447902E-2</v>
      </c>
      <c r="D13" s="15">
        <v>0</v>
      </c>
      <c r="E13" s="15">
        <v>1.1807756374404999E-2</v>
      </c>
      <c r="F13" s="15">
        <v>5.2547990996692898E-2</v>
      </c>
      <c r="G13" s="15">
        <v>0.15974583853437099</v>
      </c>
      <c r="H13" s="15"/>
      <c r="I13" s="15">
        <v>7.1085862108435205E-2</v>
      </c>
      <c r="J13" s="15">
        <v>1.1807756374404999E-2</v>
      </c>
      <c r="K13" s="15"/>
      <c r="L13" s="15">
        <v>1.8146324133731101E-2</v>
      </c>
      <c r="M13" s="15">
        <v>6.9243808793296002E-2</v>
      </c>
    </row>
    <row r="14" spans="2:13" ht="16" x14ac:dyDescent="0.2">
      <c r="B14" s="17" t="s">
        <v>343</v>
      </c>
      <c r="C14" s="15">
        <v>5.5732457570682199E-3</v>
      </c>
      <c r="D14" s="15">
        <v>0</v>
      </c>
      <c r="E14" s="15">
        <v>0</v>
      </c>
      <c r="F14" s="15">
        <v>0</v>
      </c>
      <c r="G14" s="15">
        <v>3.1949167706874199E-2</v>
      </c>
      <c r="H14" s="15"/>
      <c r="I14" s="15">
        <v>1.0639581610699099E-2</v>
      </c>
      <c r="J14" s="15">
        <v>0</v>
      </c>
      <c r="K14" s="15"/>
      <c r="L14" s="15">
        <v>0</v>
      </c>
      <c r="M14" s="15">
        <v>1.15236284450659E-2</v>
      </c>
    </row>
    <row r="15" spans="2:13" ht="16" x14ac:dyDescent="0.2">
      <c r="B15" s="17" t="s">
        <v>344</v>
      </c>
      <c r="C15" s="15">
        <v>0</v>
      </c>
      <c r="D15" s="15">
        <v>0</v>
      </c>
      <c r="E15" s="15">
        <v>0</v>
      </c>
      <c r="F15" s="15">
        <v>0</v>
      </c>
      <c r="G15" s="15">
        <v>0</v>
      </c>
      <c r="H15" s="15"/>
      <c r="I15" s="15">
        <v>0</v>
      </c>
      <c r="J15" s="15">
        <v>0</v>
      </c>
      <c r="K15" s="15"/>
      <c r="L15" s="15">
        <v>0</v>
      </c>
      <c r="M15" s="15">
        <v>0</v>
      </c>
    </row>
    <row r="16" spans="2:13" ht="16" x14ac:dyDescent="0.2">
      <c r="B16" s="17" t="s">
        <v>66</v>
      </c>
      <c r="C16" s="15">
        <v>5.8846641986581003E-2</v>
      </c>
      <c r="D16" s="15">
        <v>5.8059552270609702E-2</v>
      </c>
      <c r="E16" s="15">
        <v>3.0753687854706498E-2</v>
      </c>
      <c r="F16" s="15">
        <v>7.8821986495039298E-2</v>
      </c>
      <c r="G16" s="15">
        <v>0.115885903984436</v>
      </c>
      <c r="H16" s="15"/>
      <c r="I16" s="15">
        <v>8.4384424987127199E-2</v>
      </c>
      <c r="J16" s="15">
        <v>3.0753687854706498E-2</v>
      </c>
      <c r="K16" s="15"/>
      <c r="L16" s="15">
        <v>8.0198304023821096E-2</v>
      </c>
      <c r="M16" s="15">
        <v>3.6050130638550303E-2</v>
      </c>
    </row>
    <row r="17" spans="2:13" ht="16" x14ac:dyDescent="0.2">
      <c r="B17" s="17" t="s">
        <v>65</v>
      </c>
      <c r="C17" s="15">
        <v>0</v>
      </c>
      <c r="D17" s="15">
        <v>0</v>
      </c>
      <c r="E17" s="15">
        <v>0</v>
      </c>
      <c r="F17" s="15">
        <v>0</v>
      </c>
      <c r="G17" s="15">
        <v>0</v>
      </c>
      <c r="H17" s="15"/>
      <c r="I17" s="15">
        <v>0</v>
      </c>
      <c r="J17" s="15">
        <v>0</v>
      </c>
      <c r="K17" s="15"/>
      <c r="L17" s="15">
        <v>0</v>
      </c>
      <c r="M17" s="15">
        <v>0</v>
      </c>
    </row>
    <row r="18" spans="2:13" ht="16" x14ac:dyDescent="0.2">
      <c r="B18" s="17" t="s">
        <v>52</v>
      </c>
      <c r="C18" s="18">
        <v>3.3171496782605503E-2</v>
      </c>
      <c r="D18" s="18">
        <v>0</v>
      </c>
      <c r="E18" s="18">
        <v>3.3222281692094201E-2</v>
      </c>
      <c r="F18" s="18">
        <v>2.17308298846874E-2</v>
      </c>
      <c r="G18" s="18">
        <v>7.7257269322956998E-2</v>
      </c>
      <c r="H18" s="18"/>
      <c r="I18" s="18">
        <v>3.3125330972056201E-2</v>
      </c>
      <c r="J18" s="18">
        <v>3.3222281692094201E-2</v>
      </c>
      <c r="K18" s="18"/>
      <c r="L18" s="18">
        <v>4.5847469160469098E-2</v>
      </c>
      <c r="M18" s="18">
        <v>1.9637751837818899E-2</v>
      </c>
    </row>
    <row r="19" spans="2:13" x14ac:dyDescent="0.2">
      <c r="B19" s="19"/>
    </row>
    <row r="20" spans="2:13" x14ac:dyDescent="0.2">
      <c r="B20" s="21" t="s">
        <v>425</v>
      </c>
    </row>
    <row r="21" spans="2:13" ht="15.75" customHeight="1" x14ac:dyDescent="0.2">
      <c r="B21" s="21" t="s">
        <v>426</v>
      </c>
    </row>
    <row r="22" spans="2:13" ht="15.75" customHeight="1" x14ac:dyDescent="0.2"/>
    <row r="23" spans="2:13" ht="15.75" customHeight="1" x14ac:dyDescent="0.2">
      <c r="B23" s="6" t="str">
        <f>HYPERLINK("#'Contents'!A1", "Return to Contents")</f>
        <v>Return to Contents</v>
      </c>
    </row>
    <row r="24" spans="2:13" ht="15.75" customHeight="1" x14ac:dyDescent="0.2"/>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345</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346</v>
      </c>
      <c r="C9" s="15">
        <v>7.2142434160231403E-2</v>
      </c>
      <c r="D9" s="15">
        <v>3.9967196950651401E-2</v>
      </c>
      <c r="E9" s="15">
        <v>1.3042053293098901E-2</v>
      </c>
      <c r="F9" s="15">
        <v>0.117740480650755</v>
      </c>
      <c r="G9" s="15">
        <v>0.218412874059662</v>
      </c>
      <c r="H9" s="15"/>
      <c r="I9" s="15">
        <v>0.125867389348266</v>
      </c>
      <c r="J9" s="15">
        <v>1.3042053293098901E-2</v>
      </c>
      <c r="K9" s="15"/>
      <c r="L9" s="15">
        <v>8.4174896790924297E-2</v>
      </c>
      <c r="M9" s="15">
        <v>5.9295744734980498E-2</v>
      </c>
    </row>
    <row r="10" spans="2:13" ht="16" x14ac:dyDescent="0.2">
      <c r="B10" s="17" t="s">
        <v>105</v>
      </c>
      <c r="C10" s="15">
        <v>1.31902172596296E-2</v>
      </c>
      <c r="D10" s="15">
        <v>2.1874841630693101E-2</v>
      </c>
      <c r="E10" s="15">
        <v>0</v>
      </c>
      <c r="F10" s="15">
        <v>2.17308298846874E-2</v>
      </c>
      <c r="G10" s="15">
        <v>3.1949167706874199E-2</v>
      </c>
      <c r="H10" s="15"/>
      <c r="I10" s="15">
        <v>2.5180729347651198E-2</v>
      </c>
      <c r="J10" s="15">
        <v>0</v>
      </c>
      <c r="K10" s="15"/>
      <c r="L10" s="15">
        <v>7.24690015714101E-3</v>
      </c>
      <c r="M10" s="15">
        <v>1.9535713714918201E-2</v>
      </c>
    </row>
    <row r="11" spans="2:13" ht="16" x14ac:dyDescent="0.2">
      <c r="B11" s="17" t="s">
        <v>106</v>
      </c>
      <c r="C11" s="15">
        <v>4.54701202243432E-2</v>
      </c>
      <c r="D11" s="15">
        <v>1.80923553199583E-2</v>
      </c>
      <c r="E11" s="15">
        <v>2.3615512748810099E-2</v>
      </c>
      <c r="F11" s="15">
        <v>7.4278820881380297E-2</v>
      </c>
      <c r="G11" s="15">
        <v>0.102526970075227</v>
      </c>
      <c r="H11" s="15"/>
      <c r="I11" s="15">
        <v>6.5336960167638403E-2</v>
      </c>
      <c r="J11" s="15">
        <v>2.3615512748810099E-2</v>
      </c>
      <c r="K11" s="15"/>
      <c r="L11" s="15">
        <v>3.1196078967699901E-2</v>
      </c>
      <c r="M11" s="15">
        <v>6.0710074047225802E-2</v>
      </c>
    </row>
    <row r="12" spans="2:13" ht="16" x14ac:dyDescent="0.2">
      <c r="B12" s="17" t="s">
        <v>107</v>
      </c>
      <c r="C12" s="15">
        <v>6.0186815178937703E-2</v>
      </c>
      <c r="D12" s="15">
        <v>2.1874841630693101E-2</v>
      </c>
      <c r="E12" s="15">
        <v>3.7891862960602797E-2</v>
      </c>
      <c r="F12" s="15">
        <v>5.2547990996692898E-2</v>
      </c>
      <c r="G12" s="15">
        <v>0.16642530548897499</v>
      </c>
      <c r="H12" s="15"/>
      <c r="I12" s="15">
        <v>8.0453948677489104E-2</v>
      </c>
      <c r="J12" s="15">
        <v>3.7891862960602797E-2</v>
      </c>
      <c r="K12" s="15"/>
      <c r="L12" s="15">
        <v>5.1608285453195298E-2</v>
      </c>
      <c r="M12" s="15">
        <v>6.9345846916196704E-2</v>
      </c>
    </row>
    <row r="13" spans="2:13" ht="16" x14ac:dyDescent="0.2">
      <c r="B13" s="17" t="s">
        <v>108</v>
      </c>
      <c r="C13" s="15">
        <v>0.117423786736465</v>
      </c>
      <c r="D13" s="15">
        <v>0.116119104541219</v>
      </c>
      <c r="E13" s="15">
        <v>8.1687604108408196E-2</v>
      </c>
      <c r="F13" s="15">
        <v>0.15310080737642001</v>
      </c>
      <c r="G13" s="15">
        <v>0.179784239398184</v>
      </c>
      <c r="H13" s="15"/>
      <c r="I13" s="15">
        <v>0.14990961478214401</v>
      </c>
      <c r="J13" s="15">
        <v>8.1687604108408196E-2</v>
      </c>
      <c r="K13" s="15"/>
      <c r="L13" s="15">
        <v>0.12533948780722501</v>
      </c>
      <c r="M13" s="15">
        <v>0.108972436721068</v>
      </c>
    </row>
    <row r="14" spans="2:13" ht="16" x14ac:dyDescent="0.2">
      <c r="B14" s="17" t="s">
        <v>109</v>
      </c>
      <c r="C14" s="15">
        <v>0.114055900597212</v>
      </c>
      <c r="D14" s="15">
        <v>0.123684077162689</v>
      </c>
      <c r="E14" s="15">
        <v>9.3762966889079993E-2</v>
      </c>
      <c r="F14" s="15">
        <v>0.17028847164744801</v>
      </c>
      <c r="G14" s="15">
        <v>0.102526970075227</v>
      </c>
      <c r="H14" s="15"/>
      <c r="I14" s="15">
        <v>0.13250310750361399</v>
      </c>
      <c r="J14" s="15">
        <v>9.3762966889079993E-2</v>
      </c>
      <c r="K14" s="15"/>
      <c r="L14" s="15">
        <v>0.13757388220759001</v>
      </c>
      <c r="M14" s="15">
        <v>8.8946476622222298E-2</v>
      </c>
    </row>
    <row r="15" spans="2:13" ht="16" x14ac:dyDescent="0.2">
      <c r="B15" s="17" t="s">
        <v>110</v>
      </c>
      <c r="C15" s="15">
        <v>0.12957913428918</v>
      </c>
      <c r="D15" s="15">
        <v>0.21118344368546099</v>
      </c>
      <c r="E15" s="15">
        <v>0.14689787057390299</v>
      </c>
      <c r="F15" s="15">
        <v>0.100552816379727</v>
      </c>
      <c r="G15" s="15">
        <v>3.1949167706874199E-2</v>
      </c>
      <c r="H15" s="15"/>
      <c r="I15" s="15">
        <v>0.113835609168726</v>
      </c>
      <c r="J15" s="15">
        <v>0.14689787057390299</v>
      </c>
      <c r="K15" s="15"/>
      <c r="L15" s="15">
        <v>0.14443856593532001</v>
      </c>
      <c r="M15" s="15">
        <v>0.113714177193301</v>
      </c>
    </row>
    <row r="16" spans="2:13" ht="16" x14ac:dyDescent="0.2">
      <c r="B16" s="17" t="s">
        <v>111</v>
      </c>
      <c r="C16" s="15">
        <v>0.14060943137790899</v>
      </c>
      <c r="D16" s="15">
        <v>0.203618471063992</v>
      </c>
      <c r="E16" s="15">
        <v>0.15650463951718699</v>
      </c>
      <c r="F16" s="15">
        <v>0.14401447614910201</v>
      </c>
      <c r="G16" s="15">
        <v>3.1949167706874199E-2</v>
      </c>
      <c r="H16" s="15"/>
      <c r="I16" s="15">
        <v>0.12615995859182</v>
      </c>
      <c r="J16" s="15">
        <v>0.15650463951718699</v>
      </c>
      <c r="K16" s="15"/>
      <c r="L16" s="15">
        <v>0.14969272511356899</v>
      </c>
      <c r="M16" s="15">
        <v>0.13091147866765701</v>
      </c>
    </row>
    <row r="17" spans="2:13" ht="16" x14ac:dyDescent="0.2">
      <c r="B17" s="17" t="s">
        <v>112</v>
      </c>
      <c r="C17" s="15">
        <v>0.11986702297381201</v>
      </c>
      <c r="D17" s="15">
        <v>0.14177643248264701</v>
      </c>
      <c r="E17" s="15">
        <v>0.15500273619222599</v>
      </c>
      <c r="F17" s="15">
        <v>0.122283646264414</v>
      </c>
      <c r="G17" s="15">
        <v>0</v>
      </c>
      <c r="H17" s="15"/>
      <c r="I17" s="15">
        <v>8.7927049145171798E-2</v>
      </c>
      <c r="J17" s="15">
        <v>0.15500273619222599</v>
      </c>
      <c r="K17" s="15"/>
      <c r="L17" s="15">
        <v>9.5703005814223904E-2</v>
      </c>
      <c r="M17" s="15">
        <v>0.14566619918931301</v>
      </c>
    </row>
    <row r="18" spans="2:13" ht="16" x14ac:dyDescent="0.2">
      <c r="B18" s="17" t="s">
        <v>347</v>
      </c>
      <c r="C18" s="15">
        <v>0.18747513720227901</v>
      </c>
      <c r="D18" s="15">
        <v>0.101809235531996</v>
      </c>
      <c r="E18" s="15">
        <v>0.29159475371668397</v>
      </c>
      <c r="F18" s="15">
        <v>4.34616597693748E-2</v>
      </c>
      <c r="G18" s="15">
        <v>0.13447613778210099</v>
      </c>
      <c r="H18" s="15"/>
      <c r="I18" s="15">
        <v>9.2825633267481E-2</v>
      </c>
      <c r="J18" s="15">
        <v>0.29159475371668397</v>
      </c>
      <c r="K18" s="15"/>
      <c r="L18" s="15">
        <v>0.173026171753113</v>
      </c>
      <c r="M18" s="15">
        <v>0.20290185219311799</v>
      </c>
    </row>
    <row r="19" spans="2:13" ht="16" x14ac:dyDescent="0.2">
      <c r="B19" s="17" t="s">
        <v>52</v>
      </c>
      <c r="C19" s="18">
        <v>0</v>
      </c>
      <c r="D19" s="18">
        <v>0</v>
      </c>
      <c r="E19" s="18">
        <v>0</v>
      </c>
      <c r="F19" s="18">
        <v>0</v>
      </c>
      <c r="G19" s="18">
        <v>0</v>
      </c>
      <c r="H19" s="18"/>
      <c r="I19" s="18">
        <v>0</v>
      </c>
      <c r="J19" s="18">
        <v>0</v>
      </c>
      <c r="K19" s="18"/>
      <c r="L19" s="18">
        <v>0</v>
      </c>
      <c r="M19" s="18">
        <v>0</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348</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349</v>
      </c>
      <c r="C9" s="15">
        <v>0.21754292470926101</v>
      </c>
      <c r="D9" s="15">
        <v>0.177961143122564</v>
      </c>
      <c r="E9" s="15">
        <v>0.31397596954680101</v>
      </c>
      <c r="F9" s="15">
        <v>4.80048253830338E-2</v>
      </c>
      <c r="G9" s="15">
        <v>0.16642530548897499</v>
      </c>
      <c r="H9" s="15"/>
      <c r="I9" s="15">
        <v>0.129880866757555</v>
      </c>
      <c r="J9" s="15">
        <v>0.31397596954680101</v>
      </c>
      <c r="K9" s="15"/>
      <c r="L9" s="15">
        <v>0.182763580812942</v>
      </c>
      <c r="M9" s="15">
        <v>0.25467575804217402</v>
      </c>
    </row>
    <row r="10" spans="2:13" ht="16" x14ac:dyDescent="0.2">
      <c r="B10" s="17" t="s">
        <v>350</v>
      </c>
      <c r="C10" s="15">
        <v>0.372053737332318</v>
      </c>
      <c r="D10" s="15">
        <v>0.49851879496148999</v>
      </c>
      <c r="E10" s="15">
        <v>0.42518296459122101</v>
      </c>
      <c r="F10" s="15">
        <v>0.41031259856261698</v>
      </c>
      <c r="G10" s="15">
        <v>6.3898335413748494E-2</v>
      </c>
      <c r="H10" s="15"/>
      <c r="I10" s="15">
        <v>0.32375683447349302</v>
      </c>
      <c r="J10" s="15">
        <v>0.42518296459122101</v>
      </c>
      <c r="K10" s="15"/>
      <c r="L10" s="15">
        <v>0.36283943721343997</v>
      </c>
      <c r="M10" s="15">
        <v>0.38189156151939202</v>
      </c>
    </row>
    <row r="11" spans="2:13" ht="32" x14ac:dyDescent="0.2">
      <c r="B11" s="17" t="s">
        <v>351</v>
      </c>
      <c r="C11" s="15">
        <v>0.199673354542592</v>
      </c>
      <c r="D11" s="15">
        <v>0.203618471063992</v>
      </c>
      <c r="E11" s="15">
        <v>0.16117422078569499</v>
      </c>
      <c r="F11" s="15">
        <v>0.249110458142487</v>
      </c>
      <c r="G11" s="15">
        <v>0.25036204176653698</v>
      </c>
      <c r="H11" s="15"/>
      <c r="I11" s="15">
        <v>0.23467083180957399</v>
      </c>
      <c r="J11" s="15">
        <v>0.16117422078569499</v>
      </c>
      <c r="K11" s="15"/>
      <c r="L11" s="15">
        <v>0.231601739552729</v>
      </c>
      <c r="M11" s="15">
        <v>0.16558440212575501</v>
      </c>
    </row>
    <row r="12" spans="2:13" ht="16" x14ac:dyDescent="0.2">
      <c r="B12" s="17" t="s">
        <v>352</v>
      </c>
      <c r="C12" s="15">
        <v>9.6151096583365597E-2</v>
      </c>
      <c r="D12" s="15">
        <v>6.1842038581344398E-2</v>
      </c>
      <c r="E12" s="15">
        <v>6.7678860302882199E-2</v>
      </c>
      <c r="F12" s="15">
        <v>0.105095981993386</v>
      </c>
      <c r="G12" s="15">
        <v>0.19837447319585</v>
      </c>
      <c r="H12" s="15"/>
      <c r="I12" s="15">
        <v>0.122033664442125</v>
      </c>
      <c r="J12" s="15">
        <v>6.7678860302882199E-2</v>
      </c>
      <c r="K12" s="15"/>
      <c r="L12" s="15">
        <v>0.10991477556495299</v>
      </c>
      <c r="M12" s="15">
        <v>8.14560408285879E-2</v>
      </c>
    </row>
    <row r="13" spans="2:13" ht="16" x14ac:dyDescent="0.2">
      <c r="B13" s="17" t="s">
        <v>353</v>
      </c>
      <c r="C13" s="15">
        <v>0.11457888683246201</v>
      </c>
      <c r="D13" s="15">
        <v>5.8059552270609702E-2</v>
      </c>
      <c r="E13" s="15">
        <v>3.1987984773400299E-2</v>
      </c>
      <c r="F13" s="15">
        <v>0.18747613591847601</v>
      </c>
      <c r="G13" s="15">
        <v>0.32093984413488902</v>
      </c>
      <c r="H13" s="15"/>
      <c r="I13" s="15">
        <v>0.18965780251725201</v>
      </c>
      <c r="J13" s="15">
        <v>3.1987984773400299E-2</v>
      </c>
      <c r="K13" s="15"/>
      <c r="L13" s="15">
        <v>0.112880466855936</v>
      </c>
      <c r="M13" s="15">
        <v>0.116392237484092</v>
      </c>
    </row>
    <row r="14" spans="2:13" ht="16" x14ac:dyDescent="0.2">
      <c r="B14" s="17" t="s">
        <v>52</v>
      </c>
      <c r="C14" s="18">
        <v>0</v>
      </c>
      <c r="D14" s="18">
        <v>0</v>
      </c>
      <c r="E14" s="18">
        <v>0</v>
      </c>
      <c r="F14" s="18">
        <v>0</v>
      </c>
      <c r="G14" s="18">
        <v>0</v>
      </c>
      <c r="H14" s="18"/>
      <c r="I14" s="18">
        <v>0</v>
      </c>
      <c r="J14" s="18">
        <v>0</v>
      </c>
      <c r="K14" s="18"/>
      <c r="L14" s="18">
        <v>0</v>
      </c>
      <c r="M14" s="18">
        <v>0</v>
      </c>
    </row>
    <row r="15" spans="2:13" x14ac:dyDescent="0.2">
      <c r="B15" s="19"/>
    </row>
    <row r="16" spans="2:13" x14ac:dyDescent="0.2">
      <c r="B16" s="21" t="s">
        <v>425</v>
      </c>
    </row>
    <row r="17" spans="2:2" x14ac:dyDescent="0.2">
      <c r="B17" s="21" t="s">
        <v>426</v>
      </c>
    </row>
    <row r="19" spans="2:2" x14ac:dyDescent="0.2">
      <c r="B19"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354</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355</v>
      </c>
      <c r="C9" s="15">
        <v>0.56056774898926898</v>
      </c>
      <c r="D9" s="15">
        <v>0.65082261014262599</v>
      </c>
      <c r="E9" s="15">
        <v>0.65183505824867805</v>
      </c>
      <c r="F9" s="15">
        <v>0.57151473898274696</v>
      </c>
      <c r="G9" s="15">
        <v>0.211733407105058</v>
      </c>
      <c r="H9" s="15"/>
      <c r="I9" s="15">
        <v>0.47760158145952702</v>
      </c>
      <c r="J9" s="15">
        <v>0.65183505824867805</v>
      </c>
      <c r="K9" s="15"/>
      <c r="L9" s="15">
        <v>0.57286454261108</v>
      </c>
      <c r="M9" s="15">
        <v>0.54743884151335298</v>
      </c>
    </row>
    <row r="10" spans="2:13" ht="64" x14ac:dyDescent="0.2">
      <c r="B10" s="17" t="s">
        <v>356</v>
      </c>
      <c r="C10" s="15">
        <v>0.52640962119314905</v>
      </c>
      <c r="D10" s="15">
        <v>0.54523088829989597</v>
      </c>
      <c r="E10" s="15">
        <v>0.58882577921430501</v>
      </c>
      <c r="F10" s="15">
        <v>0.52449491178332097</v>
      </c>
      <c r="G10" s="15">
        <v>0.33953007793255502</v>
      </c>
      <c r="H10" s="15"/>
      <c r="I10" s="15">
        <v>0.469670472587077</v>
      </c>
      <c r="J10" s="15">
        <v>0.58882577921430501</v>
      </c>
      <c r="K10" s="15"/>
      <c r="L10" s="15">
        <v>0.52750836493656095</v>
      </c>
      <c r="M10" s="15">
        <v>0.52523652636935902</v>
      </c>
    </row>
    <row r="11" spans="2:13" ht="32" x14ac:dyDescent="0.2">
      <c r="B11" s="17" t="s">
        <v>357</v>
      </c>
      <c r="C11" s="15">
        <v>0.417004015473604</v>
      </c>
      <c r="D11" s="15">
        <v>0.46907898070932802</v>
      </c>
      <c r="E11" s="15">
        <v>0.48572364978820698</v>
      </c>
      <c r="F11" s="15">
        <v>0.29711528352552102</v>
      </c>
      <c r="G11" s="15">
        <v>0.30090144327107698</v>
      </c>
      <c r="H11" s="15"/>
      <c r="I11" s="15">
        <v>0.35453471798480901</v>
      </c>
      <c r="J11" s="15">
        <v>0.48572364978820698</v>
      </c>
      <c r="K11" s="15"/>
      <c r="L11" s="15">
        <v>0.39762100332815198</v>
      </c>
      <c r="M11" s="15">
        <v>0.437698660019879</v>
      </c>
    </row>
    <row r="12" spans="2:13" ht="48" x14ac:dyDescent="0.2">
      <c r="B12" s="17" t="s">
        <v>358</v>
      </c>
      <c r="C12" s="15">
        <v>0.39287445944259503</v>
      </c>
      <c r="D12" s="15">
        <v>0.50148120503851001</v>
      </c>
      <c r="E12" s="15">
        <v>0.44879847734003198</v>
      </c>
      <c r="F12" s="15">
        <v>0.41031259856261698</v>
      </c>
      <c r="G12" s="15">
        <v>0.115885903984436</v>
      </c>
      <c r="H12" s="15"/>
      <c r="I12" s="15">
        <v>0.342036963788732</v>
      </c>
      <c r="J12" s="15">
        <v>0.44879847734003198</v>
      </c>
      <c r="K12" s="15"/>
      <c r="L12" s="15">
        <v>0.37300110108678203</v>
      </c>
      <c r="M12" s="15">
        <v>0.41409263152173598</v>
      </c>
    </row>
    <row r="13" spans="2:13" ht="32" x14ac:dyDescent="0.2">
      <c r="B13" s="17" t="s">
        <v>359</v>
      </c>
      <c r="C13" s="15">
        <v>0.28771584689615298</v>
      </c>
      <c r="D13" s="15">
        <v>0.229275799005419</v>
      </c>
      <c r="E13" s="15">
        <v>0.34472965740150702</v>
      </c>
      <c r="F13" s="15">
        <v>0.29711528352552102</v>
      </c>
      <c r="G13" s="15">
        <v>0.179784239398184</v>
      </c>
      <c r="H13" s="15"/>
      <c r="I13" s="15">
        <v>0.23588767980894901</v>
      </c>
      <c r="J13" s="15">
        <v>0.34472965740150702</v>
      </c>
      <c r="K13" s="15"/>
      <c r="L13" s="15">
        <v>0.30794547874167999</v>
      </c>
      <c r="M13" s="15">
        <v>0.26611729259491501</v>
      </c>
    </row>
    <row r="14" spans="2:13" ht="16" x14ac:dyDescent="0.2">
      <c r="B14" s="17" t="s">
        <v>360</v>
      </c>
      <c r="C14" s="15">
        <v>0.138411726487526</v>
      </c>
      <c r="D14" s="15">
        <v>0.14555891879338201</v>
      </c>
      <c r="E14" s="15">
        <v>0.153069355167372</v>
      </c>
      <c r="F14" s="15">
        <v>0.19656246714579401</v>
      </c>
      <c r="G14" s="15">
        <v>3.1949167706874199E-2</v>
      </c>
      <c r="H14" s="15"/>
      <c r="I14" s="15">
        <v>0.12508727015689999</v>
      </c>
      <c r="J14" s="15">
        <v>0.153069355167372</v>
      </c>
      <c r="K14" s="15"/>
      <c r="L14" s="15">
        <v>0.17375745541851401</v>
      </c>
      <c r="M14" s="15">
        <v>0.10067418131309</v>
      </c>
    </row>
    <row r="15" spans="2:13" ht="16" x14ac:dyDescent="0.2">
      <c r="B15" s="17" t="s">
        <v>65</v>
      </c>
      <c r="C15" s="15">
        <v>1.23116646167902E-2</v>
      </c>
      <c r="D15" s="15">
        <v>0</v>
      </c>
      <c r="E15" s="15">
        <v>0</v>
      </c>
      <c r="F15" s="15">
        <v>0</v>
      </c>
      <c r="G15" s="15">
        <v>7.0577802368352704E-2</v>
      </c>
      <c r="H15" s="15"/>
      <c r="I15" s="15">
        <v>2.3503532082318101E-2</v>
      </c>
      <c r="J15" s="15">
        <v>0</v>
      </c>
      <c r="K15" s="15"/>
      <c r="L15" s="15">
        <v>1.30497548339687E-2</v>
      </c>
      <c r="M15" s="15">
        <v>1.15236284450659E-2</v>
      </c>
    </row>
    <row r="16" spans="2:13" ht="16" x14ac:dyDescent="0.2">
      <c r="B16" s="17" t="s">
        <v>66</v>
      </c>
      <c r="C16" s="18">
        <v>7.5731262774884997E-2</v>
      </c>
      <c r="D16" s="18">
        <v>2.1874841630693101E-2</v>
      </c>
      <c r="E16" s="18">
        <v>1.1807756374404999E-2</v>
      </c>
      <c r="F16" s="18">
        <v>9.6009650766067697E-2</v>
      </c>
      <c r="G16" s="18">
        <v>0.28231120947341098</v>
      </c>
      <c r="H16" s="18"/>
      <c r="I16" s="18">
        <v>0.133840660149982</v>
      </c>
      <c r="J16" s="18">
        <v>1.1807756374404999E-2</v>
      </c>
      <c r="K16" s="18"/>
      <c r="L16" s="18">
        <v>7.7592243626747104E-2</v>
      </c>
      <c r="M16" s="18">
        <v>7.3744350887934698E-2</v>
      </c>
    </row>
    <row r="17" spans="2:2" x14ac:dyDescent="0.2">
      <c r="B17" s="19"/>
    </row>
    <row r="18" spans="2:2" x14ac:dyDescent="0.2">
      <c r="B18" s="21" t="s">
        <v>425</v>
      </c>
    </row>
    <row r="19" spans="2:2" x14ac:dyDescent="0.2">
      <c r="B19" s="21" t="s">
        <v>426</v>
      </c>
    </row>
    <row r="21" spans="2:2" ht="15.75" customHeight="1" x14ac:dyDescent="0.2">
      <c r="B21" s="6" t="str">
        <f>HYPERLINK("#'Contents'!A1", "Return to Contents")</f>
        <v>Return to Contents</v>
      </c>
    </row>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361</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153</v>
      </c>
      <c r="C9" s="15">
        <v>0.37801180545463697</v>
      </c>
      <c r="D9" s="15">
        <v>0.44720413907863499</v>
      </c>
      <c r="E9" s="15">
        <v>0.3270180228399</v>
      </c>
      <c r="F9" s="15">
        <v>0.44112975967462298</v>
      </c>
      <c r="G9" s="15">
        <v>0.38483817954863803</v>
      </c>
      <c r="H9" s="15"/>
      <c r="I9" s="15">
        <v>0.42436749124969703</v>
      </c>
      <c r="J9" s="15">
        <v>0.3270180228399</v>
      </c>
      <c r="K9" s="15"/>
      <c r="L9" s="15">
        <v>0.397498975395919</v>
      </c>
      <c r="M9" s="15">
        <v>0.357205954840637</v>
      </c>
    </row>
    <row r="10" spans="2:13" ht="32" x14ac:dyDescent="0.2">
      <c r="B10" s="17" t="s">
        <v>362</v>
      </c>
      <c r="C10" s="15">
        <v>0.36721089536727303</v>
      </c>
      <c r="D10" s="15">
        <v>0.34539490354663899</v>
      </c>
      <c r="E10" s="15">
        <v>0.3270180228399</v>
      </c>
      <c r="F10" s="15">
        <v>0.37139410440690102</v>
      </c>
      <c r="G10" s="15">
        <v>0.49404461657846899</v>
      </c>
      <c r="H10" s="15"/>
      <c r="I10" s="15">
        <v>0.403748058812399</v>
      </c>
      <c r="J10" s="15">
        <v>0.3270180228399</v>
      </c>
      <c r="K10" s="15"/>
      <c r="L10" s="15">
        <v>0.39278462252556801</v>
      </c>
      <c r="M10" s="15">
        <v>0.33990661524338101</v>
      </c>
    </row>
    <row r="11" spans="2:13" ht="32" x14ac:dyDescent="0.2">
      <c r="B11" s="17" t="s">
        <v>363</v>
      </c>
      <c r="C11" s="15">
        <v>0.29179215068091002</v>
      </c>
      <c r="D11" s="15">
        <v>0.30921019290672203</v>
      </c>
      <c r="E11" s="15">
        <v>0.34499726380777401</v>
      </c>
      <c r="F11" s="15">
        <v>0.249110458142487</v>
      </c>
      <c r="G11" s="15">
        <v>0.17310477244358</v>
      </c>
      <c r="H11" s="15"/>
      <c r="I11" s="15">
        <v>0.243426264089735</v>
      </c>
      <c r="J11" s="15">
        <v>0.34499726380777401</v>
      </c>
      <c r="K11" s="15"/>
      <c r="L11" s="15">
        <v>0.33322962797601302</v>
      </c>
      <c r="M11" s="15">
        <v>0.24755063356884599</v>
      </c>
    </row>
    <row r="12" spans="2:13" ht="48" x14ac:dyDescent="0.2">
      <c r="B12" s="17" t="s">
        <v>364</v>
      </c>
      <c r="C12" s="15">
        <v>0.22673712560622</v>
      </c>
      <c r="D12" s="15">
        <v>0.27977037865456</v>
      </c>
      <c r="E12" s="15">
        <v>0.209907149608276</v>
      </c>
      <c r="F12" s="15">
        <v>0.23548096130151</v>
      </c>
      <c r="G12" s="15">
        <v>0.211733407105058</v>
      </c>
      <c r="H12" s="15"/>
      <c r="I12" s="15">
        <v>0.24203634522272399</v>
      </c>
      <c r="J12" s="15">
        <v>0.209907149608276</v>
      </c>
      <c r="K12" s="15"/>
      <c r="L12" s="15">
        <v>0.23807531766036799</v>
      </c>
      <c r="M12" s="15">
        <v>0.21463168747322101</v>
      </c>
    </row>
    <row r="13" spans="2:13" ht="32" x14ac:dyDescent="0.2">
      <c r="B13" s="17" t="s">
        <v>365</v>
      </c>
      <c r="C13" s="15">
        <v>0.16608419935671001</v>
      </c>
      <c r="D13" s="15">
        <v>0.105591721842731</v>
      </c>
      <c r="E13" s="15">
        <v>0.208405246283316</v>
      </c>
      <c r="F13" s="15">
        <v>0.14855764176276101</v>
      </c>
      <c r="G13" s="15">
        <v>0.12779667082749699</v>
      </c>
      <c r="H13" s="15"/>
      <c r="I13" s="15">
        <v>0.12761242783371199</v>
      </c>
      <c r="J13" s="15">
        <v>0.208405246283316</v>
      </c>
      <c r="K13" s="15"/>
      <c r="L13" s="15">
        <v>0.13768943370197501</v>
      </c>
      <c r="M13" s="15">
        <v>0.19640041531890901</v>
      </c>
    </row>
    <row r="14" spans="2:13" ht="32" x14ac:dyDescent="0.2">
      <c r="B14" s="17" t="s">
        <v>366</v>
      </c>
      <c r="C14" s="15">
        <v>0.162464782067434</v>
      </c>
      <c r="D14" s="15">
        <v>0.207400957374726</v>
      </c>
      <c r="E14" s="15">
        <v>0.182321139697118</v>
      </c>
      <c r="F14" s="15">
        <v>0.18747613591847601</v>
      </c>
      <c r="G14" s="15">
        <v>3.8628634661478499E-2</v>
      </c>
      <c r="H14" s="15"/>
      <c r="I14" s="15">
        <v>0.14441444282764701</v>
      </c>
      <c r="J14" s="15">
        <v>0.182321139697118</v>
      </c>
      <c r="K14" s="15"/>
      <c r="L14" s="15">
        <v>0.15024142061214699</v>
      </c>
      <c r="M14" s="15">
        <v>0.17551528828285301</v>
      </c>
    </row>
    <row r="15" spans="2:13" ht="16" x14ac:dyDescent="0.2">
      <c r="B15" s="17" t="s">
        <v>367</v>
      </c>
      <c r="C15" s="15">
        <v>0.15595121139724899</v>
      </c>
      <c r="D15" s="15">
        <v>0.21118344368546099</v>
      </c>
      <c r="E15" s="15">
        <v>0.14786456108633</v>
      </c>
      <c r="F15" s="15">
        <v>0.17028847164744801</v>
      </c>
      <c r="G15" s="15">
        <v>0.109206437029831</v>
      </c>
      <c r="H15" s="15"/>
      <c r="I15" s="15">
        <v>0.16330234719707001</v>
      </c>
      <c r="J15" s="15">
        <v>0.14786456108633</v>
      </c>
      <c r="K15" s="15"/>
      <c r="L15" s="15">
        <v>0.153280625013414</v>
      </c>
      <c r="M15" s="15">
        <v>0.15880251415292199</v>
      </c>
    </row>
    <row r="16" spans="2:13" ht="32" x14ac:dyDescent="0.2">
      <c r="B16" s="17" t="s">
        <v>368</v>
      </c>
      <c r="C16" s="15">
        <v>0.14418815795625001</v>
      </c>
      <c r="D16" s="15">
        <v>0.105591721842731</v>
      </c>
      <c r="E16" s="15">
        <v>0.18135444918469101</v>
      </c>
      <c r="F16" s="15">
        <v>9.1466485152408697E-2</v>
      </c>
      <c r="G16" s="15">
        <v>0.13447613778210099</v>
      </c>
      <c r="H16" s="15"/>
      <c r="I16" s="15">
        <v>0.11040229564104</v>
      </c>
      <c r="J16" s="15">
        <v>0.18135444918469101</v>
      </c>
      <c r="K16" s="15"/>
      <c r="L16" s="15">
        <v>0.13668500866370201</v>
      </c>
      <c r="M16" s="15">
        <v>0.15219903915581201</v>
      </c>
    </row>
    <row r="17" spans="2:13" ht="16" x14ac:dyDescent="0.2">
      <c r="B17" s="17" t="s">
        <v>369</v>
      </c>
      <c r="C17" s="15">
        <v>0.12238874738663599</v>
      </c>
      <c r="D17" s="15">
        <v>0.15986878780260499</v>
      </c>
      <c r="E17" s="15">
        <v>0.15650463951718699</v>
      </c>
      <c r="F17" s="15">
        <v>5.2547990996692898E-2</v>
      </c>
      <c r="G17" s="15">
        <v>6.3898335413748494E-2</v>
      </c>
      <c r="H17" s="15"/>
      <c r="I17" s="15">
        <v>9.1375837672326904E-2</v>
      </c>
      <c r="J17" s="15">
        <v>0.15650463951718699</v>
      </c>
      <c r="K17" s="15"/>
      <c r="L17" s="15">
        <v>0.12612576273242099</v>
      </c>
      <c r="M17" s="15">
        <v>0.11839885130316601</v>
      </c>
    </row>
    <row r="18" spans="2:13" ht="32" x14ac:dyDescent="0.2">
      <c r="B18" s="17" t="s">
        <v>370</v>
      </c>
      <c r="C18" s="15">
        <v>0.120656931888032</v>
      </c>
      <c r="D18" s="15">
        <v>0.119901590851954</v>
      </c>
      <c r="E18" s="15">
        <v>0.106537413775912</v>
      </c>
      <c r="F18" s="15">
        <v>0.17028847164744801</v>
      </c>
      <c r="G18" s="15">
        <v>0.109206437029831</v>
      </c>
      <c r="H18" s="15"/>
      <c r="I18" s="15">
        <v>0.13349222104726299</v>
      </c>
      <c r="J18" s="15">
        <v>0.106537413775912</v>
      </c>
      <c r="K18" s="15"/>
      <c r="L18" s="15">
        <v>0.11704612422770901</v>
      </c>
      <c r="M18" s="15">
        <v>0.124512079916348</v>
      </c>
    </row>
    <row r="19" spans="2:13" ht="16" x14ac:dyDescent="0.2">
      <c r="B19" s="17" t="s">
        <v>371</v>
      </c>
      <c r="C19" s="15">
        <v>0.114563647858796</v>
      </c>
      <c r="D19" s="15">
        <v>0.13799394617191199</v>
      </c>
      <c r="E19" s="15">
        <v>0.13165482984968299</v>
      </c>
      <c r="F19" s="15">
        <v>9.6009650766067697E-2</v>
      </c>
      <c r="G19" s="15">
        <v>6.3898335413748494E-2</v>
      </c>
      <c r="H19" s="15"/>
      <c r="I19" s="15">
        <v>9.9026980021829206E-2</v>
      </c>
      <c r="J19" s="15">
        <v>0.13165482984968299</v>
      </c>
      <c r="K19" s="15"/>
      <c r="L19" s="15">
        <v>0.11229620941110301</v>
      </c>
      <c r="M19" s="15">
        <v>0.11698452199092001</v>
      </c>
    </row>
    <row r="20" spans="2:13" ht="16" x14ac:dyDescent="0.2">
      <c r="B20" s="17" t="s">
        <v>372</v>
      </c>
      <c r="C20" s="15">
        <v>0.11214156365615401</v>
      </c>
      <c r="D20" s="15">
        <v>5.8059552270609702E-2</v>
      </c>
      <c r="E20" s="15">
        <v>0.1090060076133</v>
      </c>
      <c r="F20" s="15">
        <v>0.14401447614910201</v>
      </c>
      <c r="G20" s="15">
        <v>0.14115560473670499</v>
      </c>
      <c r="H20" s="15"/>
      <c r="I20" s="15">
        <v>0.114991927823361</v>
      </c>
      <c r="J20" s="15">
        <v>0.1090060076133</v>
      </c>
      <c r="K20" s="15"/>
      <c r="L20" s="15">
        <v>0.106644468174916</v>
      </c>
      <c r="M20" s="15">
        <v>0.118010643042139</v>
      </c>
    </row>
    <row r="21" spans="2:13" ht="15.75" customHeight="1" x14ac:dyDescent="0.2">
      <c r="B21" s="17" t="s">
        <v>373</v>
      </c>
      <c r="C21" s="15">
        <v>0.11093058212340599</v>
      </c>
      <c r="D21" s="15">
        <v>5.8059552270609702E-2</v>
      </c>
      <c r="E21" s="15">
        <v>0.16460950513551001</v>
      </c>
      <c r="F21" s="15">
        <v>0.12682681187807299</v>
      </c>
      <c r="G21" s="15">
        <v>0</v>
      </c>
      <c r="H21" s="15"/>
      <c r="I21" s="15">
        <v>6.2133980628558301E-2</v>
      </c>
      <c r="J21" s="15">
        <v>0.16460950513551001</v>
      </c>
      <c r="K21" s="15"/>
      <c r="L21" s="15">
        <v>0.10278342690219799</v>
      </c>
      <c r="M21" s="15">
        <v>0.119629048600185</v>
      </c>
    </row>
    <row r="22" spans="2:13" ht="15.75" customHeight="1" x14ac:dyDescent="0.2">
      <c r="B22" s="17" t="s">
        <v>374</v>
      </c>
      <c r="C22" s="15">
        <v>9.9346011622618899E-2</v>
      </c>
      <c r="D22" s="15">
        <v>9.8026749221261006E-2</v>
      </c>
      <c r="E22" s="15">
        <v>9.7198251238894806E-2</v>
      </c>
      <c r="F22" s="15">
        <v>0.16574530603378901</v>
      </c>
      <c r="G22" s="15">
        <v>3.8628634661478499E-2</v>
      </c>
      <c r="H22" s="15"/>
      <c r="I22" s="15">
        <v>0.10129842425815901</v>
      </c>
      <c r="J22" s="15">
        <v>9.7198251238894806E-2</v>
      </c>
      <c r="K22" s="15"/>
      <c r="L22" s="15">
        <v>0.100841613498088</v>
      </c>
      <c r="M22" s="15">
        <v>9.7749203605201201E-2</v>
      </c>
    </row>
    <row r="23" spans="2:13" ht="15.75" customHeight="1" x14ac:dyDescent="0.2">
      <c r="B23" s="17" t="s">
        <v>375</v>
      </c>
      <c r="C23" s="15">
        <v>8.1308030230376499E-2</v>
      </c>
      <c r="D23" s="15">
        <v>0.18552611574403299</v>
      </c>
      <c r="E23" s="15">
        <v>9.5963954320200995E-2</v>
      </c>
      <c r="F23" s="15">
        <v>2.17308298846874E-2</v>
      </c>
      <c r="G23" s="15">
        <v>0</v>
      </c>
      <c r="H23" s="15"/>
      <c r="I23" s="15">
        <v>6.7985123450211904E-2</v>
      </c>
      <c r="J23" s="15">
        <v>9.5963954320200995E-2</v>
      </c>
      <c r="K23" s="15"/>
      <c r="L23" s="15">
        <v>8.2977319927909202E-2</v>
      </c>
      <c r="M23" s="15">
        <v>7.95257810796276E-2</v>
      </c>
    </row>
    <row r="24" spans="2:13" ht="15.75" customHeight="1" x14ac:dyDescent="0.2">
      <c r="B24" s="17" t="s">
        <v>66</v>
      </c>
      <c r="C24" s="18">
        <v>1.5070776645904199E-2</v>
      </c>
      <c r="D24" s="18">
        <v>0</v>
      </c>
      <c r="E24" s="18">
        <v>1.1807756374404999E-2</v>
      </c>
      <c r="F24" s="18">
        <v>2.17308298846874E-2</v>
      </c>
      <c r="G24" s="18">
        <v>3.1949167706874199E-2</v>
      </c>
      <c r="H24" s="18"/>
      <c r="I24" s="18">
        <v>1.8037011639517202E-2</v>
      </c>
      <c r="J24" s="18">
        <v>1.1807756374404999E-2</v>
      </c>
      <c r="K24" s="18"/>
      <c r="L24" s="18">
        <v>0</v>
      </c>
      <c r="M24" s="18">
        <v>3.1161380282884801E-2</v>
      </c>
    </row>
    <row r="25" spans="2:13" ht="15.75" customHeight="1" x14ac:dyDescent="0.2">
      <c r="B25" s="19"/>
    </row>
    <row r="26" spans="2:13" ht="15.75" customHeight="1" x14ac:dyDescent="0.2">
      <c r="B26" s="21" t="s">
        <v>425</v>
      </c>
    </row>
    <row r="27" spans="2:13" ht="15.75" customHeight="1" x14ac:dyDescent="0.2">
      <c r="B27" s="21" t="s">
        <v>426</v>
      </c>
    </row>
    <row r="28" spans="2:13" ht="15.75" customHeight="1" x14ac:dyDescent="0.2"/>
    <row r="29" spans="2:13" ht="15.75" customHeight="1" x14ac:dyDescent="0.2">
      <c r="B29" s="6" t="str">
        <f>HYPERLINK("#'Contents'!A1", "Return to Contents")</f>
        <v>Return to Contents</v>
      </c>
    </row>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376</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377</v>
      </c>
      <c r="C9" s="15">
        <v>8.3845433089583098E-3</v>
      </c>
      <c r="D9" s="15">
        <v>0</v>
      </c>
      <c r="E9" s="15">
        <v>5.9038781872025204E-3</v>
      </c>
      <c r="F9" s="15">
        <v>0</v>
      </c>
      <c r="G9" s="15">
        <v>3.1949167706874199E-2</v>
      </c>
      <c r="H9" s="15"/>
      <c r="I9" s="15">
        <v>1.0639581610699099E-2</v>
      </c>
      <c r="J9" s="15">
        <v>5.9038781872025204E-3</v>
      </c>
      <c r="K9" s="15"/>
      <c r="L9" s="15">
        <v>0</v>
      </c>
      <c r="M9" s="15">
        <v>1.73364617290492E-2</v>
      </c>
    </row>
    <row r="10" spans="2:13" ht="16" x14ac:dyDescent="0.2">
      <c r="B10" s="17" t="s">
        <v>104</v>
      </c>
      <c r="C10" s="15">
        <v>5.5732457570682199E-3</v>
      </c>
      <c r="D10" s="15">
        <v>0</v>
      </c>
      <c r="E10" s="15">
        <v>0</v>
      </c>
      <c r="F10" s="15">
        <v>0</v>
      </c>
      <c r="G10" s="15">
        <v>3.1949167706874199E-2</v>
      </c>
      <c r="H10" s="15"/>
      <c r="I10" s="15">
        <v>1.0639581610699099E-2</v>
      </c>
      <c r="J10" s="15">
        <v>0</v>
      </c>
      <c r="K10" s="15"/>
      <c r="L10" s="15">
        <v>0</v>
      </c>
      <c r="M10" s="15">
        <v>1.15236284450659E-2</v>
      </c>
    </row>
    <row r="11" spans="2:13" ht="16" x14ac:dyDescent="0.2">
      <c r="B11" s="17" t="s">
        <v>105</v>
      </c>
      <c r="C11" s="15">
        <v>1.7356831790801702E-2</v>
      </c>
      <c r="D11" s="15">
        <v>0</v>
      </c>
      <c r="E11" s="15">
        <v>1.3042053293098901E-2</v>
      </c>
      <c r="F11" s="15">
        <v>0</v>
      </c>
      <c r="G11" s="15">
        <v>6.3898335413748494E-2</v>
      </c>
      <c r="H11" s="15"/>
      <c r="I11" s="15">
        <v>2.1279163221398101E-2</v>
      </c>
      <c r="J11" s="15">
        <v>1.3042053293098901E-2</v>
      </c>
      <c r="K11" s="15"/>
      <c r="L11" s="15">
        <v>6.58265316417719E-3</v>
      </c>
      <c r="M11" s="15">
        <v>2.8860090174115099E-2</v>
      </c>
    </row>
    <row r="12" spans="2:13" ht="16" x14ac:dyDescent="0.2">
      <c r="B12" s="17" t="s">
        <v>106</v>
      </c>
      <c r="C12" s="15">
        <v>4.2062411581739102E-2</v>
      </c>
      <c r="D12" s="15">
        <v>4.3749683261386098E-2</v>
      </c>
      <c r="E12" s="15">
        <v>1.8945931480301399E-2</v>
      </c>
      <c r="F12" s="15">
        <v>7.4278820881380297E-2</v>
      </c>
      <c r="G12" s="15">
        <v>7.0577802368352704E-2</v>
      </c>
      <c r="H12" s="15"/>
      <c r="I12" s="15">
        <v>6.3076351582344106E-2</v>
      </c>
      <c r="J12" s="15">
        <v>1.8945931480301399E-2</v>
      </c>
      <c r="K12" s="15"/>
      <c r="L12" s="15">
        <v>5.2272532446159099E-2</v>
      </c>
      <c r="M12" s="15">
        <v>3.1161380282884801E-2</v>
      </c>
    </row>
    <row r="13" spans="2:13" ht="16" x14ac:dyDescent="0.2">
      <c r="B13" s="17" t="s">
        <v>107</v>
      </c>
      <c r="C13" s="15">
        <v>2.6018353403508901E-2</v>
      </c>
      <c r="D13" s="15">
        <v>0</v>
      </c>
      <c r="E13" s="15">
        <v>1.8945931480301399E-2</v>
      </c>
      <c r="F13" s="15">
        <v>2.62739954983464E-2</v>
      </c>
      <c r="G13" s="15">
        <v>7.0577802368352704E-2</v>
      </c>
      <c r="H13" s="15"/>
      <c r="I13" s="15">
        <v>3.2447509109787998E-2</v>
      </c>
      <c r="J13" s="15">
        <v>1.8945931480301399E-2</v>
      </c>
      <c r="K13" s="15"/>
      <c r="L13" s="15">
        <v>2.8705570065011499E-2</v>
      </c>
      <c r="M13" s="15">
        <v>2.3149295013032499E-2</v>
      </c>
    </row>
    <row r="14" spans="2:13" ht="16" x14ac:dyDescent="0.2">
      <c r="B14" s="17" t="s">
        <v>108</v>
      </c>
      <c r="C14" s="15">
        <v>0.101305276168231</v>
      </c>
      <c r="D14" s="15">
        <v>5.4277065959874901E-2</v>
      </c>
      <c r="E14" s="15">
        <v>8.2921901027102105E-2</v>
      </c>
      <c r="F14" s="15">
        <v>0.100552816379727</v>
      </c>
      <c r="G14" s="15">
        <v>0.19837447319585</v>
      </c>
      <c r="H14" s="15"/>
      <c r="I14" s="15">
        <v>0.118016606808932</v>
      </c>
      <c r="J14" s="15">
        <v>8.2921901027102105E-2</v>
      </c>
      <c r="K14" s="15"/>
      <c r="L14" s="15">
        <v>7.3182506855451399E-2</v>
      </c>
      <c r="M14" s="15">
        <v>0.13133109002097401</v>
      </c>
    </row>
    <row r="15" spans="2:13" ht="16" x14ac:dyDescent="0.2">
      <c r="B15" s="17" t="s">
        <v>109</v>
      </c>
      <c r="C15" s="15">
        <v>8.3257147538101303E-2</v>
      </c>
      <c r="D15" s="15">
        <v>0.127466563473424</v>
      </c>
      <c r="E15" s="15">
        <v>3.7891862960602797E-2</v>
      </c>
      <c r="F15" s="15">
        <v>0.20564879837311201</v>
      </c>
      <c r="G15" s="15">
        <v>3.8628634661478499E-2</v>
      </c>
      <c r="H15" s="15"/>
      <c r="I15" s="15">
        <v>0.12449627062426</v>
      </c>
      <c r="J15" s="15">
        <v>3.7891862960602797E-2</v>
      </c>
      <c r="K15" s="15"/>
      <c r="L15" s="15">
        <v>0.12596169641608701</v>
      </c>
      <c r="M15" s="15">
        <v>3.7662817157093999E-2</v>
      </c>
    </row>
    <row r="16" spans="2:13" ht="16" x14ac:dyDescent="0.2">
      <c r="B16" s="17" t="s">
        <v>110</v>
      </c>
      <c r="C16" s="15">
        <v>7.3022150893363003E-2</v>
      </c>
      <c r="D16" s="15">
        <v>0.119901590851954</v>
      </c>
      <c r="E16" s="15">
        <v>6.6444563384188304E-2</v>
      </c>
      <c r="F16" s="15">
        <v>4.80048253830338E-2</v>
      </c>
      <c r="G16" s="15">
        <v>7.0577802368352704E-2</v>
      </c>
      <c r="H16" s="15"/>
      <c r="I16" s="15">
        <v>7.9001479435597793E-2</v>
      </c>
      <c r="J16" s="15">
        <v>6.6444563384188304E-2</v>
      </c>
      <c r="K16" s="15"/>
      <c r="L16" s="15">
        <v>8.3359536357320504E-2</v>
      </c>
      <c r="M16" s="15">
        <v>6.1985243104777099E-2</v>
      </c>
    </row>
    <row r="17" spans="2:13" ht="16" x14ac:dyDescent="0.2">
      <c r="B17" s="17" t="s">
        <v>111</v>
      </c>
      <c r="C17" s="15">
        <v>0.17134068967452901</v>
      </c>
      <c r="D17" s="15">
        <v>0.15986878780260499</v>
      </c>
      <c r="E17" s="15">
        <v>0.18478973353450601</v>
      </c>
      <c r="F17" s="15">
        <v>0.213750131416823</v>
      </c>
      <c r="G17" s="15">
        <v>0.102526970075227</v>
      </c>
      <c r="H17" s="15"/>
      <c r="I17" s="15">
        <v>0.15911489234297699</v>
      </c>
      <c r="J17" s="15">
        <v>0.18478973353450601</v>
      </c>
      <c r="K17" s="15"/>
      <c r="L17" s="15">
        <v>0.15073918853594401</v>
      </c>
      <c r="M17" s="15">
        <v>0.193336277356327</v>
      </c>
    </row>
    <row r="18" spans="2:13" ht="16" x14ac:dyDescent="0.2">
      <c r="B18" s="17" t="s">
        <v>112</v>
      </c>
      <c r="C18" s="15">
        <v>0.16877473826810999</v>
      </c>
      <c r="D18" s="15">
        <v>0.22171082638395001</v>
      </c>
      <c r="E18" s="15">
        <v>0.22638448725119001</v>
      </c>
      <c r="F18" s="15">
        <v>9.1466485152408697E-2</v>
      </c>
      <c r="G18" s="15">
        <v>3.8628634661478499E-2</v>
      </c>
      <c r="H18" s="15"/>
      <c r="I18" s="15">
        <v>0.11640483578866399</v>
      </c>
      <c r="J18" s="15">
        <v>0.22638448725119001</v>
      </c>
      <c r="K18" s="15"/>
      <c r="L18" s="15">
        <v>0.17092676847051499</v>
      </c>
      <c r="M18" s="15">
        <v>0.16647708196178199</v>
      </c>
    </row>
    <row r="19" spans="2:13" ht="16" x14ac:dyDescent="0.2">
      <c r="B19" s="17" t="s">
        <v>378</v>
      </c>
      <c r="C19" s="18">
        <v>0.30290461161558901</v>
      </c>
      <c r="D19" s="18">
        <v>0.27302548226680601</v>
      </c>
      <c r="E19" s="18">
        <v>0.34472965740150702</v>
      </c>
      <c r="F19" s="18">
        <v>0.240024126915169</v>
      </c>
      <c r="G19" s="18">
        <v>0.28231120947341098</v>
      </c>
      <c r="H19" s="18"/>
      <c r="I19" s="18">
        <v>0.26488372786464198</v>
      </c>
      <c r="J19" s="18">
        <v>0.34472965740150702</v>
      </c>
      <c r="K19" s="18"/>
      <c r="L19" s="18">
        <v>0.30826954768933401</v>
      </c>
      <c r="M19" s="18">
        <v>0.29717663475489903</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379</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380</v>
      </c>
      <c r="C9" s="15">
        <v>9.9036705287602805E-2</v>
      </c>
      <c r="D9" s="15">
        <v>8.3716880212037506E-2</v>
      </c>
      <c r="E9" s="15">
        <v>2.6084106586197801E-2</v>
      </c>
      <c r="F9" s="15">
        <v>9.1466485152408697E-2</v>
      </c>
      <c r="G9" s="15">
        <v>0.32093984413488902</v>
      </c>
      <c r="H9" s="15"/>
      <c r="I9" s="15">
        <v>0.16535396143008099</v>
      </c>
      <c r="J9" s="15">
        <v>2.6084106586197801E-2</v>
      </c>
      <c r="K9" s="15"/>
      <c r="L9" s="15">
        <v>0.109227943036487</v>
      </c>
      <c r="M9" s="15">
        <v>8.8155834909095607E-2</v>
      </c>
    </row>
    <row r="10" spans="2:13" ht="16" x14ac:dyDescent="0.2">
      <c r="B10" s="17" t="s">
        <v>381</v>
      </c>
      <c r="C10" s="15">
        <v>0.151784387824243</v>
      </c>
      <c r="D10" s="15">
        <v>0.21792834007321499</v>
      </c>
      <c r="E10" s="15">
        <v>8.7591482295610701E-2</v>
      </c>
      <c r="F10" s="15">
        <v>0.20110563275945301</v>
      </c>
      <c r="G10" s="15">
        <v>0.211733407105058</v>
      </c>
      <c r="H10" s="15"/>
      <c r="I10" s="15">
        <v>0.21013868135525901</v>
      </c>
      <c r="J10" s="15">
        <v>8.7591482295610701E-2</v>
      </c>
      <c r="K10" s="15"/>
      <c r="L10" s="15">
        <v>0.156153350345513</v>
      </c>
      <c r="M10" s="15">
        <v>0.14711978122258701</v>
      </c>
    </row>
    <row r="11" spans="2:13" ht="32" x14ac:dyDescent="0.2">
      <c r="B11" s="17" t="s">
        <v>382</v>
      </c>
      <c r="C11" s="15">
        <v>0.31363614263178402</v>
      </c>
      <c r="D11" s="15">
        <v>0.18552611574403299</v>
      </c>
      <c r="E11" s="15">
        <v>0.30683779444090398</v>
      </c>
      <c r="F11" s="15">
        <v>0.36685093879324199</v>
      </c>
      <c r="G11" s="15">
        <v>0.40342841334630403</v>
      </c>
      <c r="H11" s="15"/>
      <c r="I11" s="15">
        <v>0.31981615275268099</v>
      </c>
      <c r="J11" s="15">
        <v>0.30683779444090398</v>
      </c>
      <c r="K11" s="15"/>
      <c r="L11" s="15">
        <v>0.28935953416590898</v>
      </c>
      <c r="M11" s="15">
        <v>0.33955552911414799</v>
      </c>
    </row>
    <row r="12" spans="2:13" ht="16" x14ac:dyDescent="0.2">
      <c r="B12" s="17" t="s">
        <v>383</v>
      </c>
      <c r="C12" s="15">
        <v>0.27511027014684197</v>
      </c>
      <c r="D12" s="15">
        <v>0.38536210049729003</v>
      </c>
      <c r="E12" s="15">
        <v>0.31617695697792197</v>
      </c>
      <c r="F12" s="15">
        <v>0.26629812241351603</v>
      </c>
      <c r="G12" s="15">
        <v>6.3898335413748494E-2</v>
      </c>
      <c r="H12" s="15"/>
      <c r="I12" s="15">
        <v>0.23777876944668799</v>
      </c>
      <c r="J12" s="15">
        <v>0.31617695697792197</v>
      </c>
      <c r="K12" s="15"/>
      <c r="L12" s="15">
        <v>0.24605997792075701</v>
      </c>
      <c r="M12" s="15">
        <v>0.30612637162131001</v>
      </c>
    </row>
    <row r="13" spans="2:13" ht="32" x14ac:dyDescent="0.2">
      <c r="B13" s="17" t="s">
        <v>384</v>
      </c>
      <c r="C13" s="18">
        <v>0.16043249410952701</v>
      </c>
      <c r="D13" s="18">
        <v>0.127466563473424</v>
      </c>
      <c r="E13" s="18">
        <v>0.26330965969936598</v>
      </c>
      <c r="F13" s="18">
        <v>7.4278820881380297E-2</v>
      </c>
      <c r="G13" s="18">
        <v>0</v>
      </c>
      <c r="H13" s="18"/>
      <c r="I13" s="18">
        <v>6.6912435015291302E-2</v>
      </c>
      <c r="J13" s="18">
        <v>0.26330965969936598</v>
      </c>
      <c r="K13" s="18"/>
      <c r="L13" s="18">
        <v>0.199199194531334</v>
      </c>
      <c r="M13" s="18">
        <v>0.11904248313286001</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385</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386</v>
      </c>
      <c r="C9" s="15">
        <v>0.10411631650978601</v>
      </c>
      <c r="D9" s="15">
        <v>9.8026749221261006E-2</v>
      </c>
      <c r="E9" s="15">
        <v>2.6084106586197801E-2</v>
      </c>
      <c r="F9" s="15">
        <v>0.14401447614910201</v>
      </c>
      <c r="G9" s="15">
        <v>0.28231120947341098</v>
      </c>
      <c r="H9" s="15"/>
      <c r="I9" s="15">
        <v>0.175051172086994</v>
      </c>
      <c r="J9" s="15">
        <v>2.6084106586197801E-2</v>
      </c>
      <c r="K9" s="15"/>
      <c r="L9" s="15">
        <v>0.10707761217910799</v>
      </c>
      <c r="M9" s="15">
        <v>0.100954632411713</v>
      </c>
    </row>
    <row r="10" spans="2:13" ht="16" x14ac:dyDescent="0.2">
      <c r="B10" s="17" t="s">
        <v>387</v>
      </c>
      <c r="C10" s="15">
        <v>0.18670114016251399</v>
      </c>
      <c r="D10" s="15">
        <v>0.203618471063992</v>
      </c>
      <c r="E10" s="15">
        <v>0.142228289305394</v>
      </c>
      <c r="F10" s="15">
        <v>0.240024126915169</v>
      </c>
      <c r="G10" s="15">
        <v>0.237003107857328</v>
      </c>
      <c r="H10" s="15"/>
      <c r="I10" s="15">
        <v>0.22712900009043099</v>
      </c>
      <c r="J10" s="15">
        <v>0.142228289305394</v>
      </c>
      <c r="K10" s="15"/>
      <c r="L10" s="15">
        <v>0.18077325258688301</v>
      </c>
      <c r="M10" s="15">
        <v>0.19303016298762499</v>
      </c>
    </row>
    <row r="11" spans="2:13" ht="16" x14ac:dyDescent="0.2">
      <c r="B11" s="17" t="s">
        <v>388</v>
      </c>
      <c r="C11" s="15">
        <v>0.31754750659438702</v>
      </c>
      <c r="D11" s="15">
        <v>0.331085034537415</v>
      </c>
      <c r="E11" s="15">
        <v>0.31617695697792197</v>
      </c>
      <c r="F11" s="15">
        <v>0.38048043563422002</v>
      </c>
      <c r="G11" s="15">
        <v>0.24368257481193201</v>
      </c>
      <c r="H11" s="15"/>
      <c r="I11" s="15">
        <v>0.318793399017537</v>
      </c>
      <c r="J11" s="15">
        <v>0.31617695697792197</v>
      </c>
      <c r="K11" s="15"/>
      <c r="L11" s="15">
        <v>0.33964821482385599</v>
      </c>
      <c r="M11" s="15">
        <v>0.293951261717812</v>
      </c>
    </row>
    <row r="12" spans="2:13" ht="16" x14ac:dyDescent="0.2">
      <c r="B12" s="17" t="s">
        <v>389</v>
      </c>
      <c r="C12" s="15">
        <v>0.236298810363894</v>
      </c>
      <c r="D12" s="15">
        <v>0.22549331269468501</v>
      </c>
      <c r="E12" s="15">
        <v>0.30560349752221</v>
      </c>
      <c r="F12" s="15">
        <v>0.16120214042013001</v>
      </c>
      <c r="G12" s="15">
        <v>0.13447613778210099</v>
      </c>
      <c r="H12" s="15"/>
      <c r="I12" s="15">
        <v>0.173297673023138</v>
      </c>
      <c r="J12" s="15">
        <v>0.30560349752221</v>
      </c>
      <c r="K12" s="15"/>
      <c r="L12" s="15">
        <v>0.200412137022876</v>
      </c>
      <c r="M12" s="15">
        <v>0.27461390520919199</v>
      </c>
    </row>
    <row r="13" spans="2:13" ht="16" x14ac:dyDescent="0.2">
      <c r="B13" s="17" t="s">
        <v>390</v>
      </c>
      <c r="C13" s="18">
        <v>0.15533622636941699</v>
      </c>
      <c r="D13" s="18">
        <v>0.14177643248264701</v>
      </c>
      <c r="E13" s="18">
        <v>0.209907149608276</v>
      </c>
      <c r="F13" s="18">
        <v>7.4278820881380297E-2</v>
      </c>
      <c r="G13" s="18">
        <v>0.102526970075227</v>
      </c>
      <c r="H13" s="18"/>
      <c r="I13" s="18">
        <v>0.105728755781901</v>
      </c>
      <c r="J13" s="18">
        <v>0.209907149608276</v>
      </c>
      <c r="K13" s="18"/>
      <c r="L13" s="18">
        <v>0.17208878338727601</v>
      </c>
      <c r="M13" s="18">
        <v>0.13745003767365899</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391</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32" x14ac:dyDescent="0.2">
      <c r="B9" s="17" t="s">
        <v>392</v>
      </c>
      <c r="C9" s="15">
        <v>0.37747412978762301</v>
      </c>
      <c r="D9" s="15">
        <v>0.44720413907863499</v>
      </c>
      <c r="E9" s="15">
        <v>0.40403604567979901</v>
      </c>
      <c r="F9" s="15">
        <v>0.41485576417627601</v>
      </c>
      <c r="G9" s="15">
        <v>0.19837447319585</v>
      </c>
      <c r="H9" s="15"/>
      <c r="I9" s="15">
        <v>0.35332813072505198</v>
      </c>
      <c r="J9" s="15">
        <v>0.40403604567979901</v>
      </c>
      <c r="K9" s="15"/>
      <c r="L9" s="15">
        <v>0.369140059814064</v>
      </c>
      <c r="M9" s="15">
        <v>0.38637215938345398</v>
      </c>
    </row>
    <row r="10" spans="2:13" ht="48" x14ac:dyDescent="0.2">
      <c r="B10" s="17" t="s">
        <v>393</v>
      </c>
      <c r="C10" s="15">
        <v>0.36014947829545602</v>
      </c>
      <c r="D10" s="15">
        <v>0.36726974517733202</v>
      </c>
      <c r="E10" s="15">
        <v>0.39539596724894199</v>
      </c>
      <c r="F10" s="15">
        <v>0.26629812241351603</v>
      </c>
      <c r="G10" s="15">
        <v>0.35288901184176402</v>
      </c>
      <c r="H10" s="15"/>
      <c r="I10" s="15">
        <v>0.32810880424601702</v>
      </c>
      <c r="J10" s="15">
        <v>0.39539596724894199</v>
      </c>
      <c r="K10" s="15"/>
      <c r="L10" s="15">
        <v>0.32447405841895499</v>
      </c>
      <c r="M10" s="15">
        <v>0.39823902432901598</v>
      </c>
    </row>
    <row r="11" spans="2:13" ht="32" x14ac:dyDescent="0.2">
      <c r="B11" s="17" t="s">
        <v>394</v>
      </c>
      <c r="C11" s="15">
        <v>0.31734317139331802</v>
      </c>
      <c r="D11" s="15">
        <v>0.21414585376247999</v>
      </c>
      <c r="E11" s="15">
        <v>0.38042053293098899</v>
      </c>
      <c r="F11" s="15">
        <v>0.37593727002055999</v>
      </c>
      <c r="G11" s="15">
        <v>0.186463706352788</v>
      </c>
      <c r="H11" s="15"/>
      <c r="I11" s="15">
        <v>0.26000295848319499</v>
      </c>
      <c r="J11" s="15">
        <v>0.38042053293098899</v>
      </c>
      <c r="K11" s="15"/>
      <c r="L11" s="15">
        <v>0.35214038496856698</v>
      </c>
      <c r="M11" s="15">
        <v>0.28019125915508403</v>
      </c>
    </row>
    <row r="12" spans="2:13" ht="16" x14ac:dyDescent="0.2">
      <c r="B12" s="17" t="s">
        <v>395</v>
      </c>
      <c r="C12" s="15">
        <v>0.29952114509074401</v>
      </c>
      <c r="D12" s="15">
        <v>0.27302548226680601</v>
      </c>
      <c r="E12" s="15">
        <v>0.32948661667728701</v>
      </c>
      <c r="F12" s="15">
        <v>0.261754956799857</v>
      </c>
      <c r="G12" s="15">
        <v>0.28231120947341098</v>
      </c>
      <c r="H12" s="15"/>
      <c r="I12" s="15">
        <v>0.27228115789346102</v>
      </c>
      <c r="J12" s="15">
        <v>0.32948661667728701</v>
      </c>
      <c r="K12" s="15"/>
      <c r="L12" s="15">
        <v>0.32143485401768801</v>
      </c>
      <c r="M12" s="15">
        <v>0.27612455360483501</v>
      </c>
    </row>
    <row r="13" spans="2:13" ht="32" x14ac:dyDescent="0.2">
      <c r="B13" s="17" t="s">
        <v>396</v>
      </c>
      <c r="C13" s="15">
        <v>0.258089447867344</v>
      </c>
      <c r="D13" s="15">
        <v>0.28733535127602899</v>
      </c>
      <c r="E13" s="15">
        <v>0.244096121812797</v>
      </c>
      <c r="F13" s="15">
        <v>0.28802895229820302</v>
      </c>
      <c r="G13" s="15">
        <v>0.237003107857328</v>
      </c>
      <c r="H13" s="15"/>
      <c r="I13" s="15">
        <v>0.27081002266198401</v>
      </c>
      <c r="J13" s="15">
        <v>0.244096121812797</v>
      </c>
      <c r="K13" s="15"/>
      <c r="L13" s="15">
        <v>0.25108303411023503</v>
      </c>
      <c r="M13" s="15">
        <v>0.26556997984861902</v>
      </c>
    </row>
    <row r="14" spans="2:13" ht="48" x14ac:dyDescent="0.2">
      <c r="B14" s="17" t="s">
        <v>397</v>
      </c>
      <c r="C14" s="15">
        <v>0.255890306869755</v>
      </c>
      <c r="D14" s="15">
        <v>0.37483471779880101</v>
      </c>
      <c r="E14" s="15">
        <v>0.33539049486449002</v>
      </c>
      <c r="F14" s="15">
        <v>0.14855764176276101</v>
      </c>
      <c r="G14" s="15">
        <v>3.1949167706874199E-2</v>
      </c>
      <c r="H14" s="15"/>
      <c r="I14" s="15">
        <v>0.183620991938273</v>
      </c>
      <c r="J14" s="15">
        <v>0.33539049486449002</v>
      </c>
      <c r="K14" s="15"/>
      <c r="L14" s="15">
        <v>0.28190337308637098</v>
      </c>
      <c r="M14" s="15">
        <v>0.22811695797682899</v>
      </c>
    </row>
    <row r="15" spans="2:13" ht="32" x14ac:dyDescent="0.2">
      <c r="B15" s="17" t="s">
        <v>398</v>
      </c>
      <c r="C15" s="15">
        <v>0.25382023537876203</v>
      </c>
      <c r="D15" s="15">
        <v>0.27977037865456</v>
      </c>
      <c r="E15" s="15">
        <v>0.28322228169209401</v>
      </c>
      <c r="F15" s="15">
        <v>0.222836462644141</v>
      </c>
      <c r="G15" s="15">
        <v>0.179784239398184</v>
      </c>
      <c r="H15" s="15"/>
      <c r="I15" s="15">
        <v>0.22709242758050999</v>
      </c>
      <c r="J15" s="15">
        <v>0.28322228169209401</v>
      </c>
      <c r="K15" s="15"/>
      <c r="L15" s="15">
        <v>0.26938694812245301</v>
      </c>
      <c r="M15" s="15">
        <v>0.23720013605843099</v>
      </c>
    </row>
    <row r="16" spans="2:13" ht="32" x14ac:dyDescent="0.2">
      <c r="B16" s="17" t="s">
        <v>399</v>
      </c>
      <c r="C16" s="15">
        <v>0.21492275844911601</v>
      </c>
      <c r="D16" s="15">
        <v>0.17417865681182901</v>
      </c>
      <c r="E16" s="15">
        <v>0.26921353788656799</v>
      </c>
      <c r="F16" s="15">
        <v>0.28802895229820302</v>
      </c>
      <c r="G16" s="15">
        <v>3.1949167706874199E-2</v>
      </c>
      <c r="H16" s="15"/>
      <c r="I16" s="15">
        <v>0.16556995141800901</v>
      </c>
      <c r="J16" s="15">
        <v>0.26921353788656799</v>
      </c>
      <c r="K16" s="15"/>
      <c r="L16" s="15">
        <v>0.22099804248451499</v>
      </c>
      <c r="M16" s="15">
        <v>0.20843636496771401</v>
      </c>
    </row>
    <row r="17" spans="2:13" ht="32" x14ac:dyDescent="0.2">
      <c r="B17" s="17" t="s">
        <v>400</v>
      </c>
      <c r="C17" s="15">
        <v>0.15373698407400799</v>
      </c>
      <c r="D17" s="15">
        <v>0.16365127411333999</v>
      </c>
      <c r="E17" s="15">
        <v>0.15623703311091999</v>
      </c>
      <c r="F17" s="15">
        <v>7.4278820881380297E-2</v>
      </c>
      <c r="G17" s="15">
        <v>0.218412874059662</v>
      </c>
      <c r="H17" s="15"/>
      <c r="I17" s="15">
        <v>0.15146432490489201</v>
      </c>
      <c r="J17" s="15">
        <v>0.15623703311091999</v>
      </c>
      <c r="K17" s="15"/>
      <c r="L17" s="15">
        <v>0.152658416404551</v>
      </c>
      <c r="M17" s="15">
        <v>0.15488853752560899</v>
      </c>
    </row>
    <row r="18" spans="2:13" ht="16" x14ac:dyDescent="0.2">
      <c r="B18" s="17" t="s">
        <v>65</v>
      </c>
      <c r="C18" s="15">
        <v>9.4481815421240505E-3</v>
      </c>
      <c r="D18" s="15">
        <v>0</v>
      </c>
      <c r="E18" s="15">
        <v>0</v>
      </c>
      <c r="F18" s="15">
        <v>2.17308298846874E-2</v>
      </c>
      <c r="G18" s="15">
        <v>3.1949167706874199E-2</v>
      </c>
      <c r="H18" s="15"/>
      <c r="I18" s="15">
        <v>1.8037011639517202E-2</v>
      </c>
      <c r="J18" s="15">
        <v>0</v>
      </c>
      <c r="K18" s="15"/>
      <c r="L18" s="15">
        <v>0</v>
      </c>
      <c r="M18" s="15">
        <v>1.9535713714918201E-2</v>
      </c>
    </row>
    <row r="19" spans="2:13" ht="16" x14ac:dyDescent="0.2">
      <c r="B19" s="17" t="s">
        <v>66</v>
      </c>
      <c r="C19" s="18">
        <v>4.1610402652468501E-2</v>
      </c>
      <c r="D19" s="18">
        <v>2.1874841630693101E-2</v>
      </c>
      <c r="E19" s="18">
        <v>0</v>
      </c>
      <c r="F19" s="18">
        <v>7.4278820881380297E-2</v>
      </c>
      <c r="G19" s="18">
        <v>0.14115560473670499</v>
      </c>
      <c r="H19" s="18"/>
      <c r="I19" s="18">
        <v>7.9436165956528207E-2</v>
      </c>
      <c r="J19" s="18">
        <v>0</v>
      </c>
      <c r="K19" s="18"/>
      <c r="L19" s="18">
        <v>5.14927339588096E-2</v>
      </c>
      <c r="M19" s="18">
        <v>3.1059342159984099E-2</v>
      </c>
    </row>
    <row r="20" spans="2:13" x14ac:dyDescent="0.2">
      <c r="B20" s="19"/>
    </row>
    <row r="21" spans="2:13" ht="15.75" customHeight="1" x14ac:dyDescent="0.2">
      <c r="B21" s="21" t="s">
        <v>425</v>
      </c>
    </row>
    <row r="22" spans="2:13" ht="15.75" customHeight="1" x14ac:dyDescent="0.2">
      <c r="B22" s="21" t="s">
        <v>426</v>
      </c>
    </row>
    <row r="23" spans="2:13" ht="15.75" customHeight="1" x14ac:dyDescent="0.2"/>
    <row r="24" spans="2:13" ht="15.75" customHeight="1" x14ac:dyDescent="0.2">
      <c r="B24" s="6" t="str">
        <f>HYPERLINK("#'Contents'!A1", "Return to Contents")</f>
        <v>Return to Contents</v>
      </c>
    </row>
    <row r="25" spans="2:13" ht="15.75" customHeight="1" x14ac:dyDescent="0.2"/>
    <row r="26" spans="2:13" ht="15.75" customHeight="1" x14ac:dyDescent="0.2"/>
    <row r="27" spans="2:13" ht="15.75" customHeight="1" x14ac:dyDescent="0.2"/>
    <row r="28" spans="2:13" ht="15.75" customHeight="1" x14ac:dyDescent="0.2"/>
    <row r="29" spans="2:13" ht="15.75" customHeight="1" x14ac:dyDescent="0.2"/>
    <row r="30" spans="2:13" ht="15.75" customHeight="1" x14ac:dyDescent="0.2"/>
    <row r="31" spans="2:13" ht="15.75" customHeight="1" x14ac:dyDescent="0.2"/>
    <row r="32" spans="2: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F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6" width="20.6640625" customWidth="1"/>
    <col min="7" max="26" width="11.5" customWidth="1"/>
  </cols>
  <sheetData>
    <row r="2" spans="2:6" ht="39.75" customHeight="1" x14ac:dyDescent="0.2">
      <c r="D2" s="23" t="s">
        <v>451</v>
      </c>
      <c r="E2" s="24"/>
      <c r="F2" s="24"/>
    </row>
    <row r="6" spans="2:6" ht="49.5" customHeight="1" x14ac:dyDescent="0.2">
      <c r="B6" s="20" t="s">
        <v>20</v>
      </c>
      <c r="C6" s="20" t="s">
        <v>452</v>
      </c>
      <c r="D6" s="20" t="s">
        <v>453</v>
      </c>
      <c r="E6" s="20" t="s">
        <v>454</v>
      </c>
    </row>
    <row r="7" spans="2:6" ht="16" x14ac:dyDescent="0.2">
      <c r="B7" s="17" t="s">
        <v>402</v>
      </c>
      <c r="C7" s="15">
        <v>2.2801460198897502E-2</v>
      </c>
      <c r="D7" s="15">
        <v>2.0970250159334899E-2</v>
      </c>
      <c r="E7" s="15">
        <v>1.6644080426157601E-2</v>
      </c>
    </row>
    <row r="8" spans="2:6" ht="16" x14ac:dyDescent="0.2">
      <c r="B8" s="17" t="s">
        <v>403</v>
      </c>
      <c r="C8" s="15">
        <v>5.6602474725609801E-2</v>
      </c>
      <c r="D8" s="15">
        <v>4.76798935772281E-2</v>
      </c>
      <c r="E8" s="15">
        <v>3.5565133744958399E-2</v>
      </c>
    </row>
    <row r="9" spans="2:6" ht="16" x14ac:dyDescent="0.2">
      <c r="B9" s="17" t="s">
        <v>404</v>
      </c>
      <c r="C9" s="15">
        <v>0.117324644111909</v>
      </c>
      <c r="D9" s="15">
        <v>0.28083156691376998</v>
      </c>
      <c r="E9" s="15">
        <v>0.208439788992273</v>
      </c>
    </row>
    <row r="10" spans="2:6" ht="16" x14ac:dyDescent="0.2">
      <c r="B10" s="17" t="s">
        <v>405</v>
      </c>
      <c r="C10" s="15">
        <v>0.452302628337728</v>
      </c>
      <c r="D10" s="15">
        <v>0.42307693487271397</v>
      </c>
      <c r="E10" s="15">
        <v>0.42158639734783199</v>
      </c>
    </row>
    <row r="11" spans="2:6" ht="16" x14ac:dyDescent="0.2">
      <c r="B11" s="17" t="s">
        <v>406</v>
      </c>
      <c r="C11" s="15">
        <v>0.35096879262585501</v>
      </c>
      <c r="D11" s="15">
        <v>0.22744135447695199</v>
      </c>
      <c r="E11" s="15">
        <v>0.317764599488777</v>
      </c>
    </row>
    <row r="12" spans="2:6" x14ac:dyDescent="0.2">
      <c r="B12" s="19"/>
      <c r="C12" s="19"/>
      <c r="D12" s="19"/>
      <c r="E12" s="19"/>
    </row>
    <row r="13" spans="2:6" x14ac:dyDescent="0.2">
      <c r="B13" s="21" t="s">
        <v>425</v>
      </c>
    </row>
    <row r="14" spans="2:6" x14ac:dyDescent="0.2">
      <c r="B14"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2:F2"/>
  </mergeCells>
  <pageMargins left="0.7" right="0.7" top="0.75" bottom="0.75" header="0" footer="0"/>
  <pageSetup paperSize="9" orientation="portrait"/>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401</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402</v>
      </c>
      <c r="C9" s="15">
        <v>2.2801460198897502E-2</v>
      </c>
      <c r="D9" s="15">
        <v>1.80923553199583E-2</v>
      </c>
      <c r="E9" s="15">
        <v>0</v>
      </c>
      <c r="F9" s="15">
        <v>4.80048253830338E-2</v>
      </c>
      <c r="G9" s="15">
        <v>6.3898335413748494E-2</v>
      </c>
      <c r="H9" s="15"/>
      <c r="I9" s="15">
        <v>4.3529032668549399E-2</v>
      </c>
      <c r="J9" s="15">
        <v>0</v>
      </c>
      <c r="K9" s="15"/>
      <c r="L9" s="15">
        <v>9.0731620668655696E-3</v>
      </c>
      <c r="M9" s="15">
        <v>3.7458740911292601E-2</v>
      </c>
    </row>
    <row r="10" spans="2:13" ht="16" x14ac:dyDescent="0.2">
      <c r="B10" s="17" t="s">
        <v>403</v>
      </c>
      <c r="C10" s="15">
        <v>5.6602474725609801E-2</v>
      </c>
      <c r="D10" s="15">
        <v>6.5624524892079206E-2</v>
      </c>
      <c r="E10" s="15">
        <v>3.7891862960602797E-2</v>
      </c>
      <c r="F10" s="15">
        <v>2.17308298846874E-2</v>
      </c>
      <c r="G10" s="15">
        <v>0.13447613778210099</v>
      </c>
      <c r="H10" s="15"/>
      <c r="I10" s="15">
        <v>7.3611278456936394E-2</v>
      </c>
      <c r="J10" s="15">
        <v>3.7891862960602797E-2</v>
      </c>
      <c r="K10" s="15"/>
      <c r="L10" s="15">
        <v>4.7955761633746201E-2</v>
      </c>
      <c r="M10" s="15">
        <v>6.5834303740983105E-2</v>
      </c>
    </row>
    <row r="11" spans="2:13" ht="16" x14ac:dyDescent="0.2">
      <c r="B11" s="17" t="s">
        <v>404</v>
      </c>
      <c r="C11" s="15">
        <v>0.117324644111909</v>
      </c>
      <c r="D11" s="15">
        <v>5.8059552270609702E-2</v>
      </c>
      <c r="E11" s="15">
        <v>7.1114144652696998E-2</v>
      </c>
      <c r="F11" s="15">
        <v>0.218293297030482</v>
      </c>
      <c r="G11" s="15">
        <v>0.19837447319585</v>
      </c>
      <c r="H11" s="15"/>
      <c r="I11" s="15">
        <v>0.159332106267597</v>
      </c>
      <c r="J11" s="15">
        <v>7.1114144652696998E-2</v>
      </c>
      <c r="K11" s="15"/>
      <c r="L11" s="15">
        <v>9.8575731146323495E-2</v>
      </c>
      <c r="M11" s="15">
        <v>0.13734228051125499</v>
      </c>
    </row>
    <row r="12" spans="2:13" ht="16" x14ac:dyDescent="0.2">
      <c r="B12" s="17" t="s">
        <v>405</v>
      </c>
      <c r="C12" s="15">
        <v>0.452302628337728</v>
      </c>
      <c r="D12" s="15">
        <v>0.53092101929067204</v>
      </c>
      <c r="E12" s="15">
        <v>0.43822501788432</v>
      </c>
      <c r="F12" s="15">
        <v>0.467403755172969</v>
      </c>
      <c r="G12" s="15">
        <v>0.39819711345784597</v>
      </c>
      <c r="H12" s="15"/>
      <c r="I12" s="15">
        <v>0.46509982151427198</v>
      </c>
      <c r="J12" s="15">
        <v>0.43822501788432</v>
      </c>
      <c r="K12" s="15"/>
      <c r="L12" s="15">
        <v>0.48074296025885399</v>
      </c>
      <c r="M12" s="15">
        <v>0.42193776267757999</v>
      </c>
    </row>
    <row r="13" spans="2:13" ht="16" x14ac:dyDescent="0.2">
      <c r="B13" s="17" t="s">
        <v>406</v>
      </c>
      <c r="C13" s="18">
        <v>0.35096879262585501</v>
      </c>
      <c r="D13" s="18">
        <v>0.32730254822668098</v>
      </c>
      <c r="E13" s="18">
        <v>0.45276897450238002</v>
      </c>
      <c r="F13" s="18">
        <v>0.244567292528828</v>
      </c>
      <c r="G13" s="18">
        <v>0.205053940150454</v>
      </c>
      <c r="H13" s="18"/>
      <c r="I13" s="18">
        <v>0.25842776109264598</v>
      </c>
      <c r="J13" s="18">
        <v>0.45276897450238002</v>
      </c>
      <c r="K13" s="18"/>
      <c r="L13" s="18">
        <v>0.36365238489421098</v>
      </c>
      <c r="M13" s="18">
        <v>0.33742691215888898</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407</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402</v>
      </c>
      <c r="C9" s="15">
        <v>2.0970250159334899E-2</v>
      </c>
      <c r="D9" s="15">
        <v>3.9967196950651401E-2</v>
      </c>
      <c r="E9" s="15">
        <v>0</v>
      </c>
      <c r="F9" s="15">
        <v>4.80048253830338E-2</v>
      </c>
      <c r="G9" s="15">
        <v>3.1949167706874199E-2</v>
      </c>
      <c r="H9" s="15"/>
      <c r="I9" s="15">
        <v>4.0033168765984402E-2</v>
      </c>
      <c r="J9" s="15">
        <v>0</v>
      </c>
      <c r="K9" s="15"/>
      <c r="L9" s="15">
        <v>1.6320062224006601E-2</v>
      </c>
      <c r="M9" s="15">
        <v>2.59351124662268E-2</v>
      </c>
    </row>
    <row r="10" spans="2:13" ht="16" x14ac:dyDescent="0.2">
      <c r="B10" s="17" t="s">
        <v>403</v>
      </c>
      <c r="C10" s="15">
        <v>4.76798935772281E-2</v>
      </c>
      <c r="D10" s="15">
        <v>6.1842038581344398E-2</v>
      </c>
      <c r="E10" s="15">
        <v>5.8072091359598101E-2</v>
      </c>
      <c r="F10" s="15">
        <v>2.17308298846874E-2</v>
      </c>
      <c r="G10" s="15">
        <v>3.1949167706874199E-2</v>
      </c>
      <c r="H10" s="15"/>
      <c r="I10" s="15">
        <v>3.8232909446648498E-2</v>
      </c>
      <c r="J10" s="15">
        <v>5.8072091359598101E-2</v>
      </c>
      <c r="K10" s="15"/>
      <c r="L10" s="15">
        <v>4.0824412970990799E-2</v>
      </c>
      <c r="M10" s="15">
        <v>5.4999278886143199E-2</v>
      </c>
    </row>
    <row r="11" spans="2:13" ht="16" x14ac:dyDescent="0.2">
      <c r="B11" s="17" t="s">
        <v>404</v>
      </c>
      <c r="C11" s="15">
        <v>0.28083156691376998</v>
      </c>
      <c r="D11" s="15">
        <v>0.21118344368546099</v>
      </c>
      <c r="E11" s="15">
        <v>0.177651558428609</v>
      </c>
      <c r="F11" s="15">
        <v>0.31430294779654999</v>
      </c>
      <c r="G11" s="15">
        <v>0.59657158665369603</v>
      </c>
      <c r="H11" s="15"/>
      <c r="I11" s="15">
        <v>0.37462692408123999</v>
      </c>
      <c r="J11" s="15">
        <v>0.177651558428609</v>
      </c>
      <c r="K11" s="15"/>
      <c r="L11" s="15">
        <v>0.291711906038709</v>
      </c>
      <c r="M11" s="15">
        <v>0.26921496423902302</v>
      </c>
    </row>
    <row r="12" spans="2:13" ht="16" x14ac:dyDescent="0.2">
      <c r="B12" s="17" t="s">
        <v>405</v>
      </c>
      <c r="C12" s="15">
        <v>0.42307693487271397</v>
      </c>
      <c r="D12" s="15">
        <v>0.52335604666920299</v>
      </c>
      <c r="E12" s="15">
        <v>0.39909885800502398</v>
      </c>
      <c r="F12" s="15">
        <v>0.541682576054349</v>
      </c>
      <c r="G12" s="15">
        <v>0.26895227556420198</v>
      </c>
      <c r="H12" s="15"/>
      <c r="I12" s="15">
        <v>0.44487410582679099</v>
      </c>
      <c r="J12" s="15">
        <v>0.39909885800502398</v>
      </c>
      <c r="K12" s="15"/>
      <c r="L12" s="15">
        <v>0.39939875041592698</v>
      </c>
      <c r="M12" s="15">
        <v>0.44835740248823203</v>
      </c>
    </row>
    <row r="13" spans="2:13" ht="16" x14ac:dyDescent="0.2">
      <c r="B13" s="17" t="s">
        <v>406</v>
      </c>
      <c r="C13" s="18">
        <v>0.22744135447695199</v>
      </c>
      <c r="D13" s="18">
        <v>0.16365127411333999</v>
      </c>
      <c r="E13" s="18">
        <v>0.36517749220676898</v>
      </c>
      <c r="F13" s="18">
        <v>7.4278820881380297E-2</v>
      </c>
      <c r="G13" s="18">
        <v>7.0577802368352704E-2</v>
      </c>
      <c r="H13" s="18"/>
      <c r="I13" s="18">
        <v>0.102232891879336</v>
      </c>
      <c r="J13" s="18">
        <v>0.36517749220676898</v>
      </c>
      <c r="K13" s="18"/>
      <c r="L13" s="18">
        <v>0.25174486835036602</v>
      </c>
      <c r="M13" s="18">
        <v>0.20149324192037599</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408</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402</v>
      </c>
      <c r="C9" s="15">
        <v>1.6644080426157601E-2</v>
      </c>
      <c r="D9" s="15">
        <v>0</v>
      </c>
      <c r="E9" s="15">
        <v>7.1381751058963803E-3</v>
      </c>
      <c r="F9" s="15">
        <v>7.4278820881380297E-2</v>
      </c>
      <c r="G9" s="15">
        <v>0</v>
      </c>
      <c r="H9" s="15"/>
      <c r="I9" s="15">
        <v>2.5285384083758002E-2</v>
      </c>
      <c r="J9" s="15">
        <v>7.1381751058963803E-3</v>
      </c>
      <c r="K9" s="15"/>
      <c r="L9" s="15">
        <v>2.4728977297908301E-2</v>
      </c>
      <c r="M9" s="15">
        <v>8.0120852698523093E-3</v>
      </c>
    </row>
    <row r="10" spans="2:13" ht="16" x14ac:dyDescent="0.2">
      <c r="B10" s="17" t="s">
        <v>403</v>
      </c>
      <c r="C10" s="15">
        <v>3.5565133744958399E-2</v>
      </c>
      <c r="D10" s="15">
        <v>3.9967196950651401E-2</v>
      </c>
      <c r="E10" s="15">
        <v>1.8945931480301399E-2</v>
      </c>
      <c r="F10" s="15">
        <v>4.80048253830338E-2</v>
      </c>
      <c r="G10" s="15">
        <v>6.3898335413748494E-2</v>
      </c>
      <c r="H10" s="15"/>
      <c r="I10" s="15">
        <v>5.0672750376683402E-2</v>
      </c>
      <c r="J10" s="15">
        <v>1.8945931480301399E-2</v>
      </c>
      <c r="K10" s="15"/>
      <c r="L10" s="15">
        <v>2.2902715388183802E-2</v>
      </c>
      <c r="M10" s="15">
        <v>4.9084407479259198E-2</v>
      </c>
    </row>
    <row r="11" spans="2:13" ht="16" x14ac:dyDescent="0.2">
      <c r="B11" s="17" t="s">
        <v>404</v>
      </c>
      <c r="C11" s="15">
        <v>0.208439788992273</v>
      </c>
      <c r="D11" s="15">
        <v>0.19983598475325701</v>
      </c>
      <c r="E11" s="15">
        <v>0.10997269812572701</v>
      </c>
      <c r="F11" s="15">
        <v>0.244567292528828</v>
      </c>
      <c r="G11" s="15">
        <v>0.44873651496238698</v>
      </c>
      <c r="H11" s="15"/>
      <c r="I11" s="15">
        <v>0.29795088801876601</v>
      </c>
      <c r="J11" s="15">
        <v>0.10997269812572701</v>
      </c>
      <c r="K11" s="15"/>
      <c r="L11" s="15">
        <v>0.17567020684927401</v>
      </c>
      <c r="M11" s="15">
        <v>0.24342686165622901</v>
      </c>
    </row>
    <row r="12" spans="2:13" ht="16" x14ac:dyDescent="0.2">
      <c r="B12" s="17" t="s">
        <v>405</v>
      </c>
      <c r="C12" s="15">
        <v>0.42158639734783199</v>
      </c>
      <c r="D12" s="15">
        <v>0.46907898070932802</v>
      </c>
      <c r="E12" s="15">
        <v>0.42668486791618199</v>
      </c>
      <c r="F12" s="15">
        <v>0.467403755172969</v>
      </c>
      <c r="G12" s="15">
        <v>0.31426037718028499</v>
      </c>
      <c r="H12" s="15"/>
      <c r="I12" s="15">
        <v>0.416951653902982</v>
      </c>
      <c r="J12" s="15">
        <v>0.42668486791618199</v>
      </c>
      <c r="K12" s="15"/>
      <c r="L12" s="15">
        <v>0.46001316126355202</v>
      </c>
      <c r="M12" s="15">
        <v>0.38055932609947102</v>
      </c>
    </row>
    <row r="13" spans="2:13" ht="16" x14ac:dyDescent="0.2">
      <c r="B13" s="17" t="s">
        <v>406</v>
      </c>
      <c r="C13" s="18">
        <v>0.317764599488777</v>
      </c>
      <c r="D13" s="18">
        <v>0.29111783758676402</v>
      </c>
      <c r="E13" s="18">
        <v>0.43725832737189302</v>
      </c>
      <c r="F13" s="18">
        <v>0.16574530603378901</v>
      </c>
      <c r="G13" s="18">
        <v>0.17310477244358</v>
      </c>
      <c r="H13" s="18"/>
      <c r="I13" s="18">
        <v>0.20913932361781101</v>
      </c>
      <c r="J13" s="18">
        <v>0.43725832737189302</v>
      </c>
      <c r="K13" s="18"/>
      <c r="L13" s="18">
        <v>0.31668493920108298</v>
      </c>
      <c r="M13" s="18">
        <v>0.31891731949518898</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F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6" width="20.6640625" customWidth="1"/>
    <col min="7" max="26" width="11.5" customWidth="1"/>
  </cols>
  <sheetData>
    <row r="2" spans="2:6" ht="39.75" customHeight="1" x14ac:dyDescent="0.2">
      <c r="D2" s="23" t="s">
        <v>455</v>
      </c>
      <c r="E2" s="24"/>
      <c r="F2" s="24"/>
    </row>
    <row r="6" spans="2:6" ht="49.5" customHeight="1" x14ac:dyDescent="0.2">
      <c r="B6" s="20" t="s">
        <v>20</v>
      </c>
      <c r="C6" s="20" t="s">
        <v>456</v>
      </c>
      <c r="D6" s="20" t="s">
        <v>453</v>
      </c>
      <c r="E6" s="20" t="s">
        <v>454</v>
      </c>
    </row>
    <row r="7" spans="2:6" ht="16" x14ac:dyDescent="0.2">
      <c r="B7" s="17" t="s">
        <v>410</v>
      </c>
      <c r="C7" s="15">
        <v>2.03435727769526E-2</v>
      </c>
      <c r="D7" s="15">
        <v>3.0830833334181601E-2</v>
      </c>
      <c r="E7" s="15">
        <v>6.6862333369459301E-3</v>
      </c>
    </row>
    <row r="8" spans="2:6" ht="16" x14ac:dyDescent="0.2">
      <c r="B8" s="17" t="s">
        <v>411</v>
      </c>
      <c r="C8" s="15">
        <v>3.6994660440199001E-2</v>
      </c>
      <c r="D8" s="15">
        <v>8.2117967902058095E-2</v>
      </c>
      <c r="E8" s="15">
        <v>8.1956234135637906E-2</v>
      </c>
    </row>
    <row r="9" spans="2:6" ht="16" x14ac:dyDescent="0.2">
      <c r="B9" s="17" t="s">
        <v>412</v>
      </c>
      <c r="C9" s="15">
        <v>0.182258766239875</v>
      </c>
      <c r="D9" s="15">
        <v>0.28271431311350698</v>
      </c>
      <c r="E9" s="15">
        <v>0.207886842097942</v>
      </c>
    </row>
    <row r="10" spans="2:6" ht="16" x14ac:dyDescent="0.2">
      <c r="B10" s="17" t="s">
        <v>413</v>
      </c>
      <c r="C10" s="15">
        <v>0.29544039603050998</v>
      </c>
      <c r="D10" s="15">
        <v>0.29711539353877803</v>
      </c>
      <c r="E10" s="15">
        <v>0.250585246238482</v>
      </c>
    </row>
    <row r="11" spans="2:6" ht="16" x14ac:dyDescent="0.2">
      <c r="B11" s="17" t="s">
        <v>414</v>
      </c>
      <c r="C11" s="15">
        <v>0.28267536762844298</v>
      </c>
      <c r="D11" s="15">
        <v>0.19604915071363899</v>
      </c>
      <c r="E11" s="15">
        <v>0.29838712109703402</v>
      </c>
    </row>
    <row r="12" spans="2:6" ht="16" x14ac:dyDescent="0.2">
      <c r="B12" s="17" t="s">
        <v>415</v>
      </c>
      <c r="C12" s="15">
        <v>0.175548818024297</v>
      </c>
      <c r="D12" s="15">
        <v>0.101622624986222</v>
      </c>
      <c r="E12" s="15">
        <v>0.14102148537451201</v>
      </c>
    </row>
    <row r="13" spans="2:6" ht="16" x14ac:dyDescent="0.2">
      <c r="B13" s="17" t="s">
        <v>52</v>
      </c>
      <c r="C13" s="15">
        <v>6.73841885972203E-3</v>
      </c>
      <c r="D13" s="15">
        <v>9.5497164116121191E-3</v>
      </c>
      <c r="E13" s="15">
        <v>1.34768377194441E-2</v>
      </c>
    </row>
    <row r="14" spans="2:6" x14ac:dyDescent="0.2">
      <c r="B14" s="19"/>
      <c r="C14" s="19"/>
      <c r="D14" s="19"/>
      <c r="E14" s="19"/>
    </row>
    <row r="15" spans="2:6" x14ac:dyDescent="0.2">
      <c r="B15" s="21" t="s">
        <v>425</v>
      </c>
    </row>
    <row r="16" spans="2:6" x14ac:dyDescent="0.2">
      <c r="B16" s="21" t="s">
        <v>426</v>
      </c>
    </row>
    <row r="20" spans="2:2" x14ac:dyDescent="0.2">
      <c r="B20"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2:F2"/>
  </mergeCells>
  <pageMargins left="0.7" right="0.7" top="0.75" bottom="0.75" header="0" footer="0"/>
  <pageSetup paperSize="9" orientation="portrait"/>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409</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410</v>
      </c>
      <c r="C9" s="15">
        <v>2.03435727769526E-2</v>
      </c>
      <c r="D9" s="15">
        <v>0</v>
      </c>
      <c r="E9" s="15">
        <v>1.3042053293098901E-2</v>
      </c>
      <c r="F9" s="15">
        <v>4.80048253830338E-2</v>
      </c>
      <c r="G9" s="15">
        <v>3.1949167706874199E-2</v>
      </c>
      <c r="H9" s="15"/>
      <c r="I9" s="15">
        <v>2.6980988666987199E-2</v>
      </c>
      <c r="J9" s="15">
        <v>1.3042053293098901E-2</v>
      </c>
      <c r="K9" s="15"/>
      <c r="L9" s="15">
        <v>1.5655815231042799E-2</v>
      </c>
      <c r="M9" s="15">
        <v>2.5348546998901499E-2</v>
      </c>
    </row>
    <row r="10" spans="2:13" ht="16" x14ac:dyDescent="0.2">
      <c r="B10" s="17" t="s">
        <v>411</v>
      </c>
      <c r="C10" s="15">
        <v>3.6994660440199001E-2</v>
      </c>
      <c r="D10" s="15">
        <v>0</v>
      </c>
      <c r="E10" s="15">
        <v>1.42763502117928E-2</v>
      </c>
      <c r="F10" s="15">
        <v>0</v>
      </c>
      <c r="G10" s="15">
        <v>0.17310477244358</v>
      </c>
      <c r="H10" s="15"/>
      <c r="I10" s="15">
        <v>5.7646645775335202E-2</v>
      </c>
      <c r="J10" s="15">
        <v>1.42763502117928E-2</v>
      </c>
      <c r="K10" s="15"/>
      <c r="L10" s="15">
        <v>3.9264815996291898E-2</v>
      </c>
      <c r="M10" s="15">
        <v>3.4570885335197699E-2</v>
      </c>
    </row>
    <row r="11" spans="2:13" ht="16" x14ac:dyDescent="0.2">
      <c r="B11" s="17" t="s">
        <v>412</v>
      </c>
      <c r="C11" s="15">
        <v>0.182258766239875</v>
      </c>
      <c r="D11" s="15">
        <v>0.26546050964533602</v>
      </c>
      <c r="E11" s="15">
        <v>0.142228289305394</v>
      </c>
      <c r="F11" s="15">
        <v>0.218293297030482</v>
      </c>
      <c r="G11" s="15">
        <v>0.17310477244358</v>
      </c>
      <c r="H11" s="15"/>
      <c r="I11" s="15">
        <v>0.218648304647346</v>
      </c>
      <c r="J11" s="15">
        <v>0.142228289305394</v>
      </c>
      <c r="K11" s="15"/>
      <c r="L11" s="15">
        <v>0.195267052901165</v>
      </c>
      <c r="M11" s="15">
        <v>0.16837021957894899</v>
      </c>
    </row>
    <row r="12" spans="2:13" ht="16" x14ac:dyDescent="0.2">
      <c r="B12" s="17" t="s">
        <v>413</v>
      </c>
      <c r="C12" s="15">
        <v>0.29544039603050998</v>
      </c>
      <c r="D12" s="15">
        <v>0.28355286496529403</v>
      </c>
      <c r="E12" s="15">
        <v>0.29379574114780499</v>
      </c>
      <c r="F12" s="15">
        <v>0.39312493429158901</v>
      </c>
      <c r="G12" s="15">
        <v>0.211733407105058</v>
      </c>
      <c r="H12" s="15"/>
      <c r="I12" s="15">
        <v>0.29693546270481402</v>
      </c>
      <c r="J12" s="15">
        <v>0.29379574114780499</v>
      </c>
      <c r="K12" s="15"/>
      <c r="L12" s="15">
        <v>0.30634384338287901</v>
      </c>
      <c r="M12" s="15">
        <v>0.28379912141369501</v>
      </c>
    </row>
    <row r="13" spans="2:13" ht="16" x14ac:dyDescent="0.2">
      <c r="B13" s="17" t="s">
        <v>414</v>
      </c>
      <c r="C13" s="15">
        <v>0.28267536762844298</v>
      </c>
      <c r="D13" s="15">
        <v>0.30164522028525298</v>
      </c>
      <c r="E13" s="15">
        <v>0.33882577921430501</v>
      </c>
      <c r="F13" s="15">
        <v>0.16574530603378901</v>
      </c>
      <c r="G13" s="15">
        <v>0.230323640902724</v>
      </c>
      <c r="H13" s="15"/>
      <c r="I13" s="15">
        <v>0.23163206973461001</v>
      </c>
      <c r="J13" s="15">
        <v>0.33882577921430501</v>
      </c>
      <c r="K13" s="15"/>
      <c r="L13" s="15">
        <v>0.236480158739414</v>
      </c>
      <c r="M13" s="15">
        <v>0.33199656809643002</v>
      </c>
    </row>
    <row r="14" spans="2:13" ht="16" x14ac:dyDescent="0.2">
      <c r="B14" s="17" t="s">
        <v>415</v>
      </c>
      <c r="C14" s="15">
        <v>0.175548818024297</v>
      </c>
      <c r="D14" s="15">
        <v>0.149341405104117</v>
      </c>
      <c r="E14" s="15">
        <v>0.19783178682760399</v>
      </c>
      <c r="F14" s="15">
        <v>0.17483163726110701</v>
      </c>
      <c r="G14" s="15">
        <v>0.14115560473670499</v>
      </c>
      <c r="H14" s="15"/>
      <c r="I14" s="15">
        <v>0.155292577999289</v>
      </c>
      <c r="J14" s="15">
        <v>0.19783178682760399</v>
      </c>
      <c r="K14" s="15"/>
      <c r="L14" s="15">
        <v>0.19393855891523801</v>
      </c>
      <c r="M14" s="15">
        <v>0.15591465857682699</v>
      </c>
    </row>
    <row r="15" spans="2:13" ht="16" x14ac:dyDescent="0.2">
      <c r="B15" s="17" t="s">
        <v>52</v>
      </c>
      <c r="C15" s="18">
        <v>6.73841885972203E-3</v>
      </c>
      <c r="D15" s="18">
        <v>0</v>
      </c>
      <c r="E15" s="18">
        <v>0</v>
      </c>
      <c r="F15" s="18">
        <v>0</v>
      </c>
      <c r="G15" s="18">
        <v>3.8628634661478499E-2</v>
      </c>
      <c r="H15" s="18"/>
      <c r="I15" s="18">
        <v>1.2863950471619E-2</v>
      </c>
      <c r="J15" s="18">
        <v>0</v>
      </c>
      <c r="K15" s="18"/>
      <c r="L15" s="18">
        <v>1.30497548339687E-2</v>
      </c>
      <c r="M15" s="18">
        <v>0</v>
      </c>
    </row>
    <row r="16" spans="2:13" x14ac:dyDescent="0.2">
      <c r="B16" s="19"/>
    </row>
    <row r="17" spans="2:2" x14ac:dyDescent="0.2">
      <c r="B17" s="21" t="s">
        <v>425</v>
      </c>
    </row>
    <row r="18" spans="2:2" x14ac:dyDescent="0.2">
      <c r="B18" s="21" t="s">
        <v>426</v>
      </c>
    </row>
    <row r="20" spans="2:2" x14ac:dyDescent="0.2">
      <c r="B20"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416</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410</v>
      </c>
      <c r="C9" s="15">
        <v>3.0830833334181601E-2</v>
      </c>
      <c r="D9" s="15">
        <v>0</v>
      </c>
      <c r="E9" s="15">
        <v>3.0753687854706498E-2</v>
      </c>
      <c r="F9" s="15">
        <v>2.17308298846874E-2</v>
      </c>
      <c r="G9" s="15">
        <v>7.0577802368352704E-2</v>
      </c>
      <c r="H9" s="15"/>
      <c r="I9" s="15">
        <v>3.0900962111136202E-2</v>
      </c>
      <c r="J9" s="15">
        <v>3.0753687854706498E-2</v>
      </c>
      <c r="K9" s="15"/>
      <c r="L9" s="15">
        <v>1.96324079981459E-2</v>
      </c>
      <c r="M9" s="15">
        <v>4.2787046850851301E-2</v>
      </c>
    </row>
    <row r="10" spans="2:13" ht="16" x14ac:dyDescent="0.2">
      <c r="B10" s="17" t="s">
        <v>411</v>
      </c>
      <c r="C10" s="15">
        <v>8.2117967902058095E-2</v>
      </c>
      <c r="D10" s="15">
        <v>4.3749683261386098E-2</v>
      </c>
      <c r="E10" s="15">
        <v>6.1774982115679701E-2</v>
      </c>
      <c r="F10" s="15">
        <v>2.17308298846874E-2</v>
      </c>
      <c r="G10" s="15">
        <v>0.237003107857328</v>
      </c>
      <c r="H10" s="15"/>
      <c r="I10" s="15">
        <v>0.10061067444181999</v>
      </c>
      <c r="J10" s="15">
        <v>6.1774982115679701E-2</v>
      </c>
      <c r="K10" s="15"/>
      <c r="L10" s="15">
        <v>8.6671882131459904E-2</v>
      </c>
      <c r="M10" s="15">
        <v>7.7255894063148298E-2</v>
      </c>
    </row>
    <row r="11" spans="2:13" ht="16" x14ac:dyDescent="0.2">
      <c r="B11" s="17" t="s">
        <v>412</v>
      </c>
      <c r="C11" s="15">
        <v>0.28271431311350698</v>
      </c>
      <c r="D11" s="15">
        <v>0.35295987616810798</v>
      </c>
      <c r="E11" s="15">
        <v>0.244096121812797</v>
      </c>
      <c r="F11" s="15">
        <v>0.31884611341020902</v>
      </c>
      <c r="G11" s="15">
        <v>0.28231120947341098</v>
      </c>
      <c r="H11" s="15"/>
      <c r="I11" s="15">
        <v>0.31782001914504698</v>
      </c>
      <c r="J11" s="15">
        <v>0.244096121812797</v>
      </c>
      <c r="K11" s="15"/>
      <c r="L11" s="15">
        <v>0.31706956838332701</v>
      </c>
      <c r="M11" s="15">
        <v>0.2460342661337</v>
      </c>
    </row>
    <row r="12" spans="2:13" ht="16" x14ac:dyDescent="0.2">
      <c r="B12" s="17" t="s">
        <v>413</v>
      </c>
      <c r="C12" s="15">
        <v>0.29711539353877803</v>
      </c>
      <c r="D12" s="15">
        <v>0.35970477255586197</v>
      </c>
      <c r="E12" s="15">
        <v>0.274849809667504</v>
      </c>
      <c r="F12" s="15">
        <v>0.39312493429158901</v>
      </c>
      <c r="G12" s="15">
        <v>0.19837447319585</v>
      </c>
      <c r="H12" s="15"/>
      <c r="I12" s="15">
        <v>0.31735582986369798</v>
      </c>
      <c r="J12" s="15">
        <v>0.274849809667504</v>
      </c>
      <c r="K12" s="15"/>
      <c r="L12" s="15">
        <v>0.28090858070790597</v>
      </c>
      <c r="M12" s="15">
        <v>0.314418907989786</v>
      </c>
    </row>
    <row r="13" spans="2:13" ht="16" x14ac:dyDescent="0.2">
      <c r="B13" s="17" t="s">
        <v>414</v>
      </c>
      <c r="C13" s="15">
        <v>0.19604915071363899</v>
      </c>
      <c r="D13" s="15">
        <v>0.181743629433298</v>
      </c>
      <c r="E13" s="15">
        <v>0.23695794670690101</v>
      </c>
      <c r="F13" s="15">
        <v>0.19201930153213501</v>
      </c>
      <c r="G13" s="15">
        <v>0.102526970075227</v>
      </c>
      <c r="H13" s="15"/>
      <c r="I13" s="15">
        <v>0.15886118002229199</v>
      </c>
      <c r="J13" s="15">
        <v>0.23695794670690101</v>
      </c>
      <c r="K13" s="15"/>
      <c r="L13" s="15">
        <v>0.184316701349794</v>
      </c>
      <c r="M13" s="15">
        <v>0.20857552522240799</v>
      </c>
    </row>
    <row r="14" spans="2:13" ht="16" x14ac:dyDescent="0.2">
      <c r="B14" s="17" t="s">
        <v>415</v>
      </c>
      <c r="C14" s="15">
        <v>0.101622624986222</v>
      </c>
      <c r="D14" s="15">
        <v>6.1842038581344398E-2</v>
      </c>
      <c r="E14" s="15">
        <v>0.14566357365520899</v>
      </c>
      <c r="F14" s="15">
        <v>5.2547990996692898E-2</v>
      </c>
      <c r="G14" s="15">
        <v>7.0577802368352704E-2</v>
      </c>
      <c r="H14" s="15"/>
      <c r="I14" s="15">
        <v>6.1587383944389201E-2</v>
      </c>
      <c r="J14" s="15">
        <v>0.14566357365520899</v>
      </c>
      <c r="K14" s="15"/>
      <c r="L14" s="15">
        <v>9.8351104595399405E-2</v>
      </c>
      <c r="M14" s="15">
        <v>0.105115526456124</v>
      </c>
    </row>
    <row r="15" spans="2:13" ht="16" x14ac:dyDescent="0.2">
      <c r="B15" s="17" t="s">
        <v>52</v>
      </c>
      <c r="C15" s="18">
        <v>9.5497164116121191E-3</v>
      </c>
      <c r="D15" s="18">
        <v>0</v>
      </c>
      <c r="E15" s="18">
        <v>5.9038781872025204E-3</v>
      </c>
      <c r="F15" s="18">
        <v>0</v>
      </c>
      <c r="G15" s="18">
        <v>3.8628634661478499E-2</v>
      </c>
      <c r="H15" s="18"/>
      <c r="I15" s="18">
        <v>1.2863950471619E-2</v>
      </c>
      <c r="J15" s="18">
        <v>5.9038781872025204E-3</v>
      </c>
      <c r="K15" s="18"/>
      <c r="L15" s="18">
        <v>1.30497548339687E-2</v>
      </c>
      <c r="M15" s="18">
        <v>5.8128332839832899E-3</v>
      </c>
    </row>
    <row r="16" spans="2:13" x14ac:dyDescent="0.2">
      <c r="B16" s="19"/>
    </row>
    <row r="17" spans="2:2" x14ac:dyDescent="0.2">
      <c r="B17" s="21" t="s">
        <v>425</v>
      </c>
    </row>
    <row r="18" spans="2:2" x14ac:dyDescent="0.2">
      <c r="B18" s="21" t="s">
        <v>426</v>
      </c>
    </row>
    <row r="20" spans="2:2" x14ac:dyDescent="0.2">
      <c r="B20"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417</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410</v>
      </c>
      <c r="C9" s="15">
        <v>6.6862333369459301E-3</v>
      </c>
      <c r="D9" s="15">
        <v>0</v>
      </c>
      <c r="E9" s="15">
        <v>5.9038781872025204E-3</v>
      </c>
      <c r="F9" s="15">
        <v>2.17308298846874E-2</v>
      </c>
      <c r="G9" s="15">
        <v>0</v>
      </c>
      <c r="H9" s="15"/>
      <c r="I9" s="15">
        <v>7.3974300288181596E-3</v>
      </c>
      <c r="J9" s="15">
        <v>5.9038781872025204E-3</v>
      </c>
      <c r="K9" s="15"/>
      <c r="L9" s="15">
        <v>0</v>
      </c>
      <c r="M9" s="15">
        <v>1.3824918553835599E-2</v>
      </c>
    </row>
    <row r="10" spans="2:13" ht="16" x14ac:dyDescent="0.2">
      <c r="B10" s="17" t="s">
        <v>411</v>
      </c>
      <c r="C10" s="15">
        <v>8.1956234135637906E-2</v>
      </c>
      <c r="D10" s="15">
        <v>9.8026749221261006E-2</v>
      </c>
      <c r="E10" s="15">
        <v>2.6084106586197801E-2</v>
      </c>
      <c r="F10" s="15">
        <v>2.62739954983464E-2</v>
      </c>
      <c r="G10" s="15">
        <v>0.27563174251880701</v>
      </c>
      <c r="H10" s="15"/>
      <c r="I10" s="15">
        <v>0.13274655908468</v>
      </c>
      <c r="J10" s="15">
        <v>2.6084106586197801E-2</v>
      </c>
      <c r="K10" s="15"/>
      <c r="L10" s="15">
        <v>7.5881533211408198E-2</v>
      </c>
      <c r="M10" s="15">
        <v>8.8442005047221703E-2</v>
      </c>
    </row>
    <row r="11" spans="2:13" ht="16" x14ac:dyDescent="0.2">
      <c r="B11" s="17" t="s">
        <v>412</v>
      </c>
      <c r="C11" s="15">
        <v>0.207886842097942</v>
      </c>
      <c r="D11" s="15">
        <v>0.24736815432537801</v>
      </c>
      <c r="E11" s="15">
        <v>0.148132167492597</v>
      </c>
      <c r="F11" s="15">
        <v>0.28802895229820302</v>
      </c>
      <c r="G11" s="15">
        <v>0.25036204176653698</v>
      </c>
      <c r="H11" s="15"/>
      <c r="I11" s="15">
        <v>0.26220658028482702</v>
      </c>
      <c r="J11" s="15">
        <v>0.148132167492597</v>
      </c>
      <c r="K11" s="15"/>
      <c r="L11" s="15">
        <v>0.23043972463596801</v>
      </c>
      <c r="M11" s="15">
        <v>0.183807824651329</v>
      </c>
    </row>
    <row r="12" spans="2:13" ht="16" x14ac:dyDescent="0.2">
      <c r="B12" s="17" t="s">
        <v>413</v>
      </c>
      <c r="C12" s="15">
        <v>0.250585246238482</v>
      </c>
      <c r="D12" s="15">
        <v>0.32352006191594601</v>
      </c>
      <c r="E12" s="15">
        <v>0.265510647130487</v>
      </c>
      <c r="F12" s="15">
        <v>0.32338927902386799</v>
      </c>
      <c r="G12" s="15">
        <v>6.3898335413748494E-2</v>
      </c>
      <c r="H12" s="15"/>
      <c r="I12" s="15">
        <v>0.23701737269314899</v>
      </c>
      <c r="J12" s="15">
        <v>0.265510647130487</v>
      </c>
      <c r="K12" s="15"/>
      <c r="L12" s="15">
        <v>0.27195097013542602</v>
      </c>
      <c r="M12" s="15">
        <v>0.22777372147633301</v>
      </c>
    </row>
    <row r="13" spans="2:13" ht="16" x14ac:dyDescent="0.2">
      <c r="B13" s="17" t="s">
        <v>414</v>
      </c>
      <c r="C13" s="15">
        <v>0.29838712109703402</v>
      </c>
      <c r="D13" s="15">
        <v>0.25115064063611198</v>
      </c>
      <c r="E13" s="15">
        <v>0.36587657631293002</v>
      </c>
      <c r="F13" s="15">
        <v>0.292572117911862</v>
      </c>
      <c r="G13" s="15">
        <v>0.16642530548897499</v>
      </c>
      <c r="H13" s="15"/>
      <c r="I13" s="15">
        <v>0.23703611279659101</v>
      </c>
      <c r="J13" s="15">
        <v>0.36587657631293002</v>
      </c>
      <c r="K13" s="15"/>
      <c r="L13" s="15">
        <v>0.26685440083566297</v>
      </c>
      <c r="M13" s="15">
        <v>0.33205363445879899</v>
      </c>
    </row>
    <row r="14" spans="2:13" ht="16" x14ac:dyDescent="0.2">
      <c r="B14" s="17" t="s">
        <v>415</v>
      </c>
      <c r="C14" s="15">
        <v>0.14102148537451201</v>
      </c>
      <c r="D14" s="15">
        <v>7.9934393901302705E-2</v>
      </c>
      <c r="E14" s="15">
        <v>0.188492624290587</v>
      </c>
      <c r="F14" s="15">
        <v>4.80048253830338E-2</v>
      </c>
      <c r="G14" s="15">
        <v>0.16642530548897499</v>
      </c>
      <c r="H14" s="15"/>
      <c r="I14" s="15">
        <v>9.7868044168697793E-2</v>
      </c>
      <c r="J14" s="15">
        <v>0.188492624290587</v>
      </c>
      <c r="K14" s="15"/>
      <c r="L14" s="15">
        <v>0.12877386151359699</v>
      </c>
      <c r="M14" s="15">
        <v>0.15409789581248201</v>
      </c>
    </row>
    <row r="15" spans="2:13" ht="16" x14ac:dyDescent="0.2">
      <c r="B15" s="17" t="s">
        <v>52</v>
      </c>
      <c r="C15" s="18">
        <v>1.34768377194441E-2</v>
      </c>
      <c r="D15" s="18">
        <v>0</v>
      </c>
      <c r="E15" s="18">
        <v>0</v>
      </c>
      <c r="F15" s="18">
        <v>0</v>
      </c>
      <c r="G15" s="18">
        <v>7.7257269322956998E-2</v>
      </c>
      <c r="H15" s="18"/>
      <c r="I15" s="18">
        <v>2.5727900943238E-2</v>
      </c>
      <c r="J15" s="18">
        <v>0</v>
      </c>
      <c r="K15" s="18"/>
      <c r="L15" s="18">
        <v>2.60995096679375E-2</v>
      </c>
      <c r="M15" s="18">
        <v>0</v>
      </c>
    </row>
    <row r="16" spans="2:13" x14ac:dyDescent="0.2">
      <c r="B16" s="19"/>
    </row>
    <row r="17" spans="2:2" x14ac:dyDescent="0.2">
      <c r="B17" s="21" t="s">
        <v>425</v>
      </c>
    </row>
    <row r="18" spans="2:2" x14ac:dyDescent="0.2">
      <c r="B18" s="21" t="s">
        <v>426</v>
      </c>
    </row>
    <row r="20" spans="2:2" x14ac:dyDescent="0.2">
      <c r="B20"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E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5" width="20.6640625" customWidth="1"/>
    <col min="6" max="26" width="11.5" customWidth="1"/>
  </cols>
  <sheetData>
    <row r="2" spans="2:5" ht="39.75" customHeight="1" x14ac:dyDescent="0.2">
      <c r="D2" s="23" t="s">
        <v>457</v>
      </c>
      <c r="E2" s="24"/>
    </row>
    <row r="6" spans="2:5" ht="49.5" customHeight="1" x14ac:dyDescent="0.2">
      <c r="B6" s="20" t="s">
        <v>20</v>
      </c>
      <c r="C6" s="20" t="s">
        <v>458</v>
      </c>
      <c r="D6" s="20" t="s">
        <v>459</v>
      </c>
    </row>
    <row r="7" spans="2:5" ht="16" x14ac:dyDescent="0.2">
      <c r="B7" s="17" t="s">
        <v>419</v>
      </c>
      <c r="C7" s="15">
        <v>3.6271537010449197E-2</v>
      </c>
      <c r="D7" s="15">
        <v>4.9272536491602001E-2</v>
      </c>
    </row>
    <row r="8" spans="2:5" ht="16" x14ac:dyDescent="0.2">
      <c r="B8" s="17" t="s">
        <v>420</v>
      </c>
      <c r="C8" s="15">
        <v>0.122338480809337</v>
      </c>
      <c r="D8" s="15">
        <v>7.8638680936786096E-2</v>
      </c>
    </row>
    <row r="9" spans="2:5" ht="16" x14ac:dyDescent="0.2">
      <c r="B9" s="17" t="s">
        <v>421</v>
      </c>
      <c r="C9" s="15">
        <v>0.286261273448501</v>
      </c>
      <c r="D9" s="15">
        <v>0.24798010710460999</v>
      </c>
    </row>
    <row r="10" spans="2:5" ht="16" x14ac:dyDescent="0.2">
      <c r="B10" s="17" t="s">
        <v>422</v>
      </c>
      <c r="C10" s="15">
        <v>0.38402963391008699</v>
      </c>
      <c r="D10" s="15">
        <v>0.420144068524682</v>
      </c>
    </row>
    <row r="11" spans="2:5" ht="16" x14ac:dyDescent="0.2">
      <c r="B11" s="17" t="s">
        <v>423</v>
      </c>
      <c r="C11" s="15">
        <v>0.17109907482162401</v>
      </c>
      <c r="D11" s="15">
        <v>0.20396460694231899</v>
      </c>
    </row>
    <row r="12" spans="2:5" x14ac:dyDescent="0.2">
      <c r="B12" s="19"/>
      <c r="C12" s="19"/>
      <c r="D12" s="19"/>
    </row>
    <row r="13" spans="2:5" x14ac:dyDescent="0.2">
      <c r="B13" s="21" t="s">
        <v>425</v>
      </c>
    </row>
    <row r="14" spans="2:5" x14ac:dyDescent="0.2">
      <c r="B14"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D2:E2"/>
  </mergeCells>
  <pageMargins left="0.7" right="0.7" top="0.75" bottom="0.75" header="0" footer="0"/>
  <pageSetup paperSize="9" orientation="portrait"/>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M1000"/>
  <sheetViews>
    <sheetView showGridLines="0" workbookViewId="0">
      <pane xSplit="2" topLeftCell="C1" activePane="topRight" state="frozen"/>
      <selection pane="topRight" activeCell="D2" sqref="D2"/>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418</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419</v>
      </c>
      <c r="C9" s="15">
        <v>3.6271537010449197E-2</v>
      </c>
      <c r="D9" s="15">
        <v>1.80923553199583E-2</v>
      </c>
      <c r="E9" s="15">
        <v>4.6264334985193098E-2</v>
      </c>
      <c r="F9" s="15">
        <v>0</v>
      </c>
      <c r="G9" s="15">
        <v>6.3898335413748494E-2</v>
      </c>
      <c r="H9" s="15"/>
      <c r="I9" s="15">
        <v>2.7187625612261401E-2</v>
      </c>
      <c r="J9" s="15">
        <v>4.6264334985193098E-2</v>
      </c>
      <c r="K9" s="15"/>
      <c r="L9" s="15">
        <v>2.6330612656708802E-2</v>
      </c>
      <c r="M9" s="15">
        <v>4.6885155493390201E-2</v>
      </c>
    </row>
    <row r="10" spans="2:13" ht="16" x14ac:dyDescent="0.2">
      <c r="B10" s="17" t="s">
        <v>420</v>
      </c>
      <c r="C10" s="15">
        <v>0.122338480809337</v>
      </c>
      <c r="D10" s="15">
        <v>0.14555891879338201</v>
      </c>
      <c r="E10" s="15">
        <v>0.137291101630619</v>
      </c>
      <c r="F10" s="15">
        <v>0.14855764176276101</v>
      </c>
      <c r="G10" s="15">
        <v>3.1949167706874199E-2</v>
      </c>
      <c r="H10" s="15"/>
      <c r="I10" s="15">
        <v>0.108745863100612</v>
      </c>
      <c r="J10" s="15">
        <v>0.137291101630619</v>
      </c>
      <c r="K10" s="15"/>
      <c r="L10" s="15">
        <v>0.11202306803823001</v>
      </c>
      <c r="M10" s="15">
        <v>0.13335192903112</v>
      </c>
    </row>
    <row r="11" spans="2:13" ht="16" x14ac:dyDescent="0.2">
      <c r="B11" s="17" t="s">
        <v>421</v>
      </c>
      <c r="C11" s="15">
        <v>0.286261273448501</v>
      </c>
      <c r="D11" s="15">
        <v>0.33486752084815002</v>
      </c>
      <c r="E11" s="15">
        <v>0.25123429691869398</v>
      </c>
      <c r="F11" s="15">
        <v>0.31884611341020902</v>
      </c>
      <c r="G11" s="15">
        <v>0.30090144327107698</v>
      </c>
      <c r="H11" s="15"/>
      <c r="I11" s="15">
        <v>0.31810240064304302</v>
      </c>
      <c r="J11" s="15">
        <v>0.25123429691869398</v>
      </c>
      <c r="K11" s="15"/>
      <c r="L11" s="15">
        <v>0.297552711879566</v>
      </c>
      <c r="M11" s="15">
        <v>0.27420575271758901</v>
      </c>
    </row>
    <row r="12" spans="2:13" ht="16" x14ac:dyDescent="0.2">
      <c r="B12" s="17" t="s">
        <v>422</v>
      </c>
      <c r="C12" s="15">
        <v>0.38402963391008699</v>
      </c>
      <c r="D12" s="15">
        <v>0.337829930925169</v>
      </c>
      <c r="E12" s="15">
        <v>0.40650463951718702</v>
      </c>
      <c r="F12" s="15">
        <v>0.43658659406096401</v>
      </c>
      <c r="G12" s="15">
        <v>0.31426037718028499</v>
      </c>
      <c r="H12" s="15"/>
      <c r="I12" s="15">
        <v>0.36359882362805701</v>
      </c>
      <c r="J12" s="15">
        <v>0.40650463951718702</v>
      </c>
      <c r="K12" s="15"/>
      <c r="L12" s="15">
        <v>0.38522012985861998</v>
      </c>
      <c r="M12" s="15">
        <v>0.38275857808533997</v>
      </c>
    </row>
    <row r="13" spans="2:13" ht="16" x14ac:dyDescent="0.2">
      <c r="B13" s="17" t="s">
        <v>423</v>
      </c>
      <c r="C13" s="18">
        <v>0.17109907482162401</v>
      </c>
      <c r="D13" s="18">
        <v>0.16365127411333999</v>
      </c>
      <c r="E13" s="18">
        <v>0.158705626948308</v>
      </c>
      <c r="F13" s="18">
        <v>9.6009650766067697E-2</v>
      </c>
      <c r="G13" s="18">
        <v>0.28899067642801501</v>
      </c>
      <c r="H13" s="18"/>
      <c r="I13" s="18">
        <v>0.182365287016028</v>
      </c>
      <c r="J13" s="18">
        <v>0.158705626948308</v>
      </c>
      <c r="K13" s="18"/>
      <c r="L13" s="18">
        <v>0.17887347756687499</v>
      </c>
      <c r="M13" s="18">
        <v>0.162798584672561</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M1000"/>
  <sheetViews>
    <sheetView showGridLines="0" workbookViewId="0">
      <pane xSplit="2" topLeftCell="C1" activePane="topRight" state="frozen"/>
      <selection pane="topRight" activeCell="L19" sqref="L19"/>
    </sheetView>
  </sheetViews>
  <sheetFormatPr baseColWidth="10" defaultColWidth="14.5" defaultRowHeight="15" customHeight="1" x14ac:dyDescent="0.2"/>
  <cols>
    <col min="1" max="1" width="11.5" customWidth="1"/>
    <col min="2" max="2" width="25.6640625" customWidth="1"/>
    <col min="3" max="7" width="10.6640625" customWidth="1"/>
    <col min="8" max="8" width="2.1640625" customWidth="1"/>
    <col min="9" max="10" width="10.6640625" customWidth="1"/>
    <col min="11" max="11" width="2.1640625" customWidth="1"/>
    <col min="12" max="13" width="10.6640625" customWidth="1"/>
    <col min="14" max="26" width="11.5" customWidth="1"/>
  </cols>
  <sheetData>
    <row r="2" spans="2:13" ht="39.75" customHeight="1" x14ac:dyDescent="0.2">
      <c r="D2" s="23" t="s">
        <v>424</v>
      </c>
      <c r="E2" s="24"/>
      <c r="F2" s="24"/>
      <c r="G2" s="24"/>
      <c r="H2" s="24"/>
      <c r="I2" s="24"/>
      <c r="J2" s="24"/>
      <c r="K2" s="24"/>
      <c r="L2" s="24"/>
    </row>
    <row r="5" spans="2:13" ht="30" customHeight="1" x14ac:dyDescent="0.2">
      <c r="B5" s="16"/>
      <c r="C5" s="16"/>
      <c r="D5" s="25" t="s">
        <v>17</v>
      </c>
      <c r="E5" s="26"/>
      <c r="F5" s="26"/>
      <c r="G5" s="26"/>
      <c r="H5" s="16"/>
      <c r="I5" s="25" t="s">
        <v>18</v>
      </c>
      <c r="J5" s="26"/>
      <c r="K5" s="16"/>
      <c r="L5" s="25" t="s">
        <v>19</v>
      </c>
      <c r="M5" s="26"/>
    </row>
    <row r="6" spans="2:13" ht="64" x14ac:dyDescent="0.2">
      <c r="B6" s="21" t="s">
        <v>20</v>
      </c>
      <c r="C6" s="10" t="s">
        <v>21</v>
      </c>
      <c r="D6" s="11" t="s">
        <v>22</v>
      </c>
      <c r="E6" s="11" t="s">
        <v>23</v>
      </c>
      <c r="F6" s="11" t="s">
        <v>24</v>
      </c>
      <c r="G6" s="11" t="s">
        <v>25</v>
      </c>
      <c r="I6" s="11" t="s">
        <v>26</v>
      </c>
      <c r="J6" s="11" t="s">
        <v>23</v>
      </c>
      <c r="L6" s="11" t="s">
        <v>27</v>
      </c>
      <c r="M6" s="11" t="s">
        <v>28</v>
      </c>
    </row>
    <row r="7" spans="2:13" ht="30" customHeight="1" x14ac:dyDescent="0.2">
      <c r="B7" s="12" t="s">
        <v>29</v>
      </c>
      <c r="C7" s="12">
        <v>275</v>
      </c>
      <c r="D7" s="12">
        <v>49</v>
      </c>
      <c r="E7" s="12">
        <v>156</v>
      </c>
      <c r="F7" s="12">
        <v>41</v>
      </c>
      <c r="G7" s="12">
        <v>29</v>
      </c>
      <c r="H7" s="12"/>
      <c r="I7" s="12">
        <v>119</v>
      </c>
      <c r="J7" s="12">
        <v>156</v>
      </c>
      <c r="K7" s="12"/>
      <c r="L7" s="12">
        <v>129</v>
      </c>
      <c r="M7" s="12">
        <v>146</v>
      </c>
    </row>
    <row r="8" spans="2:13" ht="30" customHeight="1" x14ac:dyDescent="0.2">
      <c r="B8" s="13" t="s">
        <v>30</v>
      </c>
      <c r="C8" s="13">
        <v>275</v>
      </c>
      <c r="D8" s="13">
        <v>47</v>
      </c>
      <c r="E8" s="13">
        <v>131</v>
      </c>
      <c r="F8" s="13">
        <v>49</v>
      </c>
      <c r="G8" s="13">
        <v>48</v>
      </c>
      <c r="H8" s="13"/>
      <c r="I8" s="13">
        <v>144</v>
      </c>
      <c r="J8" s="13">
        <v>131</v>
      </c>
      <c r="K8" s="13"/>
      <c r="L8" s="13">
        <v>142</v>
      </c>
      <c r="M8" s="13">
        <v>133</v>
      </c>
    </row>
    <row r="9" spans="2:13" ht="16" x14ac:dyDescent="0.2">
      <c r="B9" s="17" t="s">
        <v>419</v>
      </c>
      <c r="C9" s="15">
        <v>4.9272536491602001E-2</v>
      </c>
      <c r="D9" s="15">
        <v>0</v>
      </c>
      <c r="E9" s="15">
        <v>1.3042053293098901E-2</v>
      </c>
      <c r="F9" s="15">
        <v>5.2547990996692898E-2</v>
      </c>
      <c r="G9" s="15">
        <v>0.193143173307393</v>
      </c>
      <c r="H9" s="15"/>
      <c r="I9" s="15">
        <v>8.2207706413034903E-2</v>
      </c>
      <c r="J9" s="15">
        <v>1.3042053293098901E-2</v>
      </c>
      <c r="K9" s="15"/>
      <c r="L9" s="15">
        <v>8.9977751467751999E-2</v>
      </c>
      <c r="M9" s="15">
        <v>5.8128332839832899E-3</v>
      </c>
    </row>
    <row r="10" spans="2:13" ht="16" x14ac:dyDescent="0.2">
      <c r="B10" s="17" t="s">
        <v>420</v>
      </c>
      <c r="C10" s="15">
        <v>7.8638680936786096E-2</v>
      </c>
      <c r="D10" s="15">
        <v>5.8059552270609702E-2</v>
      </c>
      <c r="E10" s="15">
        <v>5.0933916253701701E-2</v>
      </c>
      <c r="F10" s="15">
        <v>0.117740480650755</v>
      </c>
      <c r="G10" s="15">
        <v>0.13447613778210099</v>
      </c>
      <c r="H10" s="15"/>
      <c r="I10" s="15">
        <v>0.103823581934971</v>
      </c>
      <c r="J10" s="15">
        <v>5.0933916253701701E-2</v>
      </c>
      <c r="K10" s="15"/>
      <c r="L10" s="15">
        <v>5.8190938617372498E-2</v>
      </c>
      <c r="M10" s="15">
        <v>0.100470105067288</v>
      </c>
    </row>
    <row r="11" spans="2:13" ht="16" x14ac:dyDescent="0.2">
      <c r="B11" s="17" t="s">
        <v>421</v>
      </c>
      <c r="C11" s="15">
        <v>0.24798010710460999</v>
      </c>
      <c r="D11" s="15">
        <v>0.22549331269468501</v>
      </c>
      <c r="E11" s="15">
        <v>0.193162205559096</v>
      </c>
      <c r="F11" s="15">
        <v>0.30165844913918</v>
      </c>
      <c r="G11" s="15">
        <v>0.36479977868482499</v>
      </c>
      <c r="H11" s="15"/>
      <c r="I11" s="15">
        <v>0.297812092293604</v>
      </c>
      <c r="J11" s="15">
        <v>0.193162205559096</v>
      </c>
      <c r="K11" s="15"/>
      <c r="L11" s="15">
        <v>0.24406076050401801</v>
      </c>
      <c r="M11" s="15">
        <v>0.2521646726481</v>
      </c>
    </row>
    <row r="12" spans="2:13" ht="16" x14ac:dyDescent="0.2">
      <c r="B12" s="17" t="s">
        <v>422</v>
      </c>
      <c r="C12" s="15">
        <v>0.420144068524682</v>
      </c>
      <c r="D12" s="15">
        <v>0.55657834723209998</v>
      </c>
      <c r="E12" s="15">
        <v>0.475150190332496</v>
      </c>
      <c r="F12" s="15">
        <v>0.38403860306427101</v>
      </c>
      <c r="G12" s="15">
        <v>0.17310477244358</v>
      </c>
      <c r="H12" s="15"/>
      <c r="I12" s="15">
        <v>0.37014098248982102</v>
      </c>
      <c r="J12" s="15">
        <v>0.475150190332496</v>
      </c>
      <c r="K12" s="15"/>
      <c r="L12" s="15">
        <v>0.43319125712089301</v>
      </c>
      <c r="M12" s="15">
        <v>0.40621398746707499</v>
      </c>
    </row>
    <row r="13" spans="2:13" ht="16" x14ac:dyDescent="0.2">
      <c r="B13" s="17" t="s">
        <v>423</v>
      </c>
      <c r="C13" s="18">
        <v>0.20396460694231899</v>
      </c>
      <c r="D13" s="18">
        <v>0.15986878780260499</v>
      </c>
      <c r="E13" s="18">
        <v>0.26771163456160801</v>
      </c>
      <c r="F13" s="18">
        <v>0.14401447614910201</v>
      </c>
      <c r="G13" s="18">
        <v>0.13447613778210099</v>
      </c>
      <c r="H13" s="18"/>
      <c r="I13" s="18">
        <v>0.146015636868569</v>
      </c>
      <c r="J13" s="18">
        <v>0.26771163456160801</v>
      </c>
      <c r="K13" s="18"/>
      <c r="L13" s="18">
        <v>0.17457929228996499</v>
      </c>
      <c r="M13" s="18">
        <v>0.23533840153355401</v>
      </c>
    </row>
    <row r="14" spans="2:13" x14ac:dyDescent="0.2">
      <c r="B14" s="19"/>
    </row>
    <row r="15" spans="2:13" x14ac:dyDescent="0.2">
      <c r="B15" s="21" t="s">
        <v>425</v>
      </c>
    </row>
    <row r="16" spans="2:13" x14ac:dyDescent="0.2">
      <c r="B16" s="21" t="s">
        <v>426</v>
      </c>
    </row>
    <row r="18" spans="2:2" x14ac:dyDescent="0.2">
      <c r="B18" s="6" t="str">
        <f>HYPERLINK("#'Contents'!A1", "Return to Contents")</f>
        <v>Return to Contents</v>
      </c>
    </row>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D2:L2"/>
    <mergeCell ref="D5:G5"/>
    <mergeCell ref="I5:J5"/>
    <mergeCell ref="L5:M5"/>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75</vt:i4>
      </vt:variant>
    </vt:vector>
  </HeadingPairs>
  <TitlesOfParts>
    <vt:vector size="7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49</vt:lpstr>
      <vt:lpstr>Table 50</vt:lpstr>
      <vt:lpstr>Table 51</vt:lpstr>
      <vt:lpstr>Table 53</vt:lpstr>
      <vt:lpstr>Table 54</vt:lpstr>
      <vt:lpstr>Table 56</vt:lpstr>
      <vt:lpstr>Table 57</vt:lpstr>
      <vt:lpstr>Table 58</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noahbezalel</dc:creator>
  <cp:keywords/>
  <dc:description/>
  <cp:lastModifiedBy>Noah Bezalel</cp:lastModifiedBy>
  <cp:revision/>
  <dcterms:created xsi:type="dcterms:W3CDTF">2026-03-09T09:36:56Z</dcterms:created>
  <dcterms:modified xsi:type="dcterms:W3CDTF">2026-03-16T09:41:29Z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ies>
</file>